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4126B6AC-BC7A-4D3F-B9FC-80831590C52A}" xr6:coauthVersionLast="36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Co-localization" sheetId="7" r:id="rId1"/>
    <sheet name="Physical Interactions" sheetId="10" r:id="rId2"/>
    <sheet name="Genetic Interactions" sheetId="8" r:id="rId3"/>
    <sheet name="Co-expression" sheetId="9" r:id="rId4"/>
    <sheet name="Pathway" sheetId="11" r:id="rId5"/>
    <sheet name="Shared protein domains" sheetId="12" r:id="rId6"/>
    <sheet name="Predicted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162" i="12" l="1"/>
  <c r="CS159" i="11"/>
  <c r="CS167" i="9"/>
  <c r="AN16" i="12"/>
  <c r="AD97" i="12"/>
  <c r="CX82" i="12" l="1"/>
  <c r="CX26" i="9"/>
  <c r="CX36" i="12"/>
  <c r="CW82" i="12"/>
  <c r="CW149" i="9"/>
  <c r="CW36" i="12"/>
  <c r="CW32" i="9"/>
  <c r="CW64" i="10"/>
  <c r="CV33" i="10"/>
  <c r="CV64" i="10"/>
  <c r="CV141" i="9"/>
  <c r="CV36" i="12"/>
  <c r="CV82" i="12"/>
  <c r="CV50" i="10"/>
  <c r="CU47" i="10"/>
  <c r="CU162" i="12"/>
  <c r="CU159" i="10"/>
  <c r="CU47" i="12"/>
  <c r="CT14" i="7"/>
  <c r="CT162" i="12"/>
  <c r="CT47" i="7"/>
  <c r="CT159" i="11"/>
  <c r="CT81" i="9"/>
  <c r="CT30" i="9"/>
  <c r="CT47" i="11"/>
  <c r="CT47" i="12"/>
  <c r="CT47" i="10"/>
  <c r="CR162" i="12"/>
  <c r="CR81" i="9"/>
  <c r="CR159" i="11"/>
  <c r="CR30" i="10"/>
  <c r="CR139" i="9"/>
  <c r="CR47" i="12"/>
  <c r="CR47" i="11"/>
  <c r="CR47" i="10"/>
  <c r="CQ126" i="12"/>
  <c r="CQ137" i="12"/>
  <c r="CO65" i="9"/>
  <c r="CP126" i="12"/>
  <c r="CP137" i="12"/>
  <c r="CO126" i="12"/>
  <c r="CO137" i="12"/>
  <c r="CO152" i="9"/>
  <c r="CN126" i="12"/>
  <c r="CN47" i="10"/>
  <c r="CN137" i="12"/>
  <c r="CN9" i="10"/>
  <c r="CN7" i="10"/>
  <c r="CN15" i="9"/>
  <c r="CN78" i="9"/>
  <c r="CN33" i="10"/>
  <c r="CN2" i="10"/>
  <c r="CN30" i="10"/>
  <c r="CM137" i="12"/>
  <c r="CM93" i="9"/>
  <c r="CM126" i="12"/>
  <c r="CL137" i="12"/>
  <c r="CL126" i="12"/>
  <c r="CK126" i="12"/>
  <c r="CK137" i="12"/>
  <c r="CJ23" i="9"/>
  <c r="CJ77" i="9"/>
  <c r="CH2" i="11"/>
  <c r="CH38" i="9"/>
  <c r="CH122" i="9"/>
  <c r="CF43" i="9"/>
  <c r="CF93" i="9"/>
  <c r="CD69" i="9"/>
  <c r="CD46" i="9"/>
  <c r="CD146" i="9"/>
  <c r="CC111" i="9"/>
  <c r="CA106" i="9"/>
  <c r="BZ106" i="9"/>
  <c r="BY176" i="8"/>
  <c r="BY106" i="9"/>
  <c r="BY49" i="9"/>
  <c r="BX177" i="10"/>
  <c r="BX162" i="12"/>
  <c r="BX93" i="10"/>
  <c r="BX154" i="10"/>
  <c r="BW91" i="14"/>
  <c r="BW177" i="10"/>
  <c r="BW2" i="10"/>
  <c r="BW159" i="10"/>
  <c r="BW162" i="12"/>
  <c r="BW93" i="10"/>
  <c r="BW154" i="10"/>
  <c r="BW157" i="9"/>
  <c r="BW177" i="9"/>
  <c r="BW149" i="10"/>
  <c r="BV10" i="12"/>
  <c r="BV162" i="12"/>
  <c r="BV54" i="12"/>
  <c r="BV17" i="9"/>
  <c r="BV47" i="12"/>
  <c r="BV110" i="12"/>
  <c r="BV43" i="9"/>
  <c r="BU157" i="9"/>
  <c r="BU162" i="12"/>
  <c r="BU54" i="12"/>
  <c r="BU10" i="12"/>
  <c r="BU47" i="12"/>
  <c r="BU110" i="12"/>
  <c r="BT36" i="12"/>
  <c r="BS159" i="10"/>
  <c r="BS128" i="9"/>
  <c r="BS83" i="12"/>
  <c r="BS11" i="12"/>
  <c r="BS9" i="12"/>
  <c r="BS58" i="9"/>
  <c r="BS159" i="9"/>
  <c r="BR83" i="12"/>
  <c r="BR11" i="12"/>
  <c r="BR9" i="12"/>
  <c r="BQ43" i="9"/>
  <c r="BQ45" i="9"/>
  <c r="BQ172" i="10"/>
  <c r="BQ112" i="9"/>
  <c r="BQ83" i="12"/>
  <c r="BQ11" i="12"/>
  <c r="BQ159" i="10"/>
  <c r="BQ9" i="12"/>
  <c r="BQ145" i="9"/>
  <c r="BQ9" i="10"/>
  <c r="BP78" i="12"/>
  <c r="BP85" i="10"/>
  <c r="BP172" i="11"/>
  <c r="BP85" i="9"/>
  <c r="BO85" i="11"/>
  <c r="BN154" i="12"/>
  <c r="BN159" i="10"/>
  <c r="BM64" i="9"/>
  <c r="BM154" i="12"/>
  <c r="BN154" i="10"/>
  <c r="BN138" i="10"/>
  <c r="BM18" i="9"/>
  <c r="BM134" i="9"/>
  <c r="BL154" i="12"/>
  <c r="BK172" i="9"/>
  <c r="BK149" i="9"/>
  <c r="BK141" i="9"/>
  <c r="BK33" i="9"/>
  <c r="BK154" i="12"/>
  <c r="BJ10" i="10"/>
  <c r="BJ172" i="10"/>
  <c r="BJ159" i="10"/>
  <c r="BJ20" i="9"/>
  <c r="BJ115" i="9"/>
  <c r="BJ85" i="9"/>
  <c r="BJ159" i="9"/>
  <c r="BJ138" i="12"/>
  <c r="BI162" i="12"/>
  <c r="BI10" i="12"/>
  <c r="BI47" i="12"/>
  <c r="BI30" i="10"/>
  <c r="BI110" i="12"/>
  <c r="BI93" i="10"/>
  <c r="BI2" i="10"/>
  <c r="BI54" i="12"/>
  <c r="BI15" i="9"/>
  <c r="BI58" i="9"/>
  <c r="BI166" i="10"/>
  <c r="BI3" i="10"/>
  <c r="BH3" i="10"/>
  <c r="BH159" i="10"/>
  <c r="BH30" i="9"/>
  <c r="BH159" i="14"/>
  <c r="BG3" i="10"/>
  <c r="BG141" i="10"/>
  <c r="BG77" i="10"/>
  <c r="BF3" i="10"/>
  <c r="BE128" i="9"/>
  <c r="BE10" i="9"/>
  <c r="BE127" i="10"/>
  <c r="BE166" i="9"/>
  <c r="BE127" i="11"/>
  <c r="BE108" i="9"/>
  <c r="BE7" i="10"/>
  <c r="BD7" i="10"/>
  <c r="BB105" i="9"/>
  <c r="BA75" i="9"/>
  <c r="AY3" i="10"/>
  <c r="AX14" i="10"/>
  <c r="AU136" i="9"/>
  <c r="AU108" i="9"/>
  <c r="AU14" i="10"/>
  <c r="AU16" i="10"/>
  <c r="AT16" i="10"/>
  <c r="AT120" i="9"/>
  <c r="AT16" i="11"/>
  <c r="AT14" i="10"/>
  <c r="AS16" i="12"/>
  <c r="AS97" i="12"/>
  <c r="AR16" i="12"/>
  <c r="AR97" i="12"/>
  <c r="AQ97" i="12"/>
  <c r="AQ16" i="12"/>
  <c r="AP119" i="9"/>
  <c r="AP16" i="12"/>
  <c r="AP97" i="12"/>
  <c r="AO16" i="12"/>
  <c r="AO97" i="12"/>
  <c r="AM16" i="12"/>
  <c r="AM97" i="12"/>
  <c r="AL16" i="12"/>
  <c r="AL97" i="12"/>
  <c r="AK16" i="12"/>
  <c r="AK97" i="12"/>
  <c r="AK46" i="9"/>
  <c r="AJ16" i="12"/>
  <c r="AJ97" i="12"/>
  <c r="AI97" i="12"/>
  <c r="AI16" i="12"/>
  <c r="AH96" i="9"/>
  <c r="AH16" i="12"/>
  <c r="AH97" i="12"/>
  <c r="AG16" i="12"/>
  <c r="AG97" i="12"/>
  <c r="AF7" i="9"/>
  <c r="AF30" i="9"/>
  <c r="AF16" i="12"/>
  <c r="AF97" i="12"/>
  <c r="AE14" i="10"/>
  <c r="AE97" i="12"/>
  <c r="AE16" i="12"/>
  <c r="AC26" i="9"/>
  <c r="AC16" i="12"/>
  <c r="AC97" i="12"/>
  <c r="AB98" i="9"/>
  <c r="AB120" i="9"/>
  <c r="AB176" i="9"/>
  <c r="AB16" i="12"/>
  <c r="AB97" i="12"/>
  <c r="AA126" i="9"/>
  <c r="AA30" i="9"/>
  <c r="AA78" i="9"/>
  <c r="AA16" i="12"/>
  <c r="AA97" i="12"/>
  <c r="AA88" i="9"/>
  <c r="AA81" i="9"/>
  <c r="AA173" i="9"/>
  <c r="AA17" i="9"/>
  <c r="Z134" i="9"/>
  <c r="Z93" i="12"/>
  <c r="Y177" i="11"/>
  <c r="Y159" i="9"/>
  <c r="Y177" i="10"/>
  <c r="Y159" i="10"/>
  <c r="Y140" i="9"/>
  <c r="Y128" i="9"/>
  <c r="X37" i="9"/>
  <c r="X135" i="9"/>
  <c r="X162" i="9"/>
  <c r="X61" i="9"/>
  <c r="X159" i="10"/>
  <c r="X93" i="10"/>
  <c r="X154" i="10"/>
  <c r="X17" i="10"/>
  <c r="W107" i="12"/>
  <c r="V107" i="12"/>
  <c r="V107" i="10"/>
  <c r="U107" i="12"/>
  <c r="T26" i="9"/>
  <c r="T107" i="12"/>
  <c r="S45" i="9"/>
  <c r="S82" i="9"/>
  <c r="S107" i="12"/>
  <c r="R80" i="9"/>
  <c r="R159" i="11"/>
  <c r="R25" i="9"/>
  <c r="R162" i="10"/>
  <c r="R107" i="12"/>
  <c r="R137" i="11"/>
  <c r="R137" i="10"/>
  <c r="Q4" i="9"/>
  <c r="P128" i="9"/>
  <c r="P146" i="9"/>
  <c r="P176" i="9"/>
  <c r="P18" i="9"/>
  <c r="P14" i="9"/>
  <c r="O33" i="10"/>
  <c r="O3" i="10"/>
  <c r="O162" i="9"/>
  <c r="N75" i="9"/>
  <c r="M131" i="9"/>
  <c r="L42" i="9"/>
  <c r="L101" i="9"/>
  <c r="L18" i="9"/>
  <c r="K176" i="9"/>
  <c r="K26" i="9"/>
  <c r="K84" i="9"/>
  <c r="K74" i="9"/>
  <c r="K20" i="9"/>
  <c r="E7" i="10"/>
  <c r="C88" i="9"/>
  <c r="B50" i="10"/>
</calcChain>
</file>

<file path=xl/sharedStrings.xml><?xml version="1.0" encoding="utf-8"?>
<sst xmlns="http://schemas.openxmlformats.org/spreadsheetml/2006/main" count="1939" uniqueCount="274">
  <si>
    <t>MARCHF3</t>
  </si>
  <si>
    <t>LMNB1</t>
  </si>
  <si>
    <t>CLRN3</t>
  </si>
  <si>
    <t>ODAPH</t>
  </si>
  <si>
    <t>CTC1</t>
  </si>
  <si>
    <t>PLPPR1</t>
  </si>
  <si>
    <t>SNCA</t>
  </si>
  <si>
    <t>LINC02210-CRHR1</t>
  </si>
  <si>
    <t>HLA-DRB1</t>
  </si>
  <si>
    <t>HLA-DQA1</t>
  </si>
  <si>
    <t>GBA</t>
  </si>
  <si>
    <t>STK39</t>
  </si>
  <si>
    <t>GAK</t>
  </si>
  <si>
    <t>GCH1</t>
  </si>
  <si>
    <t>MCCC1</t>
  </si>
  <si>
    <t>DCUN1D1</t>
  </si>
  <si>
    <t>FAM126A</t>
  </si>
  <si>
    <t>RAB29</t>
  </si>
  <si>
    <t>NUCKS1</t>
  </si>
  <si>
    <t>TIAL1</t>
  </si>
  <si>
    <t>FAM47E</t>
  </si>
  <si>
    <t>FAM47E-STBD1</t>
  </si>
  <si>
    <t>BST1</t>
  </si>
  <si>
    <t>RIT2</t>
  </si>
  <si>
    <t>CCDC62</t>
  </si>
  <si>
    <t>SH3GL2</t>
  </si>
  <si>
    <t>SYT17</t>
  </si>
  <si>
    <t>NDUFAF2</t>
  </si>
  <si>
    <t>CA8</t>
  </si>
  <si>
    <t>LRRK2</t>
  </si>
  <si>
    <t>SYT10</t>
  </si>
  <si>
    <t>ITGA8</t>
  </si>
  <si>
    <t>GPR65</t>
  </si>
  <si>
    <t>AGAP1</t>
  </si>
  <si>
    <t>INPP5F</t>
  </si>
  <si>
    <t>DLG2</t>
  </si>
  <si>
    <t>IGSF9B</t>
  </si>
  <si>
    <t>GBF1</t>
  </si>
  <si>
    <t>CAB39L</t>
  </si>
  <si>
    <t>KTN1</t>
  </si>
  <si>
    <t>BCKDK</t>
  </si>
  <si>
    <t>KRTCAP2</t>
  </si>
  <si>
    <t>SIPA1L2</t>
  </si>
  <si>
    <t>TMEM175</t>
  </si>
  <si>
    <t>TBC1D5</t>
  </si>
  <si>
    <t>HLA-DQB1</t>
  </si>
  <si>
    <t>ITIH1</t>
  </si>
  <si>
    <t>CAMK2D</t>
  </si>
  <si>
    <t>CTSB</t>
  </si>
  <si>
    <t>BIN3</t>
  </si>
  <si>
    <t>SPTSSB</t>
  </si>
  <si>
    <t>PAM</t>
  </si>
  <si>
    <t>ZNF165</t>
  </si>
  <si>
    <t>CCN6</t>
  </si>
  <si>
    <t>TMEM229B</t>
  </si>
  <si>
    <t>LTK</t>
  </si>
  <si>
    <t>ITGA2B</t>
  </si>
  <si>
    <t>MED13</t>
  </si>
  <si>
    <t>MAPT</t>
  </si>
  <si>
    <t>TMPRSS9</t>
  </si>
  <si>
    <t>DDRGK1</t>
  </si>
  <si>
    <t>LZTS3</t>
  </si>
  <si>
    <t>ITPKB</t>
  </si>
  <si>
    <t>MAP4K4</t>
  </si>
  <si>
    <t>SCN2A</t>
  </si>
  <si>
    <t>IP6K2</t>
  </si>
  <si>
    <t>GPNMB</t>
  </si>
  <si>
    <t>NSF</t>
  </si>
  <si>
    <t>UNC13B</t>
  </si>
  <si>
    <t>WNT3</t>
  </si>
  <si>
    <t>RAB25</t>
  </si>
  <si>
    <t>LAMTOR2</t>
  </si>
  <si>
    <t>STAP1</t>
  </si>
  <si>
    <t>SEMA5A</t>
  </si>
  <si>
    <t>SLC2A13</t>
  </si>
  <si>
    <t>PLEKHM1</t>
  </si>
  <si>
    <t>TAS1R2</t>
  </si>
  <si>
    <t>BRINP1</t>
  </si>
  <si>
    <t>DGKQ</t>
  </si>
  <si>
    <t>GFPT2</t>
  </si>
  <si>
    <t>SPPL2C</t>
  </si>
  <si>
    <t>SREBF1</t>
  </si>
  <si>
    <t>SLC41A1</t>
  </si>
  <si>
    <t>CCDC82</t>
  </si>
  <si>
    <t>TMC3</t>
  </si>
  <si>
    <t>COL13A1</t>
  </si>
  <si>
    <t>HLA-DRA</t>
  </si>
  <si>
    <t>WNT9A</t>
  </si>
  <si>
    <t>COL5A2</t>
  </si>
  <si>
    <t>IGSF11</t>
  </si>
  <si>
    <t>MDGA2</t>
  </si>
  <si>
    <t>LHFPL2</t>
  </si>
  <si>
    <t>TRPS1</t>
  </si>
  <si>
    <t>KLHDC1</t>
  </si>
  <si>
    <t>TPM1</t>
  </si>
  <si>
    <t>DSG3</t>
  </si>
  <si>
    <t>OCA2</t>
  </si>
  <si>
    <t>ATF6</t>
  </si>
  <si>
    <t>QSER1</t>
  </si>
  <si>
    <t>PRRG4</t>
  </si>
  <si>
    <t>AAK1</t>
  </si>
  <si>
    <t>CNTN1</t>
  </si>
  <si>
    <t>KANSL1</t>
  </si>
  <si>
    <t>PMVK</t>
  </si>
  <si>
    <t>KCNN3</t>
  </si>
  <si>
    <t>PRDM15</t>
  </si>
  <si>
    <t>CNKSR3</t>
  </si>
  <si>
    <t>SLC50A1</t>
  </si>
  <si>
    <t>FDFT1</t>
  </si>
  <si>
    <t>ANO5</t>
  </si>
  <si>
    <t>PRSS53</t>
  </si>
  <si>
    <t>ZNF646</t>
  </si>
  <si>
    <t>COL3A1</t>
  </si>
  <si>
    <t>TCEANC2</t>
  </si>
  <si>
    <t>MX2</t>
  </si>
  <si>
    <t>ZP3</t>
  </si>
  <si>
    <t>TRAPPC2L</t>
  </si>
  <si>
    <t>PABPN1L</t>
  </si>
  <si>
    <t>KCNIP4</t>
  </si>
  <si>
    <t>HTR2A</t>
  </si>
  <si>
    <t>SCARB2</t>
  </si>
  <si>
    <t>CLCN3</t>
  </si>
  <si>
    <t>ELOVL7</t>
  </si>
  <si>
    <t>TRIM40</t>
  </si>
  <si>
    <t>RIMS1</t>
  </si>
  <si>
    <t>CYRIB</t>
  </si>
  <si>
    <t>UBAP2</t>
  </si>
  <si>
    <t>FCGR2A</t>
  </si>
  <si>
    <t>VAMP4</t>
  </si>
  <si>
    <t>KCNS3</t>
  </si>
  <si>
    <t>KCNIP3</t>
  </si>
  <si>
    <t>TMEM163</t>
  </si>
  <si>
    <t>RBMS3</t>
  </si>
  <si>
    <t>KPNA1</t>
  </si>
  <si>
    <t>MED12L</t>
  </si>
  <si>
    <t>LCORL</t>
  </si>
  <si>
    <t>BAG3</t>
  </si>
  <si>
    <t>RNF141</t>
  </si>
  <si>
    <t>SLC38A1</t>
  </si>
  <si>
    <t>HIP1R</t>
  </si>
  <si>
    <t>FBRSL1</t>
  </si>
  <si>
    <t>MBNL2</t>
  </si>
  <si>
    <t>MIPOL1</t>
  </si>
  <si>
    <t>RPS6KL1</t>
  </si>
  <si>
    <t>CD19</t>
  </si>
  <si>
    <t>RABEP2</t>
  </si>
  <si>
    <t>SETD1A</t>
  </si>
  <si>
    <t>NOD2</t>
  </si>
  <si>
    <t>CHRNB1</t>
  </si>
  <si>
    <t>RETREG3</t>
  </si>
  <si>
    <t>UBTF</t>
  </si>
  <si>
    <t>FAM171A2</t>
  </si>
  <si>
    <t>BRIP1</t>
  </si>
  <si>
    <t>DNAH17</t>
  </si>
  <si>
    <t>ASXL3</t>
  </si>
  <si>
    <t>SMAD4</t>
  </si>
  <si>
    <t>SPPL2B</t>
  </si>
  <si>
    <t>CRLS1</t>
  </si>
  <si>
    <t>DYRK1A</t>
  </si>
  <si>
    <t>SEMA4A</t>
  </si>
  <si>
    <t>ZNF608</t>
  </si>
  <si>
    <t>SLC44A4</t>
  </si>
  <si>
    <t>DNM1L</t>
  </si>
  <si>
    <t>FGD4</t>
  </si>
  <si>
    <t>GXYLT1</t>
  </si>
  <si>
    <t>MMRN1</t>
  </si>
  <si>
    <t>ISM1</t>
  </si>
  <si>
    <t>CYP17A1</t>
  </si>
  <si>
    <t>WBP1L</t>
  </si>
  <si>
    <t>FYN</t>
  </si>
  <si>
    <t>SV2C</t>
  </si>
  <si>
    <t>APOE</t>
  </si>
  <si>
    <t>PRKN</t>
  </si>
  <si>
    <t>CHL1</t>
  </si>
  <si>
    <t>SP1</t>
  </si>
  <si>
    <t>PAX7</t>
  </si>
  <si>
    <t>CALM2</t>
  </si>
  <si>
    <t>WNT8A</t>
  </si>
  <si>
    <t>WNT9B</t>
  </si>
  <si>
    <t>ADCY4</t>
  </si>
  <si>
    <t>WNT10A</t>
  </si>
  <si>
    <t>ADCY5</t>
  </si>
  <si>
    <t>WNT7B</t>
  </si>
  <si>
    <t>CALML4</t>
  </si>
  <si>
    <t>WNT16</t>
  </si>
  <si>
    <t>CALM3</t>
  </si>
  <si>
    <t>CREB3L4</t>
  </si>
  <si>
    <t>FZD10</t>
  </si>
  <si>
    <t>FZD8</t>
  </si>
  <si>
    <t>WNT3A</t>
  </si>
  <si>
    <t>WNT5B</t>
  </si>
  <si>
    <t>CREB3L3</t>
  </si>
  <si>
    <t>WNT2B</t>
  </si>
  <si>
    <t>ADCY2</t>
  </si>
  <si>
    <t>WNT7A</t>
  </si>
  <si>
    <t>WNT10B</t>
  </si>
  <si>
    <t>ADCY3</t>
  </si>
  <si>
    <t>ADCY8</t>
  </si>
  <si>
    <t>DCT</t>
  </si>
  <si>
    <t>FZD3</t>
  </si>
  <si>
    <t>WNT8B</t>
  </si>
  <si>
    <t>ADCY1</t>
  </si>
  <si>
    <t>CALML6</t>
  </si>
  <si>
    <t>FZD9</t>
  </si>
  <si>
    <t>WNT6</t>
  </si>
  <si>
    <t>FZD5</t>
  </si>
  <si>
    <t>TYR</t>
  </si>
  <si>
    <t>WNT4</t>
  </si>
  <si>
    <t>WNT11</t>
  </si>
  <si>
    <t>FZD4</t>
  </si>
  <si>
    <t>TYRP1</t>
  </si>
  <si>
    <t>ADCY9</t>
  </si>
  <si>
    <t>WNT5A</t>
  </si>
  <si>
    <t>CREB3L2</t>
  </si>
  <si>
    <t>CALML5</t>
  </si>
  <si>
    <t>FZD2</t>
  </si>
  <si>
    <t>ADCY6</t>
  </si>
  <si>
    <t>MC1R</t>
  </si>
  <si>
    <t>FZD6</t>
  </si>
  <si>
    <t>FZD7</t>
  </si>
  <si>
    <t>WNT2</t>
  </si>
  <si>
    <t>CREB3L1</t>
  </si>
  <si>
    <t>CAMK2G</t>
  </si>
  <si>
    <t>FZD1</t>
  </si>
  <si>
    <t>ASIP</t>
  </si>
  <si>
    <t>CALML3</t>
  </si>
  <si>
    <t>WNT1</t>
  </si>
  <si>
    <t>TCF7L1</t>
  </si>
  <si>
    <t>DVL2</t>
  </si>
  <si>
    <t>ADCY7</t>
  </si>
  <si>
    <t>PLCB2</t>
  </si>
  <si>
    <t>PRKACG</t>
  </si>
  <si>
    <t>CAMK2B</t>
  </si>
  <si>
    <t>MITF</t>
  </si>
  <si>
    <t>PLCB4</t>
  </si>
  <si>
    <t>KITLG</t>
  </si>
  <si>
    <t>DVL1</t>
  </si>
  <si>
    <t>EDNRB</t>
  </si>
  <si>
    <t>EDN1</t>
  </si>
  <si>
    <t>CREB3</t>
  </si>
  <si>
    <t>POMC</t>
  </si>
  <si>
    <t>MAP2K2</t>
  </si>
  <si>
    <t>PLCB1</t>
  </si>
  <si>
    <t>PLCB3</t>
  </si>
  <si>
    <t>DVL3</t>
  </si>
  <si>
    <t>TCF7</t>
  </si>
  <si>
    <t>PRKCG</t>
  </si>
  <si>
    <t>TCF7L2</t>
  </si>
  <si>
    <t>CAMK2A</t>
  </si>
  <si>
    <t>PRKACB</t>
  </si>
  <si>
    <t>GNAQ</t>
  </si>
  <si>
    <t>GNAO1</t>
  </si>
  <si>
    <t>KRAS</t>
  </si>
  <si>
    <t>MAP2K1</t>
  </si>
  <si>
    <t>GNAS</t>
  </si>
  <si>
    <t>PRKCB</t>
  </si>
  <si>
    <t>LEF1</t>
  </si>
  <si>
    <t>RAF1</t>
  </si>
  <si>
    <t>PRKCA</t>
  </si>
  <si>
    <t>KIT</t>
  </si>
  <si>
    <t>PRKACA</t>
  </si>
  <si>
    <t>GNAI1</t>
  </si>
  <si>
    <t>NRAS</t>
  </si>
  <si>
    <t>GSK3B</t>
  </si>
  <si>
    <t>CALM1</t>
  </si>
  <si>
    <t>MAPK3</t>
  </si>
  <si>
    <t>GNAI3</t>
  </si>
  <si>
    <t>CREBBP</t>
  </si>
  <si>
    <t>EP300</t>
  </si>
  <si>
    <t>GNAI2</t>
  </si>
  <si>
    <t>HRAS</t>
  </si>
  <si>
    <t>MAPK1</t>
  </si>
  <si>
    <t>CREB1</t>
  </si>
  <si>
    <t>CTNNB1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</si>
</sst>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>
      <alignment vertical="center"/>
    </xf>
    <xf numFmtId="0" fontId="4" fillId="2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1190625</xdr:colOff>
      <xdr:row>0</xdr:row>
      <xdr:rowOff>0</xdr:rowOff>
    </xdr:from>
    <xdr:ext cx="1789914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132FA4-DCB5-42BD-848E-7FD773148F2C}"/>
            </a:ext>
          </a:extLst>
        </xdr:cNvPr>
        <xdr:cNvSpPr txBox="1"/>
      </xdr:nvSpPr>
      <xdr:spPr>
        <a:xfrm>
          <a:off x="1190625" y="0"/>
          <a:ext cx="17899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Melanoma-related genes</a:t>
          </a:r>
          <a:endParaRPr lang="zh-TW" altLang="en-US" sz="1200" b="1"/>
        </a:p>
      </xdr:txBody>
    </xdr:sp>
    <xdr:clientData/>
  </xdr:oneCellAnchor>
  <xdr:oneCellAnchor>
    <xdr:from>
      <xdr:col>0</xdr:col>
      <xdr:colOff>0</xdr:colOff>
      <xdr:row>0</xdr:row>
      <xdr:rowOff>319089</xdr:rowOff>
    </xdr:from>
    <xdr:ext cx="1276632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8B8B43-130A-42DC-B340-52A67F4164DF}"/>
            </a:ext>
          </a:extLst>
        </xdr:cNvPr>
        <xdr:cNvSpPr txBox="1"/>
      </xdr:nvSpPr>
      <xdr:spPr>
        <a:xfrm>
          <a:off x="0" y="319089"/>
          <a:ext cx="127663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PD-related genes</a:t>
          </a:r>
          <a:endParaRPr lang="zh-TW" altLang="en-US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1059656</xdr:colOff>
      <xdr:row>0</xdr:row>
      <xdr:rowOff>11906</xdr:rowOff>
    </xdr:from>
    <xdr:ext cx="17899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BE590-BB9C-4E99-8D78-0D44A8C4C620}"/>
            </a:ext>
          </a:extLst>
        </xdr:cNvPr>
        <xdr:cNvSpPr txBox="1"/>
      </xdr:nvSpPr>
      <xdr:spPr>
        <a:xfrm>
          <a:off x="1059656" y="11906"/>
          <a:ext cx="17899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Melanoma-related genes</a:t>
          </a:r>
          <a:endParaRPr lang="zh-TW" altLang="en-US" sz="1200" b="1"/>
        </a:p>
      </xdr:txBody>
    </xdr:sp>
    <xdr:clientData/>
  </xdr:oneCellAnchor>
  <xdr:oneCellAnchor>
    <xdr:from>
      <xdr:col>0</xdr:col>
      <xdr:colOff>0</xdr:colOff>
      <xdr:row>0</xdr:row>
      <xdr:rowOff>342901</xdr:rowOff>
    </xdr:from>
    <xdr:ext cx="1276632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68DB4-DF82-45DE-B1DA-86104979DD61}"/>
            </a:ext>
          </a:extLst>
        </xdr:cNvPr>
        <xdr:cNvSpPr txBox="1"/>
      </xdr:nvSpPr>
      <xdr:spPr>
        <a:xfrm>
          <a:off x="0" y="342901"/>
          <a:ext cx="127663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PD-related genes</a:t>
          </a:r>
          <a:endParaRPr lang="zh-TW" altLang="en-US" sz="12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1059656</xdr:colOff>
      <xdr:row>0</xdr:row>
      <xdr:rowOff>11906</xdr:rowOff>
    </xdr:from>
    <xdr:ext cx="17899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5E0AAA-433C-4A80-9E4C-5A8EA8A05098}"/>
            </a:ext>
          </a:extLst>
        </xdr:cNvPr>
        <xdr:cNvSpPr txBox="1"/>
      </xdr:nvSpPr>
      <xdr:spPr>
        <a:xfrm>
          <a:off x="1059656" y="11906"/>
          <a:ext cx="17899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Melanoma-related genes</a:t>
          </a:r>
          <a:endParaRPr lang="zh-TW" altLang="en-US" sz="1200" b="1"/>
        </a:p>
      </xdr:txBody>
    </xdr:sp>
    <xdr:clientData/>
  </xdr:oneCellAnchor>
  <xdr:oneCellAnchor>
    <xdr:from>
      <xdr:col>0</xdr:col>
      <xdr:colOff>0</xdr:colOff>
      <xdr:row>0</xdr:row>
      <xdr:rowOff>378619</xdr:rowOff>
    </xdr:from>
    <xdr:ext cx="1276632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4C3926-F4B4-4278-AB73-15A05A1D97B2}"/>
            </a:ext>
          </a:extLst>
        </xdr:cNvPr>
        <xdr:cNvSpPr txBox="1"/>
      </xdr:nvSpPr>
      <xdr:spPr>
        <a:xfrm>
          <a:off x="0" y="378619"/>
          <a:ext cx="127663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PD-related genes</a:t>
          </a:r>
          <a:endParaRPr lang="zh-TW" altLang="en-US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1059656</xdr:colOff>
      <xdr:row>0</xdr:row>
      <xdr:rowOff>11906</xdr:rowOff>
    </xdr:from>
    <xdr:ext cx="17899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0C943E-A0A8-4B65-B4CF-6AB0F5248684}"/>
            </a:ext>
          </a:extLst>
        </xdr:cNvPr>
        <xdr:cNvSpPr txBox="1"/>
      </xdr:nvSpPr>
      <xdr:spPr>
        <a:xfrm>
          <a:off x="1059656" y="11906"/>
          <a:ext cx="17899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Melanoma-related genes</a:t>
          </a:r>
          <a:endParaRPr lang="zh-TW" altLang="en-US" sz="1200" b="1"/>
        </a:p>
      </xdr:txBody>
    </xdr:sp>
    <xdr:clientData/>
  </xdr:oneCellAnchor>
  <xdr:oneCellAnchor>
    <xdr:from>
      <xdr:col>0</xdr:col>
      <xdr:colOff>0</xdr:colOff>
      <xdr:row>0</xdr:row>
      <xdr:rowOff>354807</xdr:rowOff>
    </xdr:from>
    <xdr:ext cx="1276632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846D09-467C-41BD-AFBD-1FA50502145A}"/>
            </a:ext>
          </a:extLst>
        </xdr:cNvPr>
        <xdr:cNvSpPr txBox="1"/>
      </xdr:nvSpPr>
      <xdr:spPr>
        <a:xfrm>
          <a:off x="0" y="354807"/>
          <a:ext cx="127663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PD-related genes</a:t>
          </a:r>
          <a:endParaRPr lang="zh-TW" altLang="en-US" sz="12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1059656</xdr:colOff>
      <xdr:row>0</xdr:row>
      <xdr:rowOff>11906</xdr:rowOff>
    </xdr:from>
    <xdr:ext cx="17899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465E18-25C2-4806-83AA-B6179CD4F5B0}"/>
            </a:ext>
          </a:extLst>
        </xdr:cNvPr>
        <xdr:cNvSpPr txBox="1"/>
      </xdr:nvSpPr>
      <xdr:spPr>
        <a:xfrm>
          <a:off x="1059656" y="11906"/>
          <a:ext cx="17899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Melanoma-related genes</a:t>
          </a:r>
          <a:endParaRPr lang="zh-TW" altLang="en-US" sz="1200" b="1"/>
        </a:p>
      </xdr:txBody>
    </xdr:sp>
    <xdr:clientData/>
  </xdr:oneCellAnchor>
  <xdr:oneCellAnchor>
    <xdr:from>
      <xdr:col>0</xdr:col>
      <xdr:colOff>0</xdr:colOff>
      <xdr:row>0</xdr:row>
      <xdr:rowOff>378620</xdr:rowOff>
    </xdr:from>
    <xdr:ext cx="1276632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254696-7CDB-49F9-B77D-4A0CDBD7B6DB}"/>
            </a:ext>
          </a:extLst>
        </xdr:cNvPr>
        <xdr:cNvSpPr txBox="1"/>
      </xdr:nvSpPr>
      <xdr:spPr>
        <a:xfrm>
          <a:off x="0" y="378620"/>
          <a:ext cx="127663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PD-related genes</a:t>
          </a:r>
          <a:endParaRPr lang="zh-TW" altLang="en-US" sz="12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1059656</xdr:colOff>
      <xdr:row>0</xdr:row>
      <xdr:rowOff>11906</xdr:rowOff>
    </xdr:from>
    <xdr:ext cx="17899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036E5A-6CEC-4381-9462-412C277DB47C}"/>
            </a:ext>
          </a:extLst>
        </xdr:cNvPr>
        <xdr:cNvSpPr txBox="1"/>
      </xdr:nvSpPr>
      <xdr:spPr>
        <a:xfrm>
          <a:off x="1059656" y="11906"/>
          <a:ext cx="17899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Melanoma-related genes</a:t>
          </a:r>
          <a:endParaRPr lang="zh-TW" altLang="en-US" sz="1200" b="1"/>
        </a:p>
      </xdr:txBody>
    </xdr:sp>
    <xdr:clientData/>
  </xdr:oneCellAnchor>
  <xdr:oneCellAnchor>
    <xdr:from>
      <xdr:col>0</xdr:col>
      <xdr:colOff>0</xdr:colOff>
      <xdr:row>0</xdr:row>
      <xdr:rowOff>378620</xdr:rowOff>
    </xdr:from>
    <xdr:ext cx="1276632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D8BF10-846C-43A4-BEB7-2EDE3C1617BA}"/>
            </a:ext>
          </a:extLst>
        </xdr:cNvPr>
        <xdr:cNvSpPr txBox="1"/>
      </xdr:nvSpPr>
      <xdr:spPr>
        <a:xfrm>
          <a:off x="0" y="378620"/>
          <a:ext cx="127663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PD-related genes</a:t>
          </a:r>
          <a:endParaRPr lang="zh-TW" altLang="en-US" sz="12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1059656</xdr:colOff>
      <xdr:row>0</xdr:row>
      <xdr:rowOff>11906</xdr:rowOff>
    </xdr:from>
    <xdr:ext cx="1789914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555C18-68D0-4775-AEB9-6B622487214C}"/>
            </a:ext>
          </a:extLst>
        </xdr:cNvPr>
        <xdr:cNvSpPr txBox="1"/>
      </xdr:nvSpPr>
      <xdr:spPr>
        <a:xfrm>
          <a:off x="1059656" y="11906"/>
          <a:ext cx="17899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Melanoma-related genes</a:t>
          </a:r>
          <a:endParaRPr lang="zh-TW" altLang="en-US" sz="1200" b="1"/>
        </a:p>
      </xdr:txBody>
    </xdr:sp>
    <xdr:clientData/>
  </xdr:oneCellAnchor>
  <xdr:oneCellAnchor>
    <xdr:from>
      <xdr:col>0</xdr:col>
      <xdr:colOff>0</xdr:colOff>
      <xdr:row>0</xdr:row>
      <xdr:rowOff>414339</xdr:rowOff>
    </xdr:from>
    <xdr:ext cx="1276632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3036C6-BB21-49DA-859F-686F09109A06}"/>
            </a:ext>
          </a:extLst>
        </xdr:cNvPr>
        <xdr:cNvSpPr txBox="1"/>
      </xdr:nvSpPr>
      <xdr:spPr>
        <a:xfrm>
          <a:off x="0" y="414339"/>
          <a:ext cx="127663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PD-related genes</a:t>
          </a:r>
          <a:endParaRPr lang="zh-TW" altLang="en-US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9DC7-5344-4A88-B594-79686FEB33BB}">
  <dimension ref="A1:CX177"/>
  <sheetViews>
    <sheetView tabSelected="1" zoomScale="80" zoomScaleNormal="80" workbookViewId="0">
      <pane xSplit="1" topLeftCell="B1" activePane="topRight" state="frozen"/>
      <selection activeCell="A11" sqref="A11"/>
      <selection pane="topRight"/>
    </sheetView>
  </sheetViews>
  <sheetFormatPr defaultRowHeight="16.5" x14ac:dyDescent="0.25"/>
  <cols>
    <col min="1" max="1" width="38.375" style="1" customWidth="1"/>
    <col min="97" max="97" width="12.75" customWidth="1"/>
  </cols>
  <sheetData>
    <row r="1" spans="1:102" s="6" customFormat="1" ht="45" customHeight="1" x14ac:dyDescent="0.25">
      <c r="A1" s="2"/>
      <c r="B1" s="5" t="s">
        <v>240</v>
      </c>
      <c r="C1" s="5" t="s">
        <v>224</v>
      </c>
      <c r="D1" s="5" t="s">
        <v>217</v>
      </c>
      <c r="E1" s="5" t="s">
        <v>254</v>
      </c>
      <c r="F1" s="5" t="s">
        <v>201</v>
      </c>
      <c r="G1" s="5" t="s">
        <v>193</v>
      </c>
      <c r="H1" s="5" t="s">
        <v>196</v>
      </c>
      <c r="I1" s="5" t="s">
        <v>179</v>
      </c>
      <c r="J1" s="5" t="s">
        <v>181</v>
      </c>
      <c r="K1" s="5" t="s">
        <v>216</v>
      </c>
      <c r="L1" s="5" t="s">
        <v>229</v>
      </c>
      <c r="M1" s="5" t="s">
        <v>197</v>
      </c>
      <c r="N1" s="5" t="s">
        <v>211</v>
      </c>
      <c r="O1" s="5" t="s">
        <v>260</v>
      </c>
      <c r="P1" s="5" t="s">
        <v>249</v>
      </c>
      <c r="Q1" s="5" t="s">
        <v>231</v>
      </c>
      <c r="R1" s="5" t="s">
        <v>272</v>
      </c>
      <c r="S1" s="5" t="s">
        <v>239</v>
      </c>
      <c r="T1" s="5" t="s">
        <v>221</v>
      </c>
      <c r="U1" s="5" t="s">
        <v>213</v>
      </c>
      <c r="V1" s="5" t="s">
        <v>191</v>
      </c>
      <c r="W1" s="5" t="s">
        <v>186</v>
      </c>
      <c r="X1" s="5" t="s">
        <v>267</v>
      </c>
      <c r="Y1" s="5" t="s">
        <v>268</v>
      </c>
      <c r="Z1" s="5" t="s">
        <v>233</v>
      </c>
      <c r="AA1" s="5" t="s">
        <v>226</v>
      </c>
      <c r="AB1" s="5" t="s">
        <v>220</v>
      </c>
      <c r="AC1" s="5" t="s">
        <v>192</v>
      </c>
      <c r="AD1" s="5" t="s">
        <v>69</v>
      </c>
      <c r="AE1" s="5" t="s">
        <v>189</v>
      </c>
      <c r="AF1" s="5" t="s">
        <v>207</v>
      </c>
      <c r="AG1" s="5" t="s">
        <v>212</v>
      </c>
      <c r="AH1" s="5" t="s">
        <v>190</v>
      </c>
      <c r="AI1" s="5" t="s">
        <v>204</v>
      </c>
      <c r="AJ1" s="5" t="s">
        <v>194</v>
      </c>
      <c r="AK1" s="5" t="s">
        <v>182</v>
      </c>
      <c r="AL1" s="5" t="s">
        <v>177</v>
      </c>
      <c r="AM1" s="5" t="s">
        <v>200</v>
      </c>
      <c r="AN1" s="5" t="s">
        <v>87</v>
      </c>
      <c r="AO1" s="5" t="s">
        <v>178</v>
      </c>
      <c r="AP1" s="5" t="s">
        <v>195</v>
      </c>
      <c r="AQ1" s="5" t="s">
        <v>180</v>
      </c>
      <c r="AR1" s="5" t="s">
        <v>208</v>
      </c>
      <c r="AS1" s="5" t="s">
        <v>184</v>
      </c>
      <c r="AT1" s="5" t="s">
        <v>223</v>
      </c>
      <c r="AU1" s="5" t="s">
        <v>219</v>
      </c>
      <c r="AV1" s="5" t="s">
        <v>215</v>
      </c>
      <c r="AW1" s="5" t="s">
        <v>199</v>
      </c>
      <c r="AX1" s="5" t="s">
        <v>209</v>
      </c>
      <c r="AY1" s="5" t="s">
        <v>205</v>
      </c>
      <c r="AZ1" s="5" t="s">
        <v>188</v>
      </c>
      <c r="BA1" s="5" t="s">
        <v>218</v>
      </c>
      <c r="BB1" s="5" t="s">
        <v>187</v>
      </c>
      <c r="BC1" s="5" t="s">
        <v>203</v>
      </c>
      <c r="BD1" s="5" t="s">
        <v>251</v>
      </c>
      <c r="BE1" s="5" t="s">
        <v>250</v>
      </c>
      <c r="BF1" s="5" t="s">
        <v>244</v>
      </c>
      <c r="BG1" s="5" t="s">
        <v>228</v>
      </c>
      <c r="BH1" s="5" t="s">
        <v>236</v>
      </c>
      <c r="BI1" s="5" t="s">
        <v>263</v>
      </c>
      <c r="BJ1" s="5" t="s">
        <v>273</v>
      </c>
      <c r="BK1" s="5" t="s">
        <v>245</v>
      </c>
      <c r="BL1" s="5" t="s">
        <v>227</v>
      </c>
      <c r="BM1" s="5" t="s">
        <v>247</v>
      </c>
      <c r="BN1" s="5" t="s">
        <v>256</v>
      </c>
      <c r="BO1" s="5" t="s">
        <v>235</v>
      </c>
      <c r="BP1" s="5" t="s">
        <v>259</v>
      </c>
      <c r="BQ1" s="5" t="s">
        <v>270</v>
      </c>
      <c r="BR1" s="5" t="s">
        <v>252</v>
      </c>
      <c r="BS1" s="5" t="s">
        <v>262</v>
      </c>
      <c r="BT1" s="5" t="s">
        <v>257</v>
      </c>
      <c r="BU1" s="5" t="s">
        <v>253</v>
      </c>
      <c r="BV1" s="5" t="s">
        <v>241</v>
      </c>
      <c r="BW1" s="5" t="s">
        <v>271</v>
      </c>
      <c r="BX1" s="5" t="s">
        <v>265</v>
      </c>
      <c r="BY1" s="5" t="s">
        <v>206</v>
      </c>
      <c r="BZ1" s="5" t="s">
        <v>210</v>
      </c>
      <c r="CA1" s="5" t="s">
        <v>198</v>
      </c>
      <c r="CB1" s="5" t="s">
        <v>238</v>
      </c>
      <c r="CC1" s="5" t="s">
        <v>237</v>
      </c>
      <c r="CD1" s="5" t="s">
        <v>261</v>
      </c>
      <c r="CE1" s="5" t="s">
        <v>266</v>
      </c>
      <c r="CF1" s="5" t="s">
        <v>269</v>
      </c>
      <c r="CG1" s="5" t="s">
        <v>242</v>
      </c>
      <c r="CH1" s="5" t="s">
        <v>230</v>
      </c>
      <c r="CI1" s="5" t="s">
        <v>243</v>
      </c>
      <c r="CJ1" s="5" t="s">
        <v>234</v>
      </c>
      <c r="CK1" s="5" t="s">
        <v>225</v>
      </c>
      <c r="CL1" s="5" t="s">
        <v>176</v>
      </c>
      <c r="CM1" s="5" t="s">
        <v>185</v>
      </c>
      <c r="CN1" s="5" t="s">
        <v>264</v>
      </c>
      <c r="CO1" s="5" t="s">
        <v>202</v>
      </c>
      <c r="CP1" s="5" t="s">
        <v>214</v>
      </c>
      <c r="CQ1" s="5" t="s">
        <v>183</v>
      </c>
      <c r="CR1" s="5" t="s">
        <v>248</v>
      </c>
      <c r="CS1" s="5" t="s">
        <v>47</v>
      </c>
      <c r="CT1" s="5" t="s">
        <v>232</v>
      </c>
      <c r="CU1" s="5" t="s">
        <v>222</v>
      </c>
      <c r="CV1" s="5" t="s">
        <v>258</v>
      </c>
      <c r="CW1" s="5" t="s">
        <v>255</v>
      </c>
      <c r="CX1" s="5" t="s">
        <v>246</v>
      </c>
    </row>
    <row r="2" spans="1:102" x14ac:dyDescent="0.25">
      <c r="A2" s="4" t="s">
        <v>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</row>
    <row r="3" spans="1:102" x14ac:dyDescent="0.25">
      <c r="A3" s="4" t="s">
        <v>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4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7.8996569999999992E-3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7.1163040000000004E-3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</row>
    <row r="5" spans="1:102" x14ac:dyDescent="0.25">
      <c r="A5" s="4" t="s">
        <v>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</row>
    <row r="6" spans="1:102" x14ac:dyDescent="0.25">
      <c r="A6" s="4" t="s">
        <v>43</v>
      </c>
      <c r="B6" s="3">
        <v>1.9180507999999999E-2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4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5.1084269999999996E-3</v>
      </c>
      <c r="CU7" s="3">
        <v>0</v>
      </c>
      <c r="CV7" s="3">
        <v>0</v>
      </c>
      <c r="CW7" s="3">
        <v>0</v>
      </c>
      <c r="CX7" s="3">
        <v>0</v>
      </c>
    </row>
    <row r="8" spans="1:102" x14ac:dyDescent="0.25">
      <c r="A8" s="4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9" spans="1:102" x14ac:dyDescent="0.25">
      <c r="A9" s="4" t="s">
        <v>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1.178242E-2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4.9602229999999997E-3</v>
      </c>
      <c r="CU9" s="3">
        <v>0</v>
      </c>
      <c r="CV9" s="3">
        <v>0</v>
      </c>
      <c r="CW9" s="3">
        <v>0</v>
      </c>
      <c r="CX9" s="3">
        <v>0</v>
      </c>
    </row>
    <row r="10" spans="1:102" x14ac:dyDescent="0.25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</row>
    <row r="11" spans="1:102" x14ac:dyDescent="0.25">
      <c r="A11" s="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</row>
    <row r="12" spans="1:102" x14ac:dyDescent="0.25">
      <c r="A12" s="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</row>
    <row r="13" spans="1:102" x14ac:dyDescent="0.25">
      <c r="A13" s="4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</row>
    <row r="14" spans="1:102" x14ac:dyDescent="0.25">
      <c r="A14" s="4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2.4922679000000001E-3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4.8473472999999998E-3</v>
      </c>
      <c r="CN14" s="3">
        <v>6.1764089999999999E-3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f>(0.012401375+0.0025923399)/2</f>
        <v>7.4968574499999999E-3</v>
      </c>
      <c r="CU14" s="3">
        <v>0</v>
      </c>
      <c r="CV14" s="3">
        <v>1.193664E-2</v>
      </c>
      <c r="CW14" s="3">
        <v>0</v>
      </c>
      <c r="CX14" s="3">
        <v>0</v>
      </c>
    </row>
    <row r="15" spans="1:102" x14ac:dyDescent="0.25">
      <c r="A15" s="4" t="s">
        <v>25</v>
      </c>
      <c r="B15" s="3">
        <v>6.3582235000000003E-3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5.2933427999999998E-3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2.0310697000000002E-3</v>
      </c>
      <c r="CU15" s="3">
        <v>0</v>
      </c>
      <c r="CV15" s="3">
        <v>9.1444260000000006E-3</v>
      </c>
      <c r="CW15" s="3">
        <v>0</v>
      </c>
      <c r="CX15" s="3">
        <v>0</v>
      </c>
    </row>
    <row r="16" spans="1:102" x14ac:dyDescent="0.25">
      <c r="A16" s="4" t="s">
        <v>69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2.1431664E-2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</row>
    <row r="17" spans="1:102" x14ac:dyDescent="0.25">
      <c r="A17" s="4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6.2837084E-3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</row>
    <row r="18" spans="1:102" x14ac:dyDescent="0.25">
      <c r="A18" s="4" t="s">
        <v>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</row>
    <row r="19" spans="1:102" x14ac:dyDescent="0.25">
      <c r="A19" s="4" t="s">
        <v>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</row>
    <row r="20" spans="1:102" x14ac:dyDescent="0.25">
      <c r="A20" s="4" t="s">
        <v>48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5.7775863E-3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5.6335020000000003E-3</v>
      </c>
      <c r="BP20" s="3">
        <v>1.2429802E-2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5.079325E-3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</row>
    <row r="21" spans="1:102" x14ac:dyDescent="0.25">
      <c r="A21" s="4" t="s">
        <v>67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3.5691436000000001E-3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6.6781434999999998E-3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1.2883626999999999E-3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5.3732917000000003E-3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2.575674E-3</v>
      </c>
      <c r="CN21" s="3">
        <v>3.0975584E-3</v>
      </c>
      <c r="CO21" s="3">
        <v>0</v>
      </c>
      <c r="CP21" s="3">
        <v>0</v>
      </c>
      <c r="CQ21" s="3">
        <v>0</v>
      </c>
      <c r="CR21" s="3">
        <v>2.2641774000000002E-3</v>
      </c>
      <c r="CS21" s="3">
        <v>0</v>
      </c>
      <c r="CT21" s="3">
        <v>1.409925E-3</v>
      </c>
      <c r="CU21" s="3">
        <v>0</v>
      </c>
      <c r="CV21" s="3">
        <v>6.1230640000000001E-3</v>
      </c>
      <c r="CW21" s="3">
        <v>3.5833502E-3</v>
      </c>
      <c r="CX21" s="3">
        <v>6.6923653000000001E-3</v>
      </c>
    </row>
    <row r="22" spans="1:102" x14ac:dyDescent="0.25">
      <c r="A22" s="4" t="s">
        <v>86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</row>
    <row r="23" spans="1:102" x14ac:dyDescent="0.25">
      <c r="A23" s="4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4.4282369999999998E-3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7.3008114000000001E-3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</row>
    <row r="24" spans="1:102" x14ac:dyDescent="0.25">
      <c r="A24" s="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</row>
    <row r="25" spans="1:102" x14ac:dyDescent="0.25">
      <c r="A25" s="4" t="s">
        <v>34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</row>
    <row r="26" spans="1:102" x14ac:dyDescent="0.25">
      <c r="A26" s="4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</row>
    <row r="27" spans="1:102" x14ac:dyDescent="0.25">
      <c r="A27" s="4" t="s">
        <v>41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</row>
    <row r="28" spans="1:102" x14ac:dyDescent="0.25">
      <c r="A28" s="4" t="s">
        <v>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</row>
    <row r="29" spans="1:102" x14ac:dyDescent="0.25">
      <c r="A29" s="4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</row>
    <row r="30" spans="1:102" x14ac:dyDescent="0.25">
      <c r="A30" s="4" t="s">
        <v>58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6.0610619999999999E-3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1.2359859000000001E-2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6.9824116999999998E-3</v>
      </c>
      <c r="CU30" s="3">
        <v>0</v>
      </c>
      <c r="CV30" s="3">
        <v>0</v>
      </c>
      <c r="CW30" s="3">
        <v>0</v>
      </c>
      <c r="CX30" s="3">
        <v>0</v>
      </c>
    </row>
    <row r="31" spans="1:102" x14ac:dyDescent="0.25">
      <c r="A31" s="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</row>
    <row r="32" spans="1:102" x14ac:dyDescent="0.25">
      <c r="A32" s="4" t="s">
        <v>61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</row>
    <row r="33" spans="1:102" x14ac:dyDescent="0.25">
      <c r="A33" s="4" t="s">
        <v>62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1.9999949999999999E-2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</row>
    <row r="34" spans="1:102" x14ac:dyDescent="0.25">
      <c r="A34" s="4" t="s">
        <v>66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1.1065257E-2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1.309723E-2</v>
      </c>
      <c r="BZ34" s="3">
        <v>1.6157300999999999E-2</v>
      </c>
      <c r="CA34" s="3">
        <v>1.3490569000000001E-2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</row>
    <row r="35" spans="1:102" x14ac:dyDescent="0.25">
      <c r="A35" s="4" t="s">
        <v>74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</row>
    <row r="36" spans="1:102" x14ac:dyDescent="0.25">
      <c r="A36" s="4" t="s">
        <v>78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</row>
    <row r="37" spans="1:102" x14ac:dyDescent="0.25">
      <c r="A37" s="4" t="s">
        <v>102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</row>
    <row r="38" spans="1:102" x14ac:dyDescent="0.25">
      <c r="A38" s="4" t="s">
        <v>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</row>
    <row r="39" spans="1:102" x14ac:dyDescent="0.25">
      <c r="A39" s="4" t="s">
        <v>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</row>
    <row r="40" spans="1:102" x14ac:dyDescent="0.25">
      <c r="A40" s="4" t="s">
        <v>10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</row>
    <row r="41" spans="1:102" x14ac:dyDescent="0.25">
      <c r="A41" s="4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</row>
    <row r="42" spans="1:102" x14ac:dyDescent="0.25">
      <c r="A42" s="4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</row>
    <row r="43" spans="1:102" x14ac:dyDescent="0.25">
      <c r="A43" s="4" t="s">
        <v>37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</row>
    <row r="44" spans="1:102" x14ac:dyDescent="0.25">
      <c r="A44" s="4" t="s">
        <v>38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</row>
    <row r="45" spans="1:102" x14ac:dyDescent="0.25">
      <c r="A45" s="4" t="s">
        <v>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</row>
    <row r="46" spans="1:102" x14ac:dyDescent="0.25">
      <c r="A46" s="4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</row>
    <row r="47" spans="1:102" x14ac:dyDescent="0.25">
      <c r="A47" s="4" t="s">
        <v>47</v>
      </c>
      <c r="B47" s="3">
        <v>0</v>
      </c>
      <c r="C47" s="3">
        <v>0</v>
      </c>
      <c r="D47" s="3">
        <v>0</v>
      </c>
      <c r="E47" s="3">
        <v>1.7431753000000001E-2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8.0572100000000004E-3</v>
      </c>
      <c r="CN47" s="3">
        <v>1.2138809E-2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f>(0.013567565+0.0046875733)/2</f>
        <v>9.1275691500000006E-3</v>
      </c>
      <c r="CU47" s="3">
        <v>0</v>
      </c>
      <c r="CV47" s="3">
        <v>0</v>
      </c>
      <c r="CW47" s="3">
        <v>0</v>
      </c>
      <c r="CX47" s="3">
        <v>0</v>
      </c>
    </row>
    <row r="48" spans="1:102" x14ac:dyDescent="0.25">
      <c r="A48" s="4" t="s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1.3066965999999999E-2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1.3460596E-2</v>
      </c>
      <c r="BZ48" s="3">
        <v>1.521318E-2</v>
      </c>
      <c r="CA48" s="3">
        <v>1.3402150999999999E-2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</row>
    <row r="49" spans="1:102" x14ac:dyDescent="0.25">
      <c r="A49" s="4" t="s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</row>
    <row r="50" spans="1:102" x14ac:dyDescent="0.25">
      <c r="A50" s="4" t="s">
        <v>51</v>
      </c>
      <c r="B50" s="3">
        <v>0</v>
      </c>
      <c r="C50" s="3">
        <v>0</v>
      </c>
      <c r="D50" s="3">
        <v>0</v>
      </c>
      <c r="E50" s="3">
        <v>1.0905566E-2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1.015545E-2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1.0704048000000001E-2</v>
      </c>
      <c r="BK50" s="3">
        <v>0</v>
      </c>
      <c r="BL50" s="3">
        <v>0</v>
      </c>
      <c r="BM50" s="3">
        <v>0</v>
      </c>
      <c r="BN50" s="3">
        <v>0</v>
      </c>
      <c r="BO50" s="3">
        <v>7.9201489999999996E-3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1.0794385E-2</v>
      </c>
      <c r="CC50" s="3">
        <v>0</v>
      </c>
      <c r="CD50" s="3">
        <v>6.8998443999999997E-3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</row>
    <row r="51" spans="1:102" x14ac:dyDescent="0.25">
      <c r="A51" s="4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</row>
    <row r="52" spans="1:102" x14ac:dyDescent="0.25">
      <c r="A52" s="4" t="s">
        <v>54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</row>
    <row r="53" spans="1:102" x14ac:dyDescent="0.25">
      <c r="A53" s="4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</row>
    <row r="54" spans="1:102" x14ac:dyDescent="0.25">
      <c r="A54" s="4" t="s">
        <v>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</row>
    <row r="55" spans="1:102" x14ac:dyDescent="0.25">
      <c r="A55" s="4" t="s">
        <v>65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8.3385830000000001E-3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</row>
    <row r="56" spans="1:102" x14ac:dyDescent="0.25">
      <c r="A56" s="4" t="s">
        <v>82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</row>
    <row r="57" spans="1:102" x14ac:dyDescent="0.25">
      <c r="A57" s="4" t="s">
        <v>103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</row>
    <row r="58" spans="1:102" x14ac:dyDescent="0.25">
      <c r="A58" s="4" t="s">
        <v>120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</row>
    <row r="59" spans="1:102" x14ac:dyDescent="0.25">
      <c r="A59" s="4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</row>
    <row r="60" spans="1:102" x14ac:dyDescent="0.25">
      <c r="A60" s="4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1.2002232999999999E-2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</row>
    <row r="61" spans="1:102" x14ac:dyDescent="0.25">
      <c r="A61" s="4" t="s">
        <v>146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</row>
    <row r="62" spans="1:102" x14ac:dyDescent="0.25">
      <c r="A62" s="4" t="s">
        <v>165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2.8956616000000001E-2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</row>
    <row r="63" spans="1:102" x14ac:dyDescent="0.25">
      <c r="A63" s="4" t="s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</row>
    <row r="64" spans="1:102" x14ac:dyDescent="0.25">
      <c r="A64" s="4" t="s">
        <v>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3.0162288E-3</v>
      </c>
      <c r="BO64" s="3">
        <v>0</v>
      </c>
      <c r="BP64" s="3">
        <v>0</v>
      </c>
      <c r="BQ64" s="3">
        <v>0</v>
      </c>
      <c r="BR64" s="3">
        <v>0</v>
      </c>
      <c r="BS64" s="3">
        <v>5.6472129999999999E-3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</row>
    <row r="65" spans="1:102" x14ac:dyDescent="0.25">
      <c r="A65" s="4" t="s">
        <v>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</row>
    <row r="66" spans="1:102" x14ac:dyDescent="0.25">
      <c r="A66" s="4" t="s">
        <v>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</row>
    <row r="67" spans="1:102" x14ac:dyDescent="0.25">
      <c r="A67" s="4" t="s">
        <v>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</row>
    <row r="68" spans="1:102" x14ac:dyDescent="0.25">
      <c r="A68" s="4" t="s">
        <v>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</row>
    <row r="69" spans="1:102" x14ac:dyDescent="0.25">
      <c r="A69" s="4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</row>
    <row r="70" spans="1:102" x14ac:dyDescent="0.25">
      <c r="A70" s="4" t="s">
        <v>16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9.7095610000000002E-3</v>
      </c>
      <c r="BZ70" s="3">
        <v>1.1280683999999999E-2</v>
      </c>
      <c r="CA70" s="3">
        <v>9.745264E-3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</row>
    <row r="71" spans="1:102" x14ac:dyDescent="0.25">
      <c r="A71" s="4" t="s">
        <v>19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</row>
    <row r="72" spans="1:102" x14ac:dyDescent="0.25">
      <c r="A72" s="4" t="s">
        <v>28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</row>
    <row r="73" spans="1:102" x14ac:dyDescent="0.25">
      <c r="A73" s="4" t="s">
        <v>30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</row>
    <row r="74" spans="1:102" x14ac:dyDescent="0.25">
      <c r="A74" s="4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</row>
    <row r="75" spans="1:102" x14ac:dyDescent="0.25">
      <c r="A75" s="4" t="s">
        <v>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</row>
    <row r="76" spans="1:102" x14ac:dyDescent="0.25">
      <c r="A76" s="4" t="s">
        <v>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</row>
    <row r="77" spans="1:102" x14ac:dyDescent="0.25">
      <c r="A77" s="4" t="s">
        <v>52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2.7047493999999998E-2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</row>
    <row r="78" spans="1:102" x14ac:dyDescent="0.25">
      <c r="A78" s="4" t="s">
        <v>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7.016006E-3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</row>
    <row r="79" spans="1:102" x14ac:dyDescent="0.25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</row>
    <row r="80" spans="1:102" x14ac:dyDescent="0.25">
      <c r="A80" s="4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2.0810746000000001E-2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</row>
    <row r="81" spans="1:102" x14ac:dyDescent="0.25">
      <c r="A81" s="4" t="s">
        <v>64</v>
      </c>
      <c r="B81" s="3">
        <v>1.29083255E-2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1.1010525E-2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3.9961785000000001E-3</v>
      </c>
      <c r="CU81" s="3">
        <v>0</v>
      </c>
      <c r="CV81" s="3">
        <v>0</v>
      </c>
      <c r="CW81" s="3">
        <v>0</v>
      </c>
      <c r="CX81" s="3">
        <v>0</v>
      </c>
    </row>
    <row r="82" spans="1:102" x14ac:dyDescent="0.25">
      <c r="A82" s="4" t="s">
        <v>68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2.4419868000000001E-2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1.3362087999999999E-2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</row>
    <row r="83" spans="1:102" x14ac:dyDescent="0.25">
      <c r="A83" s="4" t="s">
        <v>70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</row>
    <row r="84" spans="1:102" x14ac:dyDescent="0.25">
      <c r="A84" s="4" t="s">
        <v>71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</row>
    <row r="85" spans="1:102" x14ac:dyDescent="0.25">
      <c r="A85" s="4" t="s">
        <v>72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</row>
    <row r="86" spans="1:102" x14ac:dyDescent="0.25">
      <c r="A86" s="4" t="s">
        <v>73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</row>
    <row r="87" spans="1:102" x14ac:dyDescent="0.25">
      <c r="A87" s="4" t="s">
        <v>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</row>
    <row r="88" spans="1:102" x14ac:dyDescent="0.25">
      <c r="A88" s="4" t="s">
        <v>175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</row>
    <row r="89" spans="1:102" x14ac:dyDescent="0.25">
      <c r="A89" s="4" t="s">
        <v>76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</row>
    <row r="90" spans="1:102" x14ac:dyDescent="0.25">
      <c r="A90" s="4" t="s">
        <v>77</v>
      </c>
      <c r="B90" s="3">
        <v>5.5903250000000002E-3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5.20609E-3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1.7283811E-3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3.5319765999999998E-3</v>
      </c>
      <c r="CN90" s="3">
        <v>4.9008387E-3</v>
      </c>
      <c r="CO90" s="3">
        <v>0</v>
      </c>
      <c r="CP90" s="3">
        <v>0</v>
      </c>
      <c r="CQ90" s="3">
        <v>0</v>
      </c>
      <c r="CR90" s="3">
        <v>0</v>
      </c>
      <c r="CS90" s="3">
        <v>6.8030766999999997E-3</v>
      </c>
      <c r="CT90" s="3">
        <v>1.9062539E-3</v>
      </c>
      <c r="CU90" s="3">
        <v>0</v>
      </c>
      <c r="CV90" s="3">
        <v>0</v>
      </c>
      <c r="CW90" s="3">
        <v>0</v>
      </c>
      <c r="CX90" s="3">
        <v>0</v>
      </c>
    </row>
    <row r="91" spans="1:102" x14ac:dyDescent="0.25">
      <c r="A91" s="4" t="s">
        <v>79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1.5581302999999999E-2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1.1579026500000001E-2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</row>
    <row r="92" spans="1:102" x14ac:dyDescent="0.25">
      <c r="A92" s="4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</row>
    <row r="93" spans="1:102" x14ac:dyDescent="0.25">
      <c r="A93" s="4" t="s">
        <v>81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</row>
    <row r="94" spans="1:102" x14ac:dyDescent="0.25">
      <c r="A94" s="4" t="s">
        <v>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</row>
    <row r="95" spans="1:102" x14ac:dyDescent="0.25">
      <c r="A95" s="4" t="s">
        <v>84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</row>
    <row r="96" spans="1:102" x14ac:dyDescent="0.25">
      <c r="A96" s="4" t="s">
        <v>85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</row>
    <row r="97" spans="1:102" x14ac:dyDescent="0.25">
      <c r="A97" s="4" t="s">
        <v>87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</row>
    <row r="98" spans="1:102" x14ac:dyDescent="0.25">
      <c r="A98" s="4" t="s">
        <v>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</row>
    <row r="99" spans="1:102" x14ac:dyDescent="0.25">
      <c r="A99" s="4" t="s">
        <v>89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</row>
    <row r="100" spans="1:102" x14ac:dyDescent="0.25">
      <c r="A100" s="4" t="s">
        <v>90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</row>
    <row r="101" spans="1:102" x14ac:dyDescent="0.25">
      <c r="A101" s="4" t="s">
        <v>91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</row>
    <row r="102" spans="1:102" x14ac:dyDescent="0.25">
      <c r="A102" s="4" t="s">
        <v>92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</row>
    <row r="103" spans="1:102" x14ac:dyDescent="0.25">
      <c r="A103" s="4" t="s">
        <v>93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</row>
    <row r="104" spans="1:102" x14ac:dyDescent="0.25">
      <c r="A104" s="4" t="s">
        <v>94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1.36386715E-2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1.0222781E-2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</row>
    <row r="105" spans="1:102" x14ac:dyDescent="0.25">
      <c r="A105" s="4" t="s">
        <v>95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</row>
    <row r="106" spans="1:102" x14ac:dyDescent="0.25">
      <c r="A106" s="4" t="s">
        <v>96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1.3196942999999999E-2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</row>
    <row r="107" spans="1:102" x14ac:dyDescent="0.25">
      <c r="A107" s="4" t="s">
        <v>97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1.1646070999999999E-2</v>
      </c>
      <c r="BZ107" s="3">
        <v>0</v>
      </c>
      <c r="CA107" s="3">
        <v>1.1420802000000001E-2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</row>
    <row r="108" spans="1:102" x14ac:dyDescent="0.25">
      <c r="A108" s="4" t="s">
        <v>98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</row>
    <row r="109" spans="1:102" x14ac:dyDescent="0.25">
      <c r="A109" s="4" t="s">
        <v>99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</row>
    <row r="110" spans="1:102" x14ac:dyDescent="0.25">
      <c r="A110" s="4" t="s">
        <v>100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4.714307E-3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8.1599849999999998E-3</v>
      </c>
      <c r="CS110" s="3">
        <v>0</v>
      </c>
      <c r="CT110" s="3">
        <v>4.9639213999999997E-3</v>
      </c>
      <c r="CU110" s="3">
        <v>0</v>
      </c>
      <c r="CV110" s="3">
        <v>0</v>
      </c>
      <c r="CW110" s="3">
        <v>0</v>
      </c>
      <c r="CX110" s="3">
        <v>0</v>
      </c>
    </row>
    <row r="111" spans="1:102" x14ac:dyDescent="0.25">
      <c r="A111" s="4" t="s">
        <v>101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1.3433401500000001E-2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4.644418E-3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6.9214309999999996E-3</v>
      </c>
      <c r="CA111" s="3">
        <v>0</v>
      </c>
      <c r="CB111" s="3">
        <v>0</v>
      </c>
      <c r="CC111" s="3">
        <v>0</v>
      </c>
      <c r="CD111" s="3">
        <v>5.3925713999999998E-3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6.1238967E-3</v>
      </c>
      <c r="CT111" s="3">
        <v>6.8791475999999997E-3</v>
      </c>
      <c r="CU111" s="3">
        <v>0</v>
      </c>
      <c r="CV111" s="3">
        <v>0</v>
      </c>
      <c r="CW111" s="3">
        <v>0</v>
      </c>
      <c r="CX111" s="3">
        <v>0</v>
      </c>
    </row>
    <row r="112" spans="1:102" x14ac:dyDescent="0.25">
      <c r="A112" s="4" t="s">
        <v>104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</row>
    <row r="113" spans="1:102" x14ac:dyDescent="0.25">
      <c r="A113" s="4" t="s">
        <v>105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</row>
    <row r="114" spans="1:102" x14ac:dyDescent="0.25">
      <c r="A114" s="4" t="s">
        <v>106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</row>
    <row r="115" spans="1:102" x14ac:dyDescent="0.25">
      <c r="A115" s="4" t="s">
        <v>107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</row>
    <row r="116" spans="1:102" x14ac:dyDescent="0.25">
      <c r="A116" s="4" t="s">
        <v>108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</row>
    <row r="117" spans="1:102" x14ac:dyDescent="0.25">
      <c r="A117" s="4" t="s">
        <v>109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</row>
    <row r="118" spans="1:102" x14ac:dyDescent="0.25">
      <c r="A118" s="4" t="s">
        <v>110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</row>
    <row r="119" spans="1:102" x14ac:dyDescent="0.25">
      <c r="A119" s="4" t="s">
        <v>111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</row>
    <row r="120" spans="1:102" x14ac:dyDescent="0.25">
      <c r="A120" s="4" t="s">
        <v>112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1.9715698E-2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</row>
    <row r="121" spans="1:102" x14ac:dyDescent="0.25">
      <c r="A121" s="4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</row>
    <row r="122" spans="1:102" x14ac:dyDescent="0.25">
      <c r="A122" s="4" t="s">
        <v>114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1.0176884000000001E-2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</row>
    <row r="123" spans="1:102" x14ac:dyDescent="0.25">
      <c r="A123" s="4" t="s">
        <v>115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</row>
    <row r="124" spans="1:102" x14ac:dyDescent="0.25">
      <c r="A124" s="4" t="s">
        <v>116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</row>
    <row r="125" spans="1:102" x14ac:dyDescent="0.25">
      <c r="A125" s="4" t="s">
        <v>117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</row>
    <row r="126" spans="1:102" x14ac:dyDescent="0.25">
      <c r="A126" s="4" t="s">
        <v>118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4.8351779999999999E-3</v>
      </c>
      <c r="CS126" s="3">
        <v>0</v>
      </c>
      <c r="CT126" s="3">
        <v>2.9130457000000002E-3</v>
      </c>
      <c r="CU126" s="3">
        <v>0</v>
      </c>
      <c r="CV126" s="3">
        <v>0</v>
      </c>
      <c r="CW126" s="3">
        <v>0</v>
      </c>
      <c r="CX126" s="3">
        <v>0</v>
      </c>
    </row>
    <row r="127" spans="1:102" x14ac:dyDescent="0.25">
      <c r="A127" s="4" t="s">
        <v>119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1.2319650999999999E-2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5.4225315999999997E-3</v>
      </c>
      <c r="CS127" s="3">
        <v>0</v>
      </c>
      <c r="CT127" s="3">
        <v>0</v>
      </c>
      <c r="CU127" s="3">
        <v>0</v>
      </c>
      <c r="CV127" s="3">
        <v>1.5103640999999999E-2</v>
      </c>
      <c r="CW127" s="3">
        <v>0</v>
      </c>
      <c r="CX127" s="3">
        <v>1.4756373999999999E-2</v>
      </c>
    </row>
    <row r="128" spans="1:102" x14ac:dyDescent="0.25">
      <c r="A128" s="4" t="s">
        <v>121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1.3447351E-2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4.4875380000000001E-3</v>
      </c>
      <c r="CU128" s="3">
        <v>0</v>
      </c>
      <c r="CV128" s="3">
        <v>0</v>
      </c>
      <c r="CW128" s="3">
        <v>0</v>
      </c>
      <c r="CX128" s="3">
        <v>0</v>
      </c>
    </row>
    <row r="129" spans="1:102" x14ac:dyDescent="0.25">
      <c r="A129" s="4" t="s">
        <v>122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</row>
    <row r="130" spans="1:102" x14ac:dyDescent="0.25">
      <c r="A130" s="4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</row>
    <row r="131" spans="1:102" x14ac:dyDescent="0.25">
      <c r="A131" s="4" t="s">
        <v>124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</row>
    <row r="132" spans="1:102" x14ac:dyDescent="0.25">
      <c r="A132" s="4" t="s">
        <v>125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</row>
    <row r="133" spans="1:102" x14ac:dyDescent="0.25">
      <c r="A133" s="4" t="s">
        <v>126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6.3421772999999997E-3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</row>
    <row r="134" spans="1:102" x14ac:dyDescent="0.25">
      <c r="A134" s="4" t="s">
        <v>127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</row>
    <row r="135" spans="1:102" x14ac:dyDescent="0.25">
      <c r="A135" s="4" t="s">
        <v>128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</row>
    <row r="136" spans="1:102" x14ac:dyDescent="0.25">
      <c r="A136" s="4" t="s">
        <v>129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9.9732680000000004E-3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1.0457871000000001E-2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7.7056303000000003E-3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1.2906882E-2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</row>
    <row r="137" spans="1:102" x14ac:dyDescent="0.25">
      <c r="A137" s="4" t="s">
        <v>130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</row>
    <row r="138" spans="1:102" x14ac:dyDescent="0.25">
      <c r="A138" s="4" t="s">
        <v>133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</row>
    <row r="139" spans="1:102" x14ac:dyDescent="0.25">
      <c r="A139" s="4" t="s">
        <v>134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</row>
    <row r="140" spans="1:102" x14ac:dyDescent="0.25">
      <c r="A140" s="4" t="s">
        <v>135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</row>
    <row r="141" spans="1:102" x14ac:dyDescent="0.25">
      <c r="A141" s="4" t="s">
        <v>136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1.249871E-2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</row>
    <row r="142" spans="1:102" x14ac:dyDescent="0.25">
      <c r="A142" s="4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1.0071271999999999E-2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</row>
    <row r="143" spans="1:102" x14ac:dyDescent="0.25">
      <c r="A143" s="4" t="s">
        <v>138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</row>
    <row r="144" spans="1:102" x14ac:dyDescent="0.25">
      <c r="A144" s="4" t="s">
        <v>139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</row>
    <row r="145" spans="1:102" x14ac:dyDescent="0.25">
      <c r="A145" s="4" t="s">
        <v>140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</row>
    <row r="146" spans="1:102" x14ac:dyDescent="0.25">
      <c r="A146" s="4" t="s">
        <v>141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</row>
    <row r="147" spans="1:102" x14ac:dyDescent="0.25">
      <c r="A147" s="4" t="s">
        <v>142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</row>
    <row r="148" spans="1:102" x14ac:dyDescent="0.25">
      <c r="A148" s="4" t="s">
        <v>143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9.6709399999999994E-3</v>
      </c>
      <c r="CX148" s="3">
        <v>0</v>
      </c>
    </row>
    <row r="149" spans="1:102" x14ac:dyDescent="0.25">
      <c r="A149" s="4" t="s">
        <v>144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</row>
    <row r="150" spans="1:102" x14ac:dyDescent="0.25">
      <c r="A150" s="4" t="s">
        <v>145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</row>
    <row r="151" spans="1:102" x14ac:dyDescent="0.25">
      <c r="A151" s="4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</row>
    <row r="152" spans="1:102" x14ac:dyDescent="0.25">
      <c r="A152" s="4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</row>
    <row r="153" spans="1:102" x14ac:dyDescent="0.25">
      <c r="A153" s="4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</row>
    <row r="154" spans="1:102" x14ac:dyDescent="0.25">
      <c r="A154" s="4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</row>
    <row r="155" spans="1:102" x14ac:dyDescent="0.25">
      <c r="A155" s="4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</row>
    <row r="156" spans="1:102" x14ac:dyDescent="0.25">
      <c r="A156" s="4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4.5192050000000001E-3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</row>
    <row r="157" spans="1:102" x14ac:dyDescent="0.25">
      <c r="A157" s="4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</row>
    <row r="158" spans="1:102" x14ac:dyDescent="0.25">
      <c r="A158" s="4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</row>
    <row r="159" spans="1:102" x14ac:dyDescent="0.25">
      <c r="A159" s="4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</row>
    <row r="160" spans="1:102" x14ac:dyDescent="0.25">
      <c r="A160" s="4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</row>
    <row r="161" spans="1:102" x14ac:dyDescent="0.25">
      <c r="A161" s="4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</row>
    <row r="162" spans="1:102" x14ac:dyDescent="0.25">
      <c r="A162" s="4" t="s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3.0899863999999999E-2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</row>
    <row r="163" spans="1:102" x14ac:dyDescent="0.25">
      <c r="A163" s="4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</row>
    <row r="164" spans="1:102" x14ac:dyDescent="0.25">
      <c r="A164" s="4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</row>
    <row r="165" spans="1:102" x14ac:dyDescent="0.25">
      <c r="A165" s="4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1.5256633E-2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</row>
    <row r="166" spans="1:102" x14ac:dyDescent="0.25">
      <c r="A166" s="4" t="s">
        <v>162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</row>
    <row r="167" spans="1:102" x14ac:dyDescent="0.25">
      <c r="A167" s="4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6.1049512999999996E-3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</row>
    <row r="168" spans="1:102" x14ac:dyDescent="0.25">
      <c r="A168" s="4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</row>
    <row r="169" spans="1:102" x14ac:dyDescent="0.25">
      <c r="A169" s="4" t="s">
        <v>166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</row>
    <row r="170" spans="1:102" x14ac:dyDescent="0.25">
      <c r="A170" s="4" t="s">
        <v>167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</row>
    <row r="171" spans="1:102" x14ac:dyDescent="0.25">
      <c r="A171" s="4" t="s">
        <v>168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</row>
    <row r="172" spans="1:102" x14ac:dyDescent="0.25">
      <c r="A172" s="4" t="s">
        <v>169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6.5299090000000004E-2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</row>
    <row r="173" spans="1:102" x14ac:dyDescent="0.25">
      <c r="A173" s="4" t="s">
        <v>170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</row>
    <row r="174" spans="1:102" x14ac:dyDescent="0.25">
      <c r="A174" s="4" t="s">
        <v>171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9.4830910000000008E-3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</row>
    <row r="175" spans="1:102" x14ac:dyDescent="0.25">
      <c r="A175" s="4" t="s">
        <v>172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</row>
    <row r="176" spans="1:102" x14ac:dyDescent="0.25">
      <c r="A176" s="4" t="s">
        <v>173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5.2938730000000002E-3</v>
      </c>
      <c r="CU176" s="3">
        <v>0</v>
      </c>
      <c r="CV176" s="3">
        <v>0</v>
      </c>
      <c r="CW176" s="3">
        <v>0</v>
      </c>
      <c r="CX176" s="3">
        <v>0</v>
      </c>
    </row>
    <row r="177" spans="1:102" x14ac:dyDescent="0.25">
      <c r="A177" s="4" t="s">
        <v>174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B55A-318D-4462-93D5-EF9E90513D8E}">
  <dimension ref="A1:CX177"/>
  <sheetViews>
    <sheetView zoomScale="80" zoomScaleNormal="80" workbookViewId="0">
      <pane xSplit="1" topLeftCell="B1" activePane="topRight" state="frozen"/>
      <selection activeCell="A45" sqref="A45"/>
      <selection pane="topRight"/>
    </sheetView>
  </sheetViews>
  <sheetFormatPr defaultRowHeight="16.5" x14ac:dyDescent="0.25"/>
  <cols>
    <col min="1" max="1" width="37.75" style="1" customWidth="1"/>
    <col min="96" max="96" width="10.875" customWidth="1"/>
    <col min="97" max="97" width="10.125" customWidth="1"/>
  </cols>
  <sheetData>
    <row r="1" spans="1:102" s="7" customFormat="1" ht="46.5" customHeight="1" x14ac:dyDescent="0.25">
      <c r="A1" s="2"/>
      <c r="B1" s="5" t="s">
        <v>240</v>
      </c>
      <c r="C1" s="5" t="s">
        <v>224</v>
      </c>
      <c r="D1" s="5" t="s">
        <v>217</v>
      </c>
      <c r="E1" s="5" t="s">
        <v>254</v>
      </c>
      <c r="F1" s="5" t="s">
        <v>201</v>
      </c>
      <c r="G1" s="5" t="s">
        <v>193</v>
      </c>
      <c r="H1" s="5" t="s">
        <v>196</v>
      </c>
      <c r="I1" s="5" t="s">
        <v>179</v>
      </c>
      <c r="J1" s="5" t="s">
        <v>181</v>
      </c>
      <c r="K1" s="5" t="s">
        <v>216</v>
      </c>
      <c r="L1" s="5" t="s">
        <v>229</v>
      </c>
      <c r="M1" s="5" t="s">
        <v>197</v>
      </c>
      <c r="N1" s="5" t="s">
        <v>211</v>
      </c>
      <c r="O1" s="5" t="s">
        <v>260</v>
      </c>
      <c r="P1" s="5" t="s">
        <v>249</v>
      </c>
      <c r="Q1" s="5" t="s">
        <v>231</v>
      </c>
      <c r="R1" s="5" t="s">
        <v>272</v>
      </c>
      <c r="S1" s="5" t="s">
        <v>239</v>
      </c>
      <c r="T1" s="5" t="s">
        <v>221</v>
      </c>
      <c r="U1" s="5" t="s">
        <v>213</v>
      </c>
      <c r="V1" s="5" t="s">
        <v>191</v>
      </c>
      <c r="W1" s="5" t="s">
        <v>186</v>
      </c>
      <c r="X1" s="5" t="s">
        <v>267</v>
      </c>
      <c r="Y1" s="5" t="s">
        <v>268</v>
      </c>
      <c r="Z1" s="5" t="s">
        <v>233</v>
      </c>
      <c r="AA1" s="5" t="s">
        <v>226</v>
      </c>
      <c r="AB1" s="5" t="s">
        <v>220</v>
      </c>
      <c r="AC1" s="5" t="s">
        <v>192</v>
      </c>
      <c r="AD1" s="5" t="s">
        <v>69</v>
      </c>
      <c r="AE1" s="5" t="s">
        <v>189</v>
      </c>
      <c r="AF1" s="5" t="s">
        <v>207</v>
      </c>
      <c r="AG1" s="5" t="s">
        <v>212</v>
      </c>
      <c r="AH1" s="5" t="s">
        <v>190</v>
      </c>
      <c r="AI1" s="5" t="s">
        <v>204</v>
      </c>
      <c r="AJ1" s="5" t="s">
        <v>194</v>
      </c>
      <c r="AK1" s="5" t="s">
        <v>182</v>
      </c>
      <c r="AL1" s="5" t="s">
        <v>177</v>
      </c>
      <c r="AM1" s="5" t="s">
        <v>200</v>
      </c>
      <c r="AN1" s="5" t="s">
        <v>87</v>
      </c>
      <c r="AO1" s="5" t="s">
        <v>178</v>
      </c>
      <c r="AP1" s="5" t="s">
        <v>195</v>
      </c>
      <c r="AQ1" s="5" t="s">
        <v>180</v>
      </c>
      <c r="AR1" s="5" t="s">
        <v>208</v>
      </c>
      <c r="AS1" s="5" t="s">
        <v>184</v>
      </c>
      <c r="AT1" s="5" t="s">
        <v>223</v>
      </c>
      <c r="AU1" s="5" t="s">
        <v>219</v>
      </c>
      <c r="AV1" s="5" t="s">
        <v>215</v>
      </c>
      <c r="AW1" s="5" t="s">
        <v>199</v>
      </c>
      <c r="AX1" s="5" t="s">
        <v>209</v>
      </c>
      <c r="AY1" s="5" t="s">
        <v>205</v>
      </c>
      <c r="AZ1" s="5" t="s">
        <v>188</v>
      </c>
      <c r="BA1" s="5" t="s">
        <v>218</v>
      </c>
      <c r="BB1" s="5" t="s">
        <v>187</v>
      </c>
      <c r="BC1" s="5" t="s">
        <v>203</v>
      </c>
      <c r="BD1" s="5" t="s">
        <v>251</v>
      </c>
      <c r="BE1" s="5" t="s">
        <v>250</v>
      </c>
      <c r="BF1" s="5" t="s">
        <v>244</v>
      </c>
      <c r="BG1" s="5" t="s">
        <v>228</v>
      </c>
      <c r="BH1" s="5" t="s">
        <v>236</v>
      </c>
      <c r="BI1" s="5" t="s">
        <v>263</v>
      </c>
      <c r="BJ1" s="5" t="s">
        <v>273</v>
      </c>
      <c r="BK1" s="5" t="s">
        <v>245</v>
      </c>
      <c r="BL1" s="5" t="s">
        <v>227</v>
      </c>
      <c r="BM1" s="5" t="s">
        <v>247</v>
      </c>
      <c r="BN1" s="5" t="s">
        <v>256</v>
      </c>
      <c r="BO1" s="5" t="s">
        <v>235</v>
      </c>
      <c r="BP1" s="5" t="s">
        <v>259</v>
      </c>
      <c r="BQ1" s="5" t="s">
        <v>270</v>
      </c>
      <c r="BR1" s="5" t="s">
        <v>252</v>
      </c>
      <c r="BS1" s="5" t="s">
        <v>262</v>
      </c>
      <c r="BT1" s="5" t="s">
        <v>257</v>
      </c>
      <c r="BU1" s="5" t="s">
        <v>253</v>
      </c>
      <c r="BV1" s="5" t="s">
        <v>241</v>
      </c>
      <c r="BW1" s="5" t="s">
        <v>271</v>
      </c>
      <c r="BX1" s="5" t="s">
        <v>265</v>
      </c>
      <c r="BY1" s="5" t="s">
        <v>206</v>
      </c>
      <c r="BZ1" s="5" t="s">
        <v>210</v>
      </c>
      <c r="CA1" s="5" t="s">
        <v>198</v>
      </c>
      <c r="CB1" s="5" t="s">
        <v>238</v>
      </c>
      <c r="CC1" s="5" t="s">
        <v>237</v>
      </c>
      <c r="CD1" s="5" t="s">
        <v>261</v>
      </c>
      <c r="CE1" s="5" t="s">
        <v>266</v>
      </c>
      <c r="CF1" s="5" t="s">
        <v>269</v>
      </c>
      <c r="CG1" s="5" t="s">
        <v>242</v>
      </c>
      <c r="CH1" s="5" t="s">
        <v>230</v>
      </c>
      <c r="CI1" s="5" t="s">
        <v>243</v>
      </c>
      <c r="CJ1" s="5" t="s">
        <v>234</v>
      </c>
      <c r="CK1" s="5" t="s">
        <v>225</v>
      </c>
      <c r="CL1" s="5" t="s">
        <v>176</v>
      </c>
      <c r="CM1" s="5" t="s">
        <v>185</v>
      </c>
      <c r="CN1" s="5" t="s">
        <v>264</v>
      </c>
      <c r="CO1" s="5" t="s">
        <v>202</v>
      </c>
      <c r="CP1" s="5" t="s">
        <v>214</v>
      </c>
      <c r="CQ1" s="5" t="s">
        <v>183</v>
      </c>
      <c r="CR1" s="5" t="s">
        <v>248</v>
      </c>
      <c r="CS1" s="5" t="s">
        <v>47</v>
      </c>
      <c r="CT1" s="5" t="s">
        <v>232</v>
      </c>
      <c r="CU1" s="5" t="s">
        <v>222</v>
      </c>
      <c r="CV1" s="5" t="s">
        <v>258</v>
      </c>
      <c r="CW1" s="5" t="s">
        <v>255</v>
      </c>
      <c r="CX1" s="5" t="s">
        <v>246</v>
      </c>
    </row>
    <row r="2" spans="1:102" x14ac:dyDescent="0.25">
      <c r="A2" s="4" t="s">
        <v>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7.9808690000000002E-2</v>
      </c>
      <c r="BE2" s="3">
        <v>0</v>
      </c>
      <c r="BF2" s="3">
        <v>0</v>
      </c>
      <c r="BG2" s="3">
        <v>0</v>
      </c>
      <c r="BH2" s="3">
        <v>0</v>
      </c>
      <c r="BI2" s="3">
        <f>(0.0026800025+0.005818583)/2</f>
        <v>4.2492927499999996E-3</v>
      </c>
      <c r="BJ2" s="3">
        <v>7.9808690000000002E-2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f>(0.0062889047+0.0018036908)/2</f>
        <v>4.0462977500000004E-3</v>
      </c>
      <c r="BX2" s="3">
        <v>2.2622198E-3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1.5527657E-2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f>(0.006233908+0.0013250436+0.07980869)/3</f>
        <v>2.9122547200000001E-2</v>
      </c>
      <c r="CO2" s="3">
        <v>0</v>
      </c>
      <c r="CP2" s="3">
        <v>0</v>
      </c>
      <c r="CQ2" s="3">
        <v>0</v>
      </c>
      <c r="CR2" s="3">
        <v>7.9808690000000002E-2</v>
      </c>
      <c r="CS2" s="3">
        <v>7.9808690000000002E-2</v>
      </c>
      <c r="CT2" s="3">
        <v>7.9808690000000002E-2</v>
      </c>
      <c r="CU2" s="3">
        <v>0</v>
      </c>
      <c r="CV2" s="3">
        <v>0</v>
      </c>
      <c r="CW2" s="3">
        <v>0</v>
      </c>
      <c r="CX2" s="3">
        <v>0</v>
      </c>
    </row>
    <row r="3" spans="1:102" x14ac:dyDescent="0.25">
      <c r="A3" s="4" t="s">
        <v>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f>(0.00434401+0.0011226822)/2</f>
        <v>2.7333460999999998E-3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f>(0.007194214+0.009084566)/2</f>
        <v>8.1393899999999998E-3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f>(0.0048609017+0.003122385)/2</f>
        <v>3.9916433499999999E-3</v>
      </c>
      <c r="BG3" s="3">
        <f>(0.0035378588+0.002514071)/2</f>
        <v>3.0259648999999998E-3</v>
      </c>
      <c r="BH3" s="3">
        <f>(0.0056601535+0.0040558157)/2</f>
        <v>4.8579846000000003E-3</v>
      </c>
      <c r="BI3" s="3">
        <f>(0.0016754484+0.0010832946)/2</f>
        <v>1.3793715000000001E-3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2.5185857000000001E-3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8.2837313E-4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4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</row>
    <row r="5" spans="1:102" x14ac:dyDescent="0.25">
      <c r="A5" s="4" t="s">
        <v>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</row>
    <row r="6" spans="1:102" x14ac:dyDescent="0.25">
      <c r="A6" s="4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4" t="s">
        <v>7</v>
      </c>
      <c r="B7" s="3">
        <v>0</v>
      </c>
      <c r="C7" s="3">
        <v>0</v>
      </c>
      <c r="D7" s="3">
        <v>0</v>
      </c>
      <c r="E7" s="3">
        <f>(0.04886948+0.069506936)/2</f>
        <v>5.9188208000000006E-2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>(0.0555409+0.039298877)/2</f>
        <v>4.74198885E-2</v>
      </c>
      <c r="BE7" s="3">
        <f>(0.047170497+0.031610586)/2</f>
        <v>3.9390541500000001E-2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4.9820629999999998E-2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f>(0.366544+0.045668364+0.0219074+0.009832022)/4</f>
        <v>0.1109879465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</row>
    <row r="8" spans="1:102" x14ac:dyDescent="0.25">
      <c r="A8" s="4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9" spans="1:102" x14ac:dyDescent="0.25">
      <c r="A9" s="4" t="s">
        <v>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f>(0.027004873+0.022933321)/2</f>
        <v>2.4969096999999999E-2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f>(0.26772925+0.015342629+0.008773629)/3</f>
        <v>9.7281835999999997E-2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</row>
    <row r="10" spans="1:102" x14ac:dyDescent="0.25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f>(0.22983514+0.0229857)/2</f>
        <v>0.12641042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</row>
    <row r="11" spans="1:102" x14ac:dyDescent="0.25">
      <c r="A11" s="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</row>
    <row r="12" spans="1:102" x14ac:dyDescent="0.25">
      <c r="A12" s="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</row>
    <row r="13" spans="1:102" x14ac:dyDescent="0.25">
      <c r="A13" s="4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</row>
    <row r="14" spans="1:102" x14ac:dyDescent="0.25">
      <c r="A14" s="4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f>(0.03812279+0.02431247)/2</f>
        <v>3.1217629999999996E-2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f>(0.05047412+0.045830138)/2</f>
        <v>4.8152129000000002E-2</v>
      </c>
      <c r="AU14" s="3">
        <f>(0.085563526+0.056150783)/2</f>
        <v>7.0857154500000005E-2</v>
      </c>
      <c r="AV14" s="3">
        <v>0</v>
      </c>
      <c r="AW14" s="3">
        <v>0</v>
      </c>
      <c r="AX14" s="3">
        <f>(0.082493365+0.032424062)/2</f>
        <v>5.7458713499999994E-2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</row>
    <row r="15" spans="1:102" x14ac:dyDescent="0.25">
      <c r="A15" s="4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8.1110710000000003E-2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</row>
    <row r="16" spans="1:102" x14ac:dyDescent="0.25">
      <c r="A16" s="4" t="s">
        <v>69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0.46433190000000002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f>(0.61417526+0.3811613)/2</f>
        <v>0.49766827999999996</v>
      </c>
      <c r="AU16" s="3">
        <f>(0.75311416+0.46699628)/2</f>
        <v>0.61005522000000001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</row>
    <row r="17" spans="1:102" x14ac:dyDescent="0.25">
      <c r="A17" s="4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f>(0.013198223+0.01134293)/2</f>
        <v>1.22705765E-2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</row>
    <row r="18" spans="1:102" x14ac:dyDescent="0.25">
      <c r="A18" s="4" t="s">
        <v>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0.35258347000000001</v>
      </c>
      <c r="CP18" s="3">
        <v>8.1022255000000001E-2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</row>
    <row r="19" spans="1:102" x14ac:dyDescent="0.25">
      <c r="A19" s="4" t="s">
        <v>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</row>
    <row r="20" spans="1:102" x14ac:dyDescent="0.25">
      <c r="A20" s="4" t="s">
        <v>48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</row>
    <row r="21" spans="1:102" x14ac:dyDescent="0.25">
      <c r="A21" s="4" t="s">
        <v>67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</row>
    <row r="22" spans="1:102" x14ac:dyDescent="0.25">
      <c r="A22" s="4" t="s">
        <v>86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</row>
    <row r="23" spans="1:102" x14ac:dyDescent="0.25">
      <c r="A23" s="4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</row>
    <row r="24" spans="1:102" x14ac:dyDescent="0.25">
      <c r="A24" s="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</row>
    <row r="25" spans="1:102" x14ac:dyDescent="0.25">
      <c r="A25" s="4" t="s">
        <v>34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</row>
    <row r="26" spans="1:102" x14ac:dyDescent="0.25">
      <c r="A26" s="4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</row>
    <row r="27" spans="1:102" x14ac:dyDescent="0.25">
      <c r="A27" s="4" t="s">
        <v>41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4.1193325000000003E-2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</row>
    <row r="28" spans="1:102" x14ac:dyDescent="0.25">
      <c r="A28" s="4" t="s">
        <v>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</row>
    <row r="29" spans="1:102" x14ac:dyDescent="0.25">
      <c r="A29" s="4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</row>
    <row r="30" spans="1:102" x14ac:dyDescent="0.25">
      <c r="A30" s="4" t="s">
        <v>58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2.6799466000000001E-3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1.8142607000000001E-3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f>(0.49206677+0.009744597+0.0049436577+0.0039994507)/4</f>
        <v>0.12768861884999999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f>(0.0057434957+0.0019774036)/2</f>
        <v>3.8604496500000002E-3</v>
      </c>
      <c r="CO30" s="3">
        <v>0</v>
      </c>
      <c r="CP30" s="3">
        <v>0</v>
      </c>
      <c r="CQ30" s="3">
        <v>0</v>
      </c>
      <c r="CR30" s="3">
        <f>(0.03270746+0.018994696+0.00835116)/3</f>
        <v>2.0017772E-2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</row>
    <row r="31" spans="1:102" x14ac:dyDescent="0.25">
      <c r="A31" s="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2.9968943000000001E-2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</row>
    <row r="32" spans="1:102" x14ac:dyDescent="0.25">
      <c r="A32" s="4" t="s">
        <v>61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</row>
    <row r="33" spans="1:102" x14ac:dyDescent="0.25">
      <c r="A33" s="4" t="s">
        <v>62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>(0.0605855+0.04132118)/2</f>
        <v>5.095334E-2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f>(0.04578329+0.044703122)/2</f>
        <v>4.5243205999999994E-2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f>(0.059849653+0.039718714)/2</f>
        <v>4.9784183500000002E-2</v>
      </c>
      <c r="CW33" s="3">
        <v>0</v>
      </c>
      <c r="CX33" s="3">
        <v>0</v>
      </c>
    </row>
    <row r="34" spans="1:102" x14ac:dyDescent="0.25">
      <c r="A34" s="4" t="s">
        <v>66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</row>
    <row r="35" spans="1:102" x14ac:dyDescent="0.25">
      <c r="A35" s="4" t="s">
        <v>74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</row>
    <row r="36" spans="1:102" x14ac:dyDescent="0.25">
      <c r="A36" s="4" t="s">
        <v>78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</row>
    <row r="37" spans="1:102" x14ac:dyDescent="0.25">
      <c r="A37" s="4" t="s">
        <v>102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</row>
    <row r="38" spans="1:102" x14ac:dyDescent="0.25">
      <c r="A38" s="4" t="s">
        <v>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</row>
    <row r="39" spans="1:102" x14ac:dyDescent="0.25">
      <c r="A39" s="4" t="s">
        <v>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</row>
    <row r="40" spans="1:102" x14ac:dyDescent="0.25">
      <c r="A40" s="4" t="s">
        <v>10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</row>
    <row r="41" spans="1:102" x14ac:dyDescent="0.25">
      <c r="A41" s="4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</row>
    <row r="42" spans="1:102" x14ac:dyDescent="0.25">
      <c r="A42" s="4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</row>
    <row r="43" spans="1:102" x14ac:dyDescent="0.25">
      <c r="A43" s="4" t="s">
        <v>37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</row>
    <row r="44" spans="1:102" x14ac:dyDescent="0.25">
      <c r="A44" s="4" t="s">
        <v>38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</row>
    <row r="45" spans="1:102" x14ac:dyDescent="0.25">
      <c r="A45" s="4" t="s">
        <v>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</row>
    <row r="46" spans="1:102" x14ac:dyDescent="0.25">
      <c r="A46" s="4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</row>
    <row r="47" spans="1:102" x14ac:dyDescent="0.25">
      <c r="A47" s="4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5.0269174999999999E-2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f>(0.08111071+0.04170551+0.007950356)/3</f>
        <v>4.3588858666666667E-2</v>
      </c>
      <c r="CO47" s="3">
        <v>0</v>
      </c>
      <c r="CP47" s="3">
        <v>0</v>
      </c>
      <c r="CQ47" s="3">
        <v>0</v>
      </c>
      <c r="CR47" s="3">
        <f>(0.57735026+0.52451396+0.39793822+0.035749864+0.033576705)/5</f>
        <v>0.31382580179999997</v>
      </c>
      <c r="CS47" s="3">
        <v>0</v>
      </c>
      <c r="CT47" s="3">
        <f>(0.30113488+0.12644732+0.09182953)/3</f>
        <v>0.17313724333333336</v>
      </c>
      <c r="CU47" s="3">
        <f>(0.03984286+0.27045473)/2</f>
        <v>0.15514879499999998</v>
      </c>
      <c r="CV47" s="3">
        <v>0</v>
      </c>
      <c r="CW47" s="3">
        <v>0</v>
      </c>
      <c r="CX47" s="3">
        <v>0</v>
      </c>
    </row>
    <row r="48" spans="1:102" x14ac:dyDescent="0.25">
      <c r="A48" s="4" t="s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</row>
    <row r="49" spans="1:102" x14ac:dyDescent="0.25">
      <c r="A49" s="4" t="s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</row>
    <row r="50" spans="1:102" x14ac:dyDescent="0.25">
      <c r="A50" s="4" t="s">
        <v>51</v>
      </c>
      <c r="B50" s="3">
        <f>(0.09649036+0.0873997)/2</f>
        <v>9.1945029999999997E-2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8.2770770000000007E-3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f>(0.013634448+0.011081558)/2</f>
        <v>1.2358002999999999E-2</v>
      </c>
      <c r="CW50" s="3">
        <v>0</v>
      </c>
      <c r="CX50" s="3">
        <v>0</v>
      </c>
    </row>
    <row r="51" spans="1:102" x14ac:dyDescent="0.25">
      <c r="A51" s="4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</row>
    <row r="52" spans="1:102" x14ac:dyDescent="0.25">
      <c r="A52" s="4" t="s">
        <v>54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</row>
    <row r="53" spans="1:102" x14ac:dyDescent="0.25">
      <c r="A53" s="4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</row>
    <row r="54" spans="1:102" x14ac:dyDescent="0.25">
      <c r="A54" s="4" t="s">
        <v>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</row>
    <row r="55" spans="1:102" x14ac:dyDescent="0.25">
      <c r="A55" s="4" t="s">
        <v>65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</row>
    <row r="56" spans="1:102" x14ac:dyDescent="0.25">
      <c r="A56" s="4" t="s">
        <v>82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</row>
    <row r="57" spans="1:102" x14ac:dyDescent="0.25">
      <c r="A57" s="4" t="s">
        <v>103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</row>
    <row r="58" spans="1:102" x14ac:dyDescent="0.25">
      <c r="A58" s="4" t="s">
        <v>120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</row>
    <row r="59" spans="1:102" x14ac:dyDescent="0.25">
      <c r="A59" s="4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</row>
    <row r="60" spans="1:102" x14ac:dyDescent="0.25">
      <c r="A60" s="4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</row>
    <row r="61" spans="1:102" x14ac:dyDescent="0.25">
      <c r="A61" s="4" t="s">
        <v>146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7.2257826000000002E-3</v>
      </c>
      <c r="Y61" s="3">
        <v>6.2122829999999999E-3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</row>
    <row r="62" spans="1:102" x14ac:dyDescent="0.25">
      <c r="A62" s="4" t="s">
        <v>165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</row>
    <row r="63" spans="1:102" x14ac:dyDescent="0.25">
      <c r="A63" s="4" t="s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</row>
    <row r="64" spans="1:102" x14ac:dyDescent="0.25">
      <c r="A64" s="4" t="s">
        <v>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f>(0.008869491+0.0056101936)/2</f>
        <v>7.2398423000000003E-3</v>
      </c>
      <c r="CW64" s="3">
        <f>(0.01813883+0.011468389)/2</f>
        <v>1.4803609500000002E-2</v>
      </c>
      <c r="CX64" s="3">
        <v>0</v>
      </c>
    </row>
    <row r="65" spans="1:102" x14ac:dyDescent="0.25">
      <c r="A65" s="4" t="s">
        <v>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</row>
    <row r="66" spans="1:102" x14ac:dyDescent="0.25">
      <c r="A66" s="4" t="s">
        <v>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</row>
    <row r="67" spans="1:102" x14ac:dyDescent="0.25">
      <c r="A67" s="4" t="s">
        <v>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</row>
    <row r="68" spans="1:102" x14ac:dyDescent="0.25">
      <c r="A68" s="4" t="s">
        <v>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</row>
    <row r="69" spans="1:102" x14ac:dyDescent="0.25">
      <c r="A69" s="4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9.2361820000000008E-3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</row>
    <row r="70" spans="1:102" x14ac:dyDescent="0.25">
      <c r="A70" s="4" t="s">
        <v>16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</row>
    <row r="71" spans="1:102" x14ac:dyDescent="0.25">
      <c r="A71" s="4" t="s">
        <v>19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3.5419385999999997E-2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</row>
    <row r="72" spans="1:102" x14ac:dyDescent="0.25">
      <c r="A72" s="4" t="s">
        <v>28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</row>
    <row r="73" spans="1:102" x14ac:dyDescent="0.25">
      <c r="A73" s="4" t="s">
        <v>30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</row>
    <row r="74" spans="1:102" x14ac:dyDescent="0.25">
      <c r="A74" s="4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</row>
    <row r="75" spans="1:102" x14ac:dyDescent="0.25">
      <c r="A75" s="4" t="s">
        <v>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</row>
    <row r="76" spans="1:102" x14ac:dyDescent="0.25">
      <c r="A76" s="4" t="s">
        <v>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</row>
    <row r="77" spans="1:102" x14ac:dyDescent="0.25">
      <c r="A77" s="4" t="s">
        <v>52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f>(0.57735026+0.02893023+0.022544406)/3</f>
        <v>0.20960829866666666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</row>
    <row r="78" spans="1:102" x14ac:dyDescent="0.25">
      <c r="A78" s="4" t="s">
        <v>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2.5075600999999999E-2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</row>
    <row r="79" spans="1:102" x14ac:dyDescent="0.25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1.0165756999999999E-2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3.1678192000000001E-2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</row>
    <row r="80" spans="1:102" x14ac:dyDescent="0.25">
      <c r="A80" s="4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</row>
    <row r="81" spans="1:102" x14ac:dyDescent="0.25">
      <c r="A81" s="4" t="s">
        <v>64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</row>
    <row r="82" spans="1:102" x14ac:dyDescent="0.25">
      <c r="A82" s="4" t="s">
        <v>68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</row>
    <row r="83" spans="1:102" x14ac:dyDescent="0.25">
      <c r="A83" s="4" t="s">
        <v>70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</row>
    <row r="84" spans="1:102" x14ac:dyDescent="0.25">
      <c r="A84" s="4" t="s">
        <v>71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3.6171768E-2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</row>
    <row r="85" spans="1:102" x14ac:dyDescent="0.25">
      <c r="A85" s="4" t="s">
        <v>72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f>(0.077052996+0.054391906+0.04083245)/3</f>
        <v>5.7425784000000001E-2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</row>
    <row r="86" spans="1:102" x14ac:dyDescent="0.25">
      <c r="A86" s="4" t="s">
        <v>73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</row>
    <row r="87" spans="1:102" x14ac:dyDescent="0.25">
      <c r="A87" s="4" t="s">
        <v>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</row>
    <row r="88" spans="1:102" x14ac:dyDescent="0.25">
      <c r="A88" s="4" t="s">
        <v>175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</row>
    <row r="89" spans="1:102" x14ac:dyDescent="0.25">
      <c r="A89" s="4" t="s">
        <v>76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</row>
    <row r="90" spans="1:102" x14ac:dyDescent="0.25">
      <c r="A90" s="4" t="s">
        <v>77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</row>
    <row r="91" spans="1:102" x14ac:dyDescent="0.25">
      <c r="A91" s="4" t="s">
        <v>79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</row>
    <row r="92" spans="1:102" x14ac:dyDescent="0.25">
      <c r="A92" s="4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</row>
    <row r="93" spans="1:102" x14ac:dyDescent="0.25">
      <c r="A93" s="4" t="s">
        <v>81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f>(0.01049106+0.0030602382)/2</f>
        <v>6.7756490999999995E-3</v>
      </c>
      <c r="Y93" s="3">
        <v>2.6310041999999998E-3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f>(0.2663046+0.0057999226)/2</f>
        <v>0.1360522613</v>
      </c>
      <c r="BJ93" s="3">
        <v>0</v>
      </c>
      <c r="BK93" s="3">
        <v>0</v>
      </c>
      <c r="BL93" s="3">
        <v>6.1193813E-2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f>(0.013587904+0.0039034542)/2</f>
        <v>8.7456791000000006E-3</v>
      </c>
      <c r="BX93" s="3">
        <f>(0.017300697+0.004895779)/2</f>
        <v>1.1098238E-2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</row>
    <row r="94" spans="1:102" x14ac:dyDescent="0.25">
      <c r="A94" s="4" t="s">
        <v>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</row>
    <row r="95" spans="1:102" x14ac:dyDescent="0.25">
      <c r="A95" s="4" t="s">
        <v>84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</row>
    <row r="96" spans="1:102" x14ac:dyDescent="0.25">
      <c r="A96" s="4" t="s">
        <v>85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</row>
    <row r="97" spans="1:102" x14ac:dyDescent="0.25">
      <c r="A97" s="4" t="s">
        <v>87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</row>
    <row r="98" spans="1:102" x14ac:dyDescent="0.25">
      <c r="A98" s="4" t="s">
        <v>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</row>
    <row r="99" spans="1:102" x14ac:dyDescent="0.25">
      <c r="A99" s="4" t="s">
        <v>89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</row>
    <row r="100" spans="1:102" x14ac:dyDescent="0.25">
      <c r="A100" s="4" t="s">
        <v>90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</row>
    <row r="101" spans="1:102" x14ac:dyDescent="0.25">
      <c r="A101" s="4" t="s">
        <v>91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</row>
    <row r="102" spans="1:102" x14ac:dyDescent="0.25">
      <c r="A102" s="4" t="s">
        <v>92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</row>
    <row r="103" spans="1:102" x14ac:dyDescent="0.25">
      <c r="A103" s="4" t="s">
        <v>93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</row>
    <row r="104" spans="1:102" x14ac:dyDescent="0.25">
      <c r="A104" s="4" t="s">
        <v>94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</row>
    <row r="105" spans="1:102" x14ac:dyDescent="0.25">
      <c r="A105" s="4" t="s">
        <v>95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</row>
    <row r="106" spans="1:102" x14ac:dyDescent="0.25">
      <c r="A106" s="4" t="s">
        <v>96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</row>
    <row r="107" spans="1:102" x14ac:dyDescent="0.25">
      <c r="A107" s="4" t="s">
        <v>97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3.8698398000000002E-2</v>
      </c>
      <c r="S107" s="3">
        <v>0</v>
      </c>
      <c r="T107" s="3">
        <v>0</v>
      </c>
      <c r="U107" s="3">
        <v>0</v>
      </c>
      <c r="V107" s="3">
        <f>(0.2550624+0.2527655+0.18314679)/3</f>
        <v>0.23032489666666667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</row>
    <row r="108" spans="1:102" x14ac:dyDescent="0.25">
      <c r="A108" s="4" t="s">
        <v>98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</row>
    <row r="109" spans="1:102" x14ac:dyDescent="0.25">
      <c r="A109" s="4" t="s">
        <v>99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</row>
    <row r="110" spans="1:102" x14ac:dyDescent="0.25">
      <c r="A110" s="4" t="s">
        <v>100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</row>
    <row r="111" spans="1:102" x14ac:dyDescent="0.25">
      <c r="A111" s="4" t="s">
        <v>101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</row>
    <row r="112" spans="1:102" x14ac:dyDescent="0.25">
      <c r="A112" s="4" t="s">
        <v>104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2.8808937999999999E-2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</row>
    <row r="113" spans="1:102" x14ac:dyDescent="0.25">
      <c r="A113" s="4" t="s">
        <v>105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</row>
    <row r="114" spans="1:102" x14ac:dyDescent="0.25">
      <c r="A114" s="4" t="s">
        <v>106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</row>
    <row r="115" spans="1:102" x14ac:dyDescent="0.25">
      <c r="A115" s="4" t="s">
        <v>107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0.12092374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</row>
    <row r="116" spans="1:102" x14ac:dyDescent="0.25">
      <c r="A116" s="4" t="s">
        <v>108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</row>
    <row r="117" spans="1:102" x14ac:dyDescent="0.25">
      <c r="A117" s="4" t="s">
        <v>109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</row>
    <row r="118" spans="1:102" x14ac:dyDescent="0.25">
      <c r="A118" s="4" t="s">
        <v>110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</row>
    <row r="119" spans="1:102" x14ac:dyDescent="0.25">
      <c r="A119" s="4" t="s">
        <v>111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</row>
    <row r="120" spans="1:102" x14ac:dyDescent="0.25">
      <c r="A120" s="4" t="s">
        <v>112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</row>
    <row r="121" spans="1:102" x14ac:dyDescent="0.25">
      <c r="A121" s="4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</row>
    <row r="122" spans="1:102" x14ac:dyDescent="0.25">
      <c r="A122" s="4" t="s">
        <v>114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</row>
    <row r="123" spans="1:102" x14ac:dyDescent="0.25">
      <c r="A123" s="4" t="s">
        <v>115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</row>
    <row r="124" spans="1:102" x14ac:dyDescent="0.25">
      <c r="A124" s="4" t="s">
        <v>116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</row>
    <row r="125" spans="1:102" x14ac:dyDescent="0.25">
      <c r="A125" s="4" t="s">
        <v>117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</row>
    <row r="126" spans="1:102" x14ac:dyDescent="0.25">
      <c r="A126" s="4" t="s">
        <v>118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9.8217849999999995E-3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</row>
    <row r="127" spans="1:102" x14ac:dyDescent="0.25">
      <c r="A127" s="4" t="s">
        <v>119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f>(0.019758629+0.016689874)/2</f>
        <v>1.82242515E-2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</row>
    <row r="128" spans="1:102" x14ac:dyDescent="0.25">
      <c r="A128" s="4" t="s">
        <v>121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</row>
    <row r="129" spans="1:102" x14ac:dyDescent="0.25">
      <c r="A129" s="4" t="s">
        <v>122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</row>
    <row r="130" spans="1:102" x14ac:dyDescent="0.25">
      <c r="A130" s="4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</row>
    <row r="131" spans="1:102" x14ac:dyDescent="0.25">
      <c r="A131" s="4" t="s">
        <v>124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2.1438486999999999E-2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</row>
    <row r="132" spans="1:102" x14ac:dyDescent="0.25">
      <c r="A132" s="4" t="s">
        <v>125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</row>
    <row r="133" spans="1:102" x14ac:dyDescent="0.25">
      <c r="A133" s="4" t="s">
        <v>126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</row>
    <row r="134" spans="1:102" x14ac:dyDescent="0.25">
      <c r="A134" s="4" t="s">
        <v>127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</row>
    <row r="135" spans="1:102" x14ac:dyDescent="0.25">
      <c r="A135" s="4" t="s">
        <v>128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</row>
    <row r="136" spans="1:102" x14ac:dyDescent="0.25">
      <c r="A136" s="4" t="s">
        <v>129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</row>
    <row r="137" spans="1:102" x14ac:dyDescent="0.25">
      <c r="A137" s="4" t="s">
        <v>130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f>(0.07529214+0.035053905)/2</f>
        <v>5.5173022500000002E-2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</row>
    <row r="138" spans="1:102" x14ac:dyDescent="0.25">
      <c r="A138" s="4" t="s">
        <v>133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f>(0.06324831+0.021023614)/2</f>
        <v>4.2135961999999999E-2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</row>
    <row r="139" spans="1:102" x14ac:dyDescent="0.25">
      <c r="A139" s="4" t="s">
        <v>134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</row>
    <row r="140" spans="1:102" x14ac:dyDescent="0.25">
      <c r="A140" s="4" t="s">
        <v>135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</row>
    <row r="141" spans="1:102" x14ac:dyDescent="0.25">
      <c r="A141" s="4" t="s">
        <v>136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5.2128599999999997E-2</v>
      </c>
      <c r="BE141" s="3">
        <v>0</v>
      </c>
      <c r="BF141" s="3">
        <v>0</v>
      </c>
      <c r="BG141" s="3">
        <f>(0.037688572+0.017944947)/2</f>
        <v>2.7816759499999996E-2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5.2128599999999997E-2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</row>
    <row r="142" spans="1:102" x14ac:dyDescent="0.25">
      <c r="A142" s="4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</row>
    <row r="143" spans="1:102" x14ac:dyDescent="0.25">
      <c r="A143" s="4" t="s">
        <v>138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</row>
    <row r="144" spans="1:102" x14ac:dyDescent="0.25">
      <c r="A144" s="4" t="s">
        <v>139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</row>
    <row r="145" spans="1:102" x14ac:dyDescent="0.25">
      <c r="A145" s="4" t="s">
        <v>140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</row>
    <row r="146" spans="1:102" x14ac:dyDescent="0.25">
      <c r="A146" s="4" t="s">
        <v>141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</row>
    <row r="147" spans="1:102" x14ac:dyDescent="0.25">
      <c r="A147" s="4" t="s">
        <v>142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</row>
    <row r="148" spans="1:102" x14ac:dyDescent="0.25">
      <c r="A148" s="4" t="s">
        <v>143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</row>
    <row r="149" spans="1:102" x14ac:dyDescent="0.25">
      <c r="A149" s="4" t="s">
        <v>144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f>(0.012225382+0.008880345)/2</f>
        <v>1.0552863499999999E-2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</row>
    <row r="150" spans="1:102" x14ac:dyDescent="0.25">
      <c r="A150" s="4" t="s">
        <v>145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</row>
    <row r="151" spans="1:102" x14ac:dyDescent="0.25">
      <c r="A151" s="4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</row>
    <row r="152" spans="1:102" x14ac:dyDescent="0.25">
      <c r="A152" s="4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</row>
    <row r="153" spans="1:102" x14ac:dyDescent="0.25">
      <c r="A153" s="4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</row>
    <row r="154" spans="1:102" x14ac:dyDescent="0.25">
      <c r="A154" s="4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f>(0.0069158664+0.004218394)/2</f>
        <v>5.5671302000000001E-3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f>(0.044289157+0.020919867)/2</f>
        <v>3.2604512000000002E-2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f>(0.008957352+0.005380728)/2</f>
        <v>7.1690399999999998E-3</v>
      </c>
      <c r="BX154" s="3">
        <f>(0.011404881+0.006748601)/2</f>
        <v>9.0767409999999993E-3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</row>
    <row r="155" spans="1:102" x14ac:dyDescent="0.25">
      <c r="A155" s="4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</row>
    <row r="156" spans="1:102" x14ac:dyDescent="0.25">
      <c r="A156" s="4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</row>
    <row r="157" spans="1:102" x14ac:dyDescent="0.25">
      <c r="A157" s="4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</row>
    <row r="158" spans="1:102" x14ac:dyDescent="0.25">
      <c r="A158" s="4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</row>
    <row r="159" spans="1:102" x14ac:dyDescent="0.25">
      <c r="A159" s="4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f>(0.0017960293+0.0014034368)/2</f>
        <v>1.5997330500000001E-3</v>
      </c>
      <c r="Y159" s="3">
        <f>(0.0015441154+0.0013458988)/2</f>
        <v>1.4450070999999999E-3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f>(0.008240007+0.0070910794)/2</f>
        <v>7.6655432000000004E-3</v>
      </c>
      <c r="BI159" s="3">
        <v>0</v>
      </c>
      <c r="BJ159" s="3">
        <f>(0.0018036943+0.0018001541)/2</f>
        <v>1.8019242E-3</v>
      </c>
      <c r="BK159" s="3">
        <v>0</v>
      </c>
      <c r="BL159" s="3">
        <v>0</v>
      </c>
      <c r="BM159" s="3">
        <v>0</v>
      </c>
      <c r="BN159" s="3">
        <f>(0.0089876+0.008906871)/2</f>
        <v>8.947235500000001E-3</v>
      </c>
      <c r="BO159" s="3">
        <v>0</v>
      </c>
      <c r="BP159" s="3">
        <v>0</v>
      </c>
      <c r="BQ159" s="3">
        <f>(0.055943757+0.0069670733)/2</f>
        <v>3.1455415149999999E-2</v>
      </c>
      <c r="BR159" s="3">
        <v>0</v>
      </c>
      <c r="BS159" s="3">
        <f>(0.010386185+0.074329324)/2</f>
        <v>4.2357754499999997E-2</v>
      </c>
      <c r="BT159" s="3">
        <v>0</v>
      </c>
      <c r="BU159" s="3">
        <v>0</v>
      </c>
      <c r="BV159" s="3">
        <v>0</v>
      </c>
      <c r="BW159" s="3">
        <f>(0.002290906+0.0018177156)/2</f>
        <v>2.0543108E-3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f>(0.008434109+0.006670208)/2</f>
        <v>7.5521585000000004E-3</v>
      </c>
      <c r="CV159" s="3">
        <v>0</v>
      </c>
      <c r="CW159" s="3">
        <v>0</v>
      </c>
      <c r="CX159" s="3">
        <v>0</v>
      </c>
    </row>
    <row r="160" spans="1:102" x14ac:dyDescent="0.25">
      <c r="A160" s="4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</row>
    <row r="161" spans="1:102" x14ac:dyDescent="0.25">
      <c r="A161" s="4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</row>
    <row r="162" spans="1:102" x14ac:dyDescent="0.25">
      <c r="A162" s="4" t="s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0.13973954</v>
      </c>
      <c r="P162" s="3">
        <v>0.16978577</v>
      </c>
      <c r="Q162" s="3">
        <v>0</v>
      </c>
      <c r="R162" s="3">
        <f>(0.84560734+0.058003485+0.01625692)/3</f>
        <v>0.30662258166666667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0.15836552000000001</v>
      </c>
      <c r="Y162" s="3">
        <v>0.15836552000000001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</row>
    <row r="163" spans="1:102" x14ac:dyDescent="0.25">
      <c r="A163" s="4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</row>
    <row r="164" spans="1:102" x14ac:dyDescent="0.25">
      <c r="A164" s="4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</row>
    <row r="165" spans="1:102" x14ac:dyDescent="0.25">
      <c r="A165" s="4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</row>
    <row r="166" spans="1:102" x14ac:dyDescent="0.25">
      <c r="A166" s="4" t="s">
        <v>162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f>(0.038760442+0.009279059)/2</f>
        <v>2.4019750499999999E-2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</row>
    <row r="167" spans="1:102" x14ac:dyDescent="0.25">
      <c r="A167" s="4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</row>
    <row r="168" spans="1:102" x14ac:dyDescent="0.25">
      <c r="A168" s="4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</row>
    <row r="169" spans="1:102" x14ac:dyDescent="0.25">
      <c r="A169" s="4" t="s">
        <v>166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</row>
    <row r="170" spans="1:102" x14ac:dyDescent="0.25">
      <c r="A170" s="4" t="s">
        <v>167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</row>
    <row r="171" spans="1:102" x14ac:dyDescent="0.25">
      <c r="A171" s="4" t="s">
        <v>168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</row>
    <row r="172" spans="1:102" x14ac:dyDescent="0.25">
      <c r="A172" s="4" t="s">
        <v>169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f>(0.0015663177+0.0012933369)/2</f>
        <v>1.4298272999999999E-3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f>(0.0039905417+0.0031605675)/2</f>
        <v>3.5755546000000001E-3</v>
      </c>
      <c r="BR172" s="3">
        <v>0</v>
      </c>
      <c r="BS172" s="3">
        <v>0</v>
      </c>
      <c r="BT172" s="3">
        <v>2.3396479000000001E-3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</row>
    <row r="173" spans="1:102" x14ac:dyDescent="0.25">
      <c r="A173" s="4" t="s">
        <v>170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</row>
    <row r="174" spans="1:102" x14ac:dyDescent="0.25">
      <c r="A174" s="4" t="s">
        <v>171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</row>
    <row r="175" spans="1:102" x14ac:dyDescent="0.25">
      <c r="A175" s="4" t="s">
        <v>172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1.4739215E-3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1.4803877999999999E-3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7.3127239999999996E-2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4.5929849999999999E-3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</row>
    <row r="176" spans="1:102" x14ac:dyDescent="0.25">
      <c r="A176" s="4" t="s">
        <v>173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</row>
    <row r="177" spans="1:102" x14ac:dyDescent="0.25">
      <c r="A177" s="4" t="s">
        <v>174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9.9640280000000002E-4</v>
      </c>
      <c r="Y177" s="3">
        <f>(0.002374128+0.0008566457)/2</f>
        <v>1.61538685E-3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9.9869109999999994E-4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f>(0.0032064+0.0012709509)/2</f>
        <v>2.2386754499999998E-3</v>
      </c>
      <c r="BX177" s="3">
        <f>(0.004082524+0.0015940483)/2</f>
        <v>2.83828615E-3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9.3367736999999998E-4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13DE-106F-4ACF-9B8B-82EACF8B50A7}">
  <dimension ref="A1:CX177"/>
  <sheetViews>
    <sheetView zoomScale="80" zoomScaleNormal="80" workbookViewId="0">
      <pane xSplit="1" topLeftCell="B1" activePane="topRight" state="frozen"/>
      <selection activeCell="A77" sqref="A77"/>
      <selection pane="topRight" activeCell="A5" sqref="A5"/>
    </sheetView>
  </sheetViews>
  <sheetFormatPr defaultRowHeight="16.5" x14ac:dyDescent="0.25"/>
  <cols>
    <col min="1" max="1" width="37.125" style="1" customWidth="1"/>
  </cols>
  <sheetData>
    <row r="1" spans="1:102" s="6" customFormat="1" ht="52.5" customHeight="1" x14ac:dyDescent="0.25">
      <c r="A1" s="2"/>
      <c r="B1" s="5" t="s">
        <v>240</v>
      </c>
      <c r="C1" s="5" t="s">
        <v>224</v>
      </c>
      <c r="D1" s="5" t="s">
        <v>217</v>
      </c>
      <c r="E1" s="5" t="s">
        <v>254</v>
      </c>
      <c r="F1" s="5" t="s">
        <v>201</v>
      </c>
      <c r="G1" s="5" t="s">
        <v>193</v>
      </c>
      <c r="H1" s="5" t="s">
        <v>196</v>
      </c>
      <c r="I1" s="5" t="s">
        <v>179</v>
      </c>
      <c r="J1" s="5" t="s">
        <v>181</v>
      </c>
      <c r="K1" s="5" t="s">
        <v>216</v>
      </c>
      <c r="L1" s="5" t="s">
        <v>229</v>
      </c>
      <c r="M1" s="5" t="s">
        <v>197</v>
      </c>
      <c r="N1" s="5" t="s">
        <v>211</v>
      </c>
      <c r="O1" s="5" t="s">
        <v>260</v>
      </c>
      <c r="P1" s="5" t="s">
        <v>249</v>
      </c>
      <c r="Q1" s="5" t="s">
        <v>231</v>
      </c>
      <c r="R1" s="5" t="s">
        <v>272</v>
      </c>
      <c r="S1" s="5" t="s">
        <v>239</v>
      </c>
      <c r="T1" s="5" t="s">
        <v>221</v>
      </c>
      <c r="U1" s="5" t="s">
        <v>213</v>
      </c>
      <c r="V1" s="5" t="s">
        <v>191</v>
      </c>
      <c r="W1" s="5" t="s">
        <v>186</v>
      </c>
      <c r="X1" s="5" t="s">
        <v>267</v>
      </c>
      <c r="Y1" s="5" t="s">
        <v>268</v>
      </c>
      <c r="Z1" s="5" t="s">
        <v>233</v>
      </c>
      <c r="AA1" s="5" t="s">
        <v>226</v>
      </c>
      <c r="AB1" s="5" t="s">
        <v>220</v>
      </c>
      <c r="AC1" s="5" t="s">
        <v>192</v>
      </c>
      <c r="AD1" s="5" t="s">
        <v>69</v>
      </c>
      <c r="AE1" s="5" t="s">
        <v>189</v>
      </c>
      <c r="AF1" s="5" t="s">
        <v>207</v>
      </c>
      <c r="AG1" s="5" t="s">
        <v>212</v>
      </c>
      <c r="AH1" s="5" t="s">
        <v>190</v>
      </c>
      <c r="AI1" s="5" t="s">
        <v>204</v>
      </c>
      <c r="AJ1" s="5" t="s">
        <v>194</v>
      </c>
      <c r="AK1" s="5" t="s">
        <v>182</v>
      </c>
      <c r="AL1" s="5" t="s">
        <v>177</v>
      </c>
      <c r="AM1" s="5" t="s">
        <v>200</v>
      </c>
      <c r="AN1" s="5" t="s">
        <v>87</v>
      </c>
      <c r="AO1" s="5" t="s">
        <v>178</v>
      </c>
      <c r="AP1" s="5" t="s">
        <v>195</v>
      </c>
      <c r="AQ1" s="5" t="s">
        <v>180</v>
      </c>
      <c r="AR1" s="5" t="s">
        <v>208</v>
      </c>
      <c r="AS1" s="5" t="s">
        <v>184</v>
      </c>
      <c r="AT1" s="5" t="s">
        <v>223</v>
      </c>
      <c r="AU1" s="5" t="s">
        <v>219</v>
      </c>
      <c r="AV1" s="5" t="s">
        <v>215</v>
      </c>
      <c r="AW1" s="5" t="s">
        <v>199</v>
      </c>
      <c r="AX1" s="5" t="s">
        <v>209</v>
      </c>
      <c r="AY1" s="5" t="s">
        <v>205</v>
      </c>
      <c r="AZ1" s="5" t="s">
        <v>188</v>
      </c>
      <c r="BA1" s="5" t="s">
        <v>218</v>
      </c>
      <c r="BB1" s="5" t="s">
        <v>187</v>
      </c>
      <c r="BC1" s="5" t="s">
        <v>203</v>
      </c>
      <c r="BD1" s="5" t="s">
        <v>251</v>
      </c>
      <c r="BE1" s="5" t="s">
        <v>250</v>
      </c>
      <c r="BF1" s="5" t="s">
        <v>244</v>
      </c>
      <c r="BG1" s="5" t="s">
        <v>228</v>
      </c>
      <c r="BH1" s="5" t="s">
        <v>236</v>
      </c>
      <c r="BI1" s="5" t="s">
        <v>263</v>
      </c>
      <c r="BJ1" s="5" t="s">
        <v>273</v>
      </c>
      <c r="BK1" s="5" t="s">
        <v>245</v>
      </c>
      <c r="BL1" s="5" t="s">
        <v>227</v>
      </c>
      <c r="BM1" s="5" t="s">
        <v>247</v>
      </c>
      <c r="BN1" s="5" t="s">
        <v>256</v>
      </c>
      <c r="BO1" s="5" t="s">
        <v>235</v>
      </c>
      <c r="BP1" s="5" t="s">
        <v>259</v>
      </c>
      <c r="BQ1" s="5" t="s">
        <v>270</v>
      </c>
      <c r="BR1" s="5" t="s">
        <v>252</v>
      </c>
      <c r="BS1" s="5" t="s">
        <v>262</v>
      </c>
      <c r="BT1" s="5" t="s">
        <v>257</v>
      </c>
      <c r="BU1" s="5" t="s">
        <v>253</v>
      </c>
      <c r="BV1" s="5" t="s">
        <v>241</v>
      </c>
      <c r="BW1" s="5" t="s">
        <v>271</v>
      </c>
      <c r="BX1" s="5" t="s">
        <v>265</v>
      </c>
      <c r="BY1" s="5" t="s">
        <v>206</v>
      </c>
      <c r="BZ1" s="5" t="s">
        <v>210</v>
      </c>
      <c r="CA1" s="5" t="s">
        <v>198</v>
      </c>
      <c r="CB1" s="5" t="s">
        <v>238</v>
      </c>
      <c r="CC1" s="5" t="s">
        <v>237</v>
      </c>
      <c r="CD1" s="5" t="s">
        <v>261</v>
      </c>
      <c r="CE1" s="5" t="s">
        <v>266</v>
      </c>
      <c r="CF1" s="5" t="s">
        <v>269</v>
      </c>
      <c r="CG1" s="5" t="s">
        <v>242</v>
      </c>
      <c r="CH1" s="5" t="s">
        <v>230</v>
      </c>
      <c r="CI1" s="5" t="s">
        <v>243</v>
      </c>
      <c r="CJ1" s="5" t="s">
        <v>234</v>
      </c>
      <c r="CK1" s="5" t="s">
        <v>225</v>
      </c>
      <c r="CL1" s="5" t="s">
        <v>176</v>
      </c>
      <c r="CM1" s="5" t="s">
        <v>185</v>
      </c>
      <c r="CN1" s="5" t="s">
        <v>264</v>
      </c>
      <c r="CO1" s="5" t="s">
        <v>202</v>
      </c>
      <c r="CP1" s="5" t="s">
        <v>214</v>
      </c>
      <c r="CQ1" s="5" t="s">
        <v>183</v>
      </c>
      <c r="CR1" s="5" t="s">
        <v>248</v>
      </c>
      <c r="CS1" s="5" t="s">
        <v>47</v>
      </c>
      <c r="CT1" s="5" t="s">
        <v>232</v>
      </c>
      <c r="CU1" s="5" t="s">
        <v>222</v>
      </c>
      <c r="CV1" s="5" t="s">
        <v>258</v>
      </c>
      <c r="CW1" s="5" t="s">
        <v>255</v>
      </c>
      <c r="CX1" s="5" t="s">
        <v>246</v>
      </c>
    </row>
    <row r="2" spans="1:102" x14ac:dyDescent="0.25">
      <c r="A2" s="4" t="s">
        <v>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3.6884839999999999E-4</v>
      </c>
      <c r="AA2" s="3">
        <v>0</v>
      </c>
      <c r="AB2" s="3">
        <v>0</v>
      </c>
      <c r="AC2" s="3">
        <v>0</v>
      </c>
      <c r="AD2" s="3">
        <v>0</v>
      </c>
      <c r="AE2" s="3">
        <v>1.0304603000000001E-3</v>
      </c>
      <c r="AF2" s="3">
        <v>0</v>
      </c>
      <c r="AG2" s="3">
        <v>0</v>
      </c>
      <c r="AH2" s="3">
        <v>0</v>
      </c>
      <c r="AI2" s="3">
        <v>0</v>
      </c>
      <c r="AJ2" s="3">
        <v>4.5358170000000001E-4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3.0417907999999998E-3</v>
      </c>
      <c r="AQ2" s="3">
        <v>0</v>
      </c>
      <c r="AR2" s="3">
        <v>0</v>
      </c>
      <c r="AS2" s="3">
        <v>0</v>
      </c>
      <c r="AT2" s="3">
        <v>0</v>
      </c>
      <c r="AU2" s="3">
        <v>7.5896730000000003E-4</v>
      </c>
      <c r="AV2" s="3">
        <v>0</v>
      </c>
      <c r="AW2" s="3">
        <v>0</v>
      </c>
      <c r="AX2" s="3">
        <v>0</v>
      </c>
      <c r="AY2" s="3">
        <v>0</v>
      </c>
      <c r="AZ2" s="3">
        <v>5.1586779999999999E-4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6.0798500000000001E-4</v>
      </c>
      <c r="BG2" s="3">
        <v>0</v>
      </c>
      <c r="BH2" s="3">
        <v>0</v>
      </c>
      <c r="BI2" s="3">
        <v>0</v>
      </c>
      <c r="BJ2" s="3">
        <v>0</v>
      </c>
      <c r="BK2" s="3">
        <v>1.7421042E-3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6.5407256000000005E-4</v>
      </c>
      <c r="BT2" s="3">
        <v>0</v>
      </c>
      <c r="BU2" s="3">
        <v>1.4612550000000001E-3</v>
      </c>
      <c r="BV2" s="3">
        <v>0</v>
      </c>
      <c r="BW2" s="3">
        <v>0</v>
      </c>
      <c r="BX2" s="3">
        <v>0</v>
      </c>
      <c r="BY2" s="3">
        <v>0</v>
      </c>
      <c r="BZ2" s="3">
        <v>3.5107550000000002E-4</v>
      </c>
      <c r="CA2" s="3">
        <v>4.0087024999999998E-4</v>
      </c>
      <c r="CB2" s="3">
        <v>0</v>
      </c>
      <c r="CC2" s="3">
        <v>0</v>
      </c>
      <c r="CD2" s="3">
        <v>0</v>
      </c>
      <c r="CE2" s="3">
        <v>8.6581864000000001E-4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</row>
    <row r="3" spans="1:102" x14ac:dyDescent="0.25">
      <c r="A3" s="4" t="s">
        <v>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3.2249098E-3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9.3162720000000004E-4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7.708786E-4</v>
      </c>
      <c r="BE3" s="3">
        <v>6.1394816000000002E-4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6.0252623999999995E-4</v>
      </c>
      <c r="CA3" s="3">
        <v>6.8798549999999996E-4</v>
      </c>
      <c r="CB3" s="3">
        <v>0</v>
      </c>
      <c r="CC3" s="3">
        <v>6.6981115000000003E-4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3.2847856999999999E-3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4" t="s">
        <v>22</v>
      </c>
      <c r="B4" s="3">
        <v>1.1002570000000001E-3</v>
      </c>
      <c r="C4" s="3">
        <v>0</v>
      </c>
      <c r="D4" s="3">
        <v>0</v>
      </c>
      <c r="E4" s="3">
        <v>0</v>
      </c>
      <c r="F4" s="3">
        <v>0</v>
      </c>
      <c r="G4" s="3">
        <v>4.3339962999999998E-4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7.9015970000000004E-4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5.5520609999999996E-4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1.3386826999999999E-3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1.075061E-3</v>
      </c>
      <c r="AS4" s="3">
        <v>0</v>
      </c>
      <c r="AT4" s="3">
        <v>0</v>
      </c>
      <c r="AU4" s="3">
        <v>0</v>
      </c>
      <c r="AV4" s="3">
        <v>5.664496E-4</v>
      </c>
      <c r="AW4" s="3">
        <v>0</v>
      </c>
      <c r="AX4" s="3">
        <v>6.7169069999999998E-4</v>
      </c>
      <c r="AY4" s="3">
        <v>8.2535729999999997E-4</v>
      </c>
      <c r="AZ4" s="3">
        <v>0</v>
      </c>
      <c r="BA4" s="3">
        <v>0</v>
      </c>
      <c r="BB4" s="3">
        <v>0</v>
      </c>
      <c r="BC4" s="3">
        <v>1.4231297E-3</v>
      </c>
      <c r="BD4" s="3">
        <v>4.6871100000000002E-4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3.9691610000000001E-4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9.0348632999999999E-4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2.9705182999999998E-3</v>
      </c>
      <c r="CP4" s="3">
        <v>0</v>
      </c>
      <c r="CQ4" s="3">
        <v>0</v>
      </c>
      <c r="CR4" s="3">
        <v>5.124223E-4</v>
      </c>
      <c r="CS4" s="3">
        <v>0</v>
      </c>
      <c r="CT4" s="3">
        <v>0</v>
      </c>
      <c r="CU4" s="3">
        <v>0</v>
      </c>
      <c r="CV4" s="3">
        <v>4.5971667999999998E-4</v>
      </c>
      <c r="CW4" s="3">
        <v>0</v>
      </c>
      <c r="CX4" s="3">
        <v>0</v>
      </c>
    </row>
    <row r="5" spans="1:102" x14ac:dyDescent="0.25">
      <c r="A5" s="4" t="s">
        <v>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2.3766966E-3</v>
      </c>
      <c r="AE5" s="3">
        <v>0</v>
      </c>
      <c r="AF5" s="3">
        <v>9.1309694E-4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1.4653387000000001E-3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</row>
    <row r="6" spans="1:102" x14ac:dyDescent="0.25">
      <c r="A6" s="4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4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1.1706914999999999E-3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6.3049090000000003E-4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1.1895801E-3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5.1628329999999997E-4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</row>
    <row r="8" spans="1:102" x14ac:dyDescent="0.25">
      <c r="A8" s="4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9" spans="1:102" x14ac:dyDescent="0.25">
      <c r="A9" s="4" t="s">
        <v>23</v>
      </c>
      <c r="B9" s="3">
        <v>8.1096049999999995E-4</v>
      </c>
      <c r="C9" s="3">
        <v>0</v>
      </c>
      <c r="D9" s="3">
        <v>0</v>
      </c>
      <c r="E9" s="3">
        <v>0</v>
      </c>
      <c r="F9" s="3">
        <v>4.4536323E-4</v>
      </c>
      <c r="G9" s="3">
        <v>0</v>
      </c>
      <c r="H9" s="3">
        <v>0</v>
      </c>
      <c r="I9" s="3">
        <v>0</v>
      </c>
      <c r="J9" s="3">
        <v>4.4417274000000003E-4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1.0349774E-3</v>
      </c>
      <c r="Y9" s="3">
        <v>0</v>
      </c>
      <c r="Z9" s="3">
        <v>2.8369263999999998E-4</v>
      </c>
      <c r="AA9" s="3">
        <v>0</v>
      </c>
      <c r="AB9" s="3">
        <v>0</v>
      </c>
      <c r="AC9" s="3">
        <v>0</v>
      </c>
      <c r="AD9" s="3">
        <v>0</v>
      </c>
      <c r="AE9" s="3">
        <v>7.9255869999999998E-4</v>
      </c>
      <c r="AF9" s="3">
        <v>0</v>
      </c>
      <c r="AG9" s="3">
        <v>0</v>
      </c>
      <c r="AH9" s="3">
        <v>5.7795644E-4</v>
      </c>
      <c r="AI9" s="3">
        <v>0</v>
      </c>
      <c r="AJ9" s="3">
        <v>3.4886363000000001E-4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4.6471748E-4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4.9507930000000004E-4</v>
      </c>
      <c r="AY9" s="3">
        <v>0</v>
      </c>
      <c r="AZ9" s="3">
        <v>0</v>
      </c>
      <c r="BA9" s="3">
        <v>0</v>
      </c>
      <c r="BB9" s="3">
        <v>9.4362519999999998E-4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3.6716515999999998E-4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4.4261763E-4</v>
      </c>
      <c r="BX9" s="3">
        <v>8.4075174999999997E-4</v>
      </c>
      <c r="BY9" s="3">
        <v>0</v>
      </c>
      <c r="BZ9" s="3">
        <v>0</v>
      </c>
      <c r="CA9" s="3">
        <v>3.0832164000000001E-4</v>
      </c>
      <c r="CB9" s="3">
        <v>0</v>
      </c>
      <c r="CC9" s="3">
        <v>0</v>
      </c>
      <c r="CD9" s="3">
        <v>0</v>
      </c>
      <c r="CE9" s="3">
        <v>6.6592766000000004E-4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2.0278909999999999E-4</v>
      </c>
      <c r="CT9" s="3">
        <v>0</v>
      </c>
      <c r="CU9" s="3">
        <v>0</v>
      </c>
      <c r="CV9" s="3">
        <v>3.3884087999999998E-4</v>
      </c>
      <c r="CW9" s="3">
        <v>0</v>
      </c>
      <c r="CX9" s="3">
        <v>0</v>
      </c>
    </row>
    <row r="10" spans="1:102" x14ac:dyDescent="0.25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4.1658957999999999E-4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5.0739280000000001E-4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5.9429190000000003E-4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4.5495666999999999E-4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5.4447906000000003E-4</v>
      </c>
      <c r="AW10" s="3">
        <v>0</v>
      </c>
      <c r="AX10" s="3">
        <v>6.4563814999999997E-4</v>
      </c>
      <c r="AY10" s="3">
        <v>0</v>
      </c>
      <c r="AZ10" s="3">
        <v>5.1743160000000004E-4</v>
      </c>
      <c r="BA10" s="3">
        <v>0</v>
      </c>
      <c r="BB10" s="3">
        <v>0</v>
      </c>
      <c r="BC10" s="3">
        <v>0</v>
      </c>
      <c r="BD10" s="3">
        <v>4.5053139999999997E-4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6.1924837000000002E-4</v>
      </c>
      <c r="BS10" s="3">
        <v>0</v>
      </c>
      <c r="BT10" s="3">
        <v>0</v>
      </c>
      <c r="BU10" s="3">
        <v>0</v>
      </c>
      <c r="BV10" s="3">
        <v>1.2402657E-3</v>
      </c>
      <c r="BW10" s="3">
        <v>0</v>
      </c>
      <c r="BX10" s="3">
        <v>0</v>
      </c>
      <c r="BY10" s="3">
        <v>5.3304359999999996E-4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3.1219720000000002E-4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2.6445937999999998E-4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</row>
    <row r="11" spans="1:102" x14ac:dyDescent="0.25">
      <c r="A11" s="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2.0335700000000002E-3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1.2441615000000001E-3</v>
      </c>
      <c r="BO11" s="3">
        <v>1.5967157999999999E-3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9.4948174000000004E-4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</row>
    <row r="12" spans="1:102" x14ac:dyDescent="0.25">
      <c r="A12" s="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</row>
    <row r="13" spans="1:102" x14ac:dyDescent="0.25">
      <c r="A13" s="4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</row>
    <row r="14" spans="1:102" x14ac:dyDescent="0.25">
      <c r="A14" s="4" t="s">
        <v>35</v>
      </c>
      <c r="B14" s="3">
        <v>0</v>
      </c>
      <c r="C14" s="3">
        <v>0</v>
      </c>
      <c r="D14" s="3">
        <v>0</v>
      </c>
      <c r="E14" s="3">
        <v>3.2689429999999998E-4</v>
      </c>
      <c r="F14" s="3">
        <v>3.0173332000000001E-4</v>
      </c>
      <c r="G14" s="3">
        <v>2.1642278E-4</v>
      </c>
      <c r="H14" s="3">
        <v>0</v>
      </c>
      <c r="I14" s="3">
        <v>0</v>
      </c>
      <c r="J14" s="3">
        <v>3.0092676999999998E-4</v>
      </c>
      <c r="K14" s="3">
        <v>4.4405129999999999E-4</v>
      </c>
      <c r="L14" s="3">
        <v>4.2804509999999998E-4</v>
      </c>
      <c r="M14" s="3">
        <v>3.9457473999999999E-4</v>
      </c>
      <c r="N14" s="3">
        <v>2.63596E-4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2.7724812000000002E-4</v>
      </c>
      <c r="V14" s="3">
        <v>3.0214785000000002E-4</v>
      </c>
      <c r="W14" s="3">
        <v>3.0874100000000002E-4</v>
      </c>
      <c r="X14" s="3">
        <v>0</v>
      </c>
      <c r="Y14" s="3">
        <v>0</v>
      </c>
      <c r="Z14" s="3">
        <v>0</v>
      </c>
      <c r="AA14" s="3">
        <v>0</v>
      </c>
      <c r="AB14" s="3">
        <v>8.0372720000000003E-4</v>
      </c>
      <c r="AC14" s="3">
        <v>4.4696324E-4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1.0640329E-3</v>
      </c>
      <c r="AM14" s="3">
        <v>0</v>
      </c>
      <c r="AN14" s="3">
        <v>9.0090410000000004E-4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2.5202634000000003E-4</v>
      </c>
      <c r="AU14" s="3">
        <v>0</v>
      </c>
      <c r="AV14" s="3">
        <v>2.8286271999999999E-4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3.1681222000000002E-4</v>
      </c>
      <c r="BG14" s="3">
        <v>0</v>
      </c>
      <c r="BH14" s="3">
        <v>0</v>
      </c>
      <c r="BI14" s="3">
        <v>0</v>
      </c>
      <c r="BJ14" s="3">
        <v>1.8064259000000001E-4</v>
      </c>
      <c r="BK14" s="3">
        <v>9.0778530000000003E-4</v>
      </c>
      <c r="BL14" s="3">
        <v>0</v>
      </c>
      <c r="BM14" s="3">
        <v>1.4327189000000001E-4</v>
      </c>
      <c r="BN14" s="3">
        <v>0</v>
      </c>
      <c r="BO14" s="3">
        <v>2.4875420000000002E-4</v>
      </c>
      <c r="BP14" s="3">
        <v>0</v>
      </c>
      <c r="BQ14" s="3">
        <v>0</v>
      </c>
      <c r="BR14" s="3">
        <v>3.2170617000000002E-4</v>
      </c>
      <c r="BS14" s="3">
        <v>3.4082776999999999E-4</v>
      </c>
      <c r="BT14" s="3">
        <v>0</v>
      </c>
      <c r="BU14" s="3">
        <v>0</v>
      </c>
      <c r="BV14" s="3">
        <v>0</v>
      </c>
      <c r="BW14" s="3">
        <v>2.9987314999999998E-4</v>
      </c>
      <c r="BX14" s="3">
        <v>0</v>
      </c>
      <c r="BY14" s="3">
        <v>0</v>
      </c>
      <c r="BZ14" s="3">
        <v>1.8294036E-4</v>
      </c>
      <c r="CA14" s="3">
        <v>0</v>
      </c>
      <c r="CB14" s="3">
        <v>5.1675229999999998E-4</v>
      </c>
      <c r="CC14" s="3">
        <v>0</v>
      </c>
      <c r="CD14" s="3">
        <v>2.9674189999999998E-4</v>
      </c>
      <c r="CE14" s="3">
        <v>4.5116557000000001E-4</v>
      </c>
      <c r="CF14" s="3">
        <v>3.0619126999999999E-4</v>
      </c>
      <c r="CG14" s="3">
        <v>0</v>
      </c>
      <c r="CH14" s="3">
        <v>5.2864700000000004E-4</v>
      </c>
      <c r="CI14" s="3">
        <v>0</v>
      </c>
      <c r="CJ14" s="3">
        <v>1.6218980999999999E-4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2.5588359999999998E-4</v>
      </c>
      <c r="CS14" s="3">
        <v>0</v>
      </c>
      <c r="CT14" s="3">
        <v>0</v>
      </c>
      <c r="CU14" s="3">
        <v>0</v>
      </c>
      <c r="CV14" s="3">
        <v>2.2956450000000001E-4</v>
      </c>
      <c r="CW14" s="3">
        <v>0</v>
      </c>
      <c r="CX14" s="3">
        <v>0</v>
      </c>
    </row>
    <row r="15" spans="1:102" x14ac:dyDescent="0.25">
      <c r="A15" s="4" t="s">
        <v>25</v>
      </c>
      <c r="B15" s="3">
        <v>9.1867360000000005E-4</v>
      </c>
      <c r="C15" s="3">
        <v>0</v>
      </c>
      <c r="D15" s="3">
        <v>0</v>
      </c>
      <c r="E15" s="3">
        <v>5.4658786E-4</v>
      </c>
      <c r="F15" s="3">
        <v>0</v>
      </c>
      <c r="G15" s="3">
        <v>0</v>
      </c>
      <c r="H15" s="3">
        <v>0</v>
      </c>
      <c r="I15" s="3">
        <v>0</v>
      </c>
      <c r="J15" s="3">
        <v>5.0316843999999999E-4</v>
      </c>
      <c r="K15" s="3">
        <v>0</v>
      </c>
      <c r="L15" s="3">
        <v>7.1571842999999997E-4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3.2137314E-4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5.8967069999999995E-4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6.6127899999999997E-4</v>
      </c>
      <c r="AV15" s="3">
        <v>0</v>
      </c>
      <c r="AW15" s="3">
        <v>0</v>
      </c>
      <c r="AX15" s="3">
        <v>5.6083662999999997E-4</v>
      </c>
      <c r="AY15" s="3">
        <v>0</v>
      </c>
      <c r="AZ15" s="3">
        <v>4.4946934000000003E-4</v>
      </c>
      <c r="BA15" s="3">
        <v>0</v>
      </c>
      <c r="BB15" s="3">
        <v>0</v>
      </c>
      <c r="BC15" s="3">
        <v>0</v>
      </c>
      <c r="BD15" s="3">
        <v>3.913562E-4</v>
      </c>
      <c r="BE15" s="3">
        <v>3.1168641999999999E-4</v>
      </c>
      <c r="BF15" s="3">
        <v>0</v>
      </c>
      <c r="BG15" s="3">
        <v>0</v>
      </c>
      <c r="BH15" s="3">
        <v>0</v>
      </c>
      <c r="BI15" s="3">
        <v>0</v>
      </c>
      <c r="BJ15" s="3">
        <v>3.0204578E-4</v>
      </c>
      <c r="BK15" s="3">
        <v>0</v>
      </c>
      <c r="BL15" s="3">
        <v>3.3141011999999998E-4</v>
      </c>
      <c r="BM15" s="3">
        <v>2.3955961E-4</v>
      </c>
      <c r="BN15" s="3">
        <v>3.2409490000000001E-4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5.0140684000000004E-4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7.5437729999999997E-4</v>
      </c>
      <c r="CF15" s="3">
        <v>0</v>
      </c>
      <c r="CG15" s="3">
        <v>0</v>
      </c>
      <c r="CH15" s="3">
        <v>0</v>
      </c>
      <c r="CI15" s="3">
        <v>1.6204298999999999E-3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2.4802719999999999E-3</v>
      </c>
      <c r="CP15" s="3">
        <v>0</v>
      </c>
      <c r="CQ15" s="3">
        <v>0</v>
      </c>
      <c r="CR15" s="3">
        <v>4.2785350000000002E-4</v>
      </c>
      <c r="CS15" s="3">
        <v>0</v>
      </c>
      <c r="CT15" s="3">
        <v>7.7396823000000004E-4</v>
      </c>
      <c r="CU15" s="3">
        <v>0</v>
      </c>
      <c r="CV15" s="3">
        <v>0</v>
      </c>
      <c r="CW15" s="3">
        <v>0</v>
      </c>
      <c r="CX15" s="3">
        <v>0</v>
      </c>
    </row>
    <row r="16" spans="1:102" x14ac:dyDescent="0.25">
      <c r="A16" s="4" t="s">
        <v>69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9.1853639999999999E-4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</row>
    <row r="17" spans="1:102" x14ac:dyDescent="0.25">
      <c r="A17" s="4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</row>
    <row r="18" spans="1:102" x14ac:dyDescent="0.25">
      <c r="A18" s="4" t="s">
        <v>13</v>
      </c>
      <c r="B18" s="3">
        <v>0</v>
      </c>
      <c r="C18" s="3">
        <v>0</v>
      </c>
      <c r="D18" s="3">
        <v>0</v>
      </c>
      <c r="E18" s="3">
        <v>7.3350564000000001E-4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8.8537124000000005E-4</v>
      </c>
      <c r="N18" s="3">
        <v>5.9147309999999995E-4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4.3127376999999999E-4</v>
      </c>
      <c r="AA18" s="3">
        <v>0</v>
      </c>
      <c r="AB18" s="3">
        <v>0</v>
      </c>
      <c r="AC18" s="3">
        <v>0</v>
      </c>
      <c r="AD18" s="3">
        <v>1.4999894999999999E-3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1.2046023E-3</v>
      </c>
      <c r="AS18" s="3">
        <v>0</v>
      </c>
      <c r="AT18" s="3">
        <v>0</v>
      </c>
      <c r="AU18" s="3">
        <v>0</v>
      </c>
      <c r="AV18" s="3">
        <v>6.3470482999999998E-4</v>
      </c>
      <c r="AW18" s="3">
        <v>0</v>
      </c>
      <c r="AX18" s="3">
        <v>0</v>
      </c>
      <c r="AY18" s="3">
        <v>0</v>
      </c>
      <c r="AZ18" s="3">
        <v>6.0317529999999995E-4</v>
      </c>
      <c r="BA18" s="3">
        <v>0</v>
      </c>
      <c r="BB18" s="3">
        <v>1.4345130000000001E-3</v>
      </c>
      <c r="BC18" s="3">
        <v>1.594612E-3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1.3546125E-3</v>
      </c>
      <c r="BJ18" s="3">
        <v>0</v>
      </c>
      <c r="BK18" s="3">
        <v>0</v>
      </c>
      <c r="BL18" s="3">
        <v>4.4474309999999997E-4</v>
      </c>
      <c r="BM18" s="3">
        <v>0</v>
      </c>
      <c r="BN18" s="3">
        <v>4.3492626999999998E-4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6.7287390000000003E-4</v>
      </c>
      <c r="BX18" s="3">
        <v>0</v>
      </c>
      <c r="BY18" s="3">
        <v>0</v>
      </c>
      <c r="BZ18" s="3">
        <v>4.1049290000000002E-4</v>
      </c>
      <c r="CA18" s="3">
        <v>0</v>
      </c>
      <c r="CB18" s="3">
        <v>0</v>
      </c>
      <c r="CC18" s="3">
        <v>4.5633320000000002E-4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5.7416746999999996E-4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</row>
    <row r="19" spans="1:102" x14ac:dyDescent="0.25">
      <c r="A19" s="4" t="s">
        <v>24</v>
      </c>
      <c r="B19" s="3">
        <v>0</v>
      </c>
      <c r="C19" s="3">
        <v>0</v>
      </c>
      <c r="D19" s="3">
        <v>0</v>
      </c>
      <c r="E19" s="3">
        <v>1.3252585999999999E-3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9.4888350000000004E-4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1.0085411E-3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1.0373750000000001E-3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</row>
    <row r="20" spans="1:102" x14ac:dyDescent="0.25">
      <c r="A20" s="4" t="s">
        <v>48</v>
      </c>
      <c r="B20" s="3">
        <v>0</v>
      </c>
      <c r="C20" s="3">
        <v>0</v>
      </c>
      <c r="D20" s="3">
        <v>0</v>
      </c>
      <c r="E20" s="3">
        <v>1.0049822E-3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7.2663375999999997E-4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9.6794109999999997E-4</v>
      </c>
      <c r="AR20" s="3">
        <v>0</v>
      </c>
      <c r="AS20" s="3">
        <v>0</v>
      </c>
      <c r="AT20" s="3">
        <v>7.7481299999999996E-4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8.5135020000000003E-4</v>
      </c>
      <c r="BZ20" s="3">
        <v>0</v>
      </c>
      <c r="CA20" s="3">
        <v>6.4219050000000001E-4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</row>
    <row r="21" spans="1:102" x14ac:dyDescent="0.25">
      <c r="A21" s="4" t="s">
        <v>67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1.0495196E-3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2.5107014999999999E-3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1.0166128999999999E-3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1.8437045E-3</v>
      </c>
      <c r="CF21" s="3">
        <v>0</v>
      </c>
      <c r="CG21" s="3">
        <v>6.0448390000000004E-4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1.8915848E-3</v>
      </c>
      <c r="CU21" s="3">
        <v>0</v>
      </c>
      <c r="CV21" s="3">
        <v>0</v>
      </c>
      <c r="CW21" s="3">
        <v>0</v>
      </c>
      <c r="CX21" s="3">
        <v>0</v>
      </c>
    </row>
    <row r="22" spans="1:102" x14ac:dyDescent="0.25">
      <c r="A22" s="4" t="s">
        <v>86</v>
      </c>
      <c r="B22" s="3">
        <v>0</v>
      </c>
      <c r="C22" s="3">
        <v>0</v>
      </c>
      <c r="D22" s="3">
        <v>0</v>
      </c>
      <c r="E22" s="3">
        <v>8.7164709999999995E-4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1.0545458999999999E-3</v>
      </c>
      <c r="AV22" s="3">
        <v>7.5423915000000002E-4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8.4476376999999996E-4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5.1683619999999997E-4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5.5698846999999998E-4</v>
      </c>
      <c r="CB22" s="3">
        <v>0</v>
      </c>
      <c r="CC22" s="3">
        <v>5.4227469999999995E-4</v>
      </c>
      <c r="CD22" s="3">
        <v>0</v>
      </c>
      <c r="CE22" s="3">
        <v>0</v>
      </c>
      <c r="CF22" s="3">
        <v>0</v>
      </c>
      <c r="CG22" s="3">
        <v>0</v>
      </c>
      <c r="CH22" s="3">
        <v>1.4096105999999999E-3</v>
      </c>
      <c r="CI22" s="3">
        <v>0</v>
      </c>
      <c r="CJ22" s="3">
        <v>4.3247089999999999E-4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3.6634214000000001E-4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</row>
    <row r="23" spans="1:102" x14ac:dyDescent="0.25">
      <c r="A23" s="4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</row>
    <row r="24" spans="1:102" x14ac:dyDescent="0.25">
      <c r="A24" s="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5.1569473000000004E-4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1.0611281E-3</v>
      </c>
      <c r="AV24" s="3">
        <v>7.5894700000000005E-4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5.6046514999999995E-4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</row>
    <row r="25" spans="1:102" x14ac:dyDescent="0.25">
      <c r="A25" s="4" t="s">
        <v>34</v>
      </c>
      <c r="B25" s="3">
        <v>0</v>
      </c>
      <c r="C25" s="3">
        <v>0</v>
      </c>
      <c r="D25" s="3">
        <v>0</v>
      </c>
      <c r="E25" s="3">
        <v>0</v>
      </c>
      <c r="F25" s="3">
        <v>9.0156600000000002E-4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7.876135E-4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9.0280465999999996E-4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7.6737837000000002E-4</v>
      </c>
      <c r="AG25" s="3">
        <v>1.0537346E-3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2.7124231999999999E-3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6.0765945999999998E-4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</row>
    <row r="26" spans="1:102" x14ac:dyDescent="0.25">
      <c r="A26" s="4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</row>
    <row r="27" spans="1:102" x14ac:dyDescent="0.25">
      <c r="A27" s="4" t="s">
        <v>41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</row>
    <row r="28" spans="1:102" x14ac:dyDescent="0.25">
      <c r="A28" s="4" t="s">
        <v>42</v>
      </c>
      <c r="B28" s="3">
        <v>0</v>
      </c>
      <c r="C28" s="3">
        <v>0</v>
      </c>
      <c r="D28" s="3">
        <v>0</v>
      </c>
      <c r="E28" s="3">
        <v>5.9290264999999997E-4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5.4801896000000001E-4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4.6581265999999998E-4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4.5711127999999997E-4</v>
      </c>
      <c r="AU28" s="3">
        <v>0</v>
      </c>
      <c r="AV28" s="3">
        <v>0</v>
      </c>
      <c r="AW28" s="3">
        <v>0</v>
      </c>
      <c r="AX28" s="3">
        <v>6.0835876999999999E-4</v>
      </c>
      <c r="AY28" s="3">
        <v>0</v>
      </c>
      <c r="AZ28" s="3">
        <v>0</v>
      </c>
      <c r="BA28" s="3">
        <v>0</v>
      </c>
      <c r="BB28" s="3">
        <v>1.1595365E-3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3.2763946000000002E-4</v>
      </c>
      <c r="BK28" s="3">
        <v>0</v>
      </c>
      <c r="BL28" s="3">
        <v>0</v>
      </c>
      <c r="BM28" s="3">
        <v>2.5985856E-4</v>
      </c>
      <c r="BN28" s="3">
        <v>3.5155686999999999E-4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3.3180703999999999E-4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5.5535266000000002E-4</v>
      </c>
      <c r="CG28" s="3">
        <v>0</v>
      </c>
      <c r="CH28" s="3">
        <v>0</v>
      </c>
      <c r="CI28" s="3">
        <v>0</v>
      </c>
      <c r="CJ28" s="3">
        <v>2.9417080000000001E-4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2.4918937999999997E-4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</row>
    <row r="29" spans="1:102" x14ac:dyDescent="0.25">
      <c r="A29" s="4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</row>
    <row r="30" spans="1:102" x14ac:dyDescent="0.25">
      <c r="A30" s="4" t="s">
        <v>58</v>
      </c>
      <c r="B30" s="3">
        <v>1.0651599999999999E-3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5.9855019999999995E-4</v>
      </c>
      <c r="X30" s="3">
        <v>0</v>
      </c>
      <c r="Y30" s="3">
        <v>0</v>
      </c>
      <c r="Z30" s="3">
        <v>3.7261747999999998E-4</v>
      </c>
      <c r="AA30" s="3">
        <v>0</v>
      </c>
      <c r="AB30" s="3">
        <v>1.5581702000000001E-3</v>
      </c>
      <c r="AC30" s="3">
        <v>0</v>
      </c>
      <c r="AD30" s="3">
        <v>0</v>
      </c>
      <c r="AE30" s="3">
        <v>1.0409900999999999E-3</v>
      </c>
      <c r="AF30" s="3">
        <v>4.9789924999999997E-4</v>
      </c>
      <c r="AG30" s="3">
        <v>0</v>
      </c>
      <c r="AH30" s="3">
        <v>0</v>
      </c>
      <c r="AI30" s="3">
        <v>0</v>
      </c>
      <c r="AJ30" s="3">
        <v>4.5821661000000001E-4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1.2307453E-3</v>
      </c>
      <c r="AT30" s="3">
        <v>0</v>
      </c>
      <c r="AU30" s="3">
        <v>0</v>
      </c>
      <c r="AV30" s="3">
        <v>0</v>
      </c>
      <c r="AW30" s="3">
        <v>0</v>
      </c>
      <c r="AX30" s="3">
        <v>6.5026440000000003E-4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3.8425489999999998E-4</v>
      </c>
      <c r="BM30" s="3">
        <v>0</v>
      </c>
      <c r="BN30" s="3">
        <v>3.757732E-4</v>
      </c>
      <c r="BO30" s="3">
        <v>0</v>
      </c>
      <c r="BP30" s="3">
        <v>0</v>
      </c>
      <c r="BQ30" s="3">
        <v>1.6371234E-3</v>
      </c>
      <c r="BR30" s="3">
        <v>6.2368549999999997E-4</v>
      </c>
      <c r="BS30" s="3">
        <v>6.6075620000000004E-4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5.3686304999999996E-4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3.1443420000000001E-4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8.9738076000000003E-4</v>
      </c>
      <c r="CU30" s="3">
        <v>1.6694113999999999E-3</v>
      </c>
      <c r="CV30" s="3">
        <v>0</v>
      </c>
      <c r="CW30" s="3">
        <v>0</v>
      </c>
      <c r="CX30" s="3">
        <v>0</v>
      </c>
    </row>
    <row r="31" spans="1:102" x14ac:dyDescent="0.25">
      <c r="A31" s="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1.0951092E-3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8.1632190000000004E-4</v>
      </c>
      <c r="BM31" s="3">
        <v>0</v>
      </c>
      <c r="BN31" s="3">
        <v>0</v>
      </c>
      <c r="BO31" s="3">
        <v>1.4173294999999999E-3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4.906339E-3</v>
      </c>
      <c r="CV31" s="3">
        <v>0</v>
      </c>
      <c r="CW31" s="3">
        <v>0</v>
      </c>
      <c r="CX31" s="3">
        <v>0</v>
      </c>
    </row>
    <row r="32" spans="1:102" x14ac:dyDescent="0.25">
      <c r="A32" s="4" t="s">
        <v>61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</row>
    <row r="33" spans="1:102" x14ac:dyDescent="0.25">
      <c r="A33" s="4" t="s">
        <v>62</v>
      </c>
      <c r="B33" s="3">
        <v>0</v>
      </c>
      <c r="C33" s="3">
        <v>0</v>
      </c>
      <c r="D33" s="3">
        <v>3.7571848000000001E-3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6.7485880000000002E-4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9.257232E-4</v>
      </c>
      <c r="T33" s="3">
        <v>0</v>
      </c>
      <c r="U33" s="3">
        <v>4.2135527E-4</v>
      </c>
      <c r="V33" s="3">
        <v>0</v>
      </c>
      <c r="W33" s="3">
        <v>0</v>
      </c>
      <c r="X33" s="3">
        <v>0</v>
      </c>
      <c r="Y33" s="3">
        <v>0</v>
      </c>
      <c r="Z33" s="3">
        <v>2.921035E-4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5.9509160000000005E-4</v>
      </c>
      <c r="AI33" s="3">
        <v>0</v>
      </c>
      <c r="AJ33" s="3">
        <v>3.5920663999999998E-4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3.8302375000000001E-4</v>
      </c>
      <c r="AU33" s="3">
        <v>0</v>
      </c>
      <c r="AV33" s="3">
        <v>0</v>
      </c>
      <c r="AW33" s="3">
        <v>0</v>
      </c>
      <c r="AX33" s="3">
        <v>0</v>
      </c>
      <c r="AY33" s="3">
        <v>6.263776E-4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2.8329899999999999E-4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3.0122633000000002E-4</v>
      </c>
      <c r="BM33" s="3">
        <v>2.1774127999999999E-4</v>
      </c>
      <c r="BN33" s="3">
        <v>2.9457733E-4</v>
      </c>
      <c r="BO33" s="3">
        <v>0</v>
      </c>
      <c r="BP33" s="3">
        <v>3.7807686000000001E-4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4.5574025999999999E-4</v>
      </c>
      <c r="BX33" s="3">
        <v>0</v>
      </c>
      <c r="BY33" s="3">
        <v>0</v>
      </c>
      <c r="BZ33" s="3">
        <v>2.780285E-4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8.034254E-4</v>
      </c>
      <c r="CI33" s="3">
        <v>0</v>
      </c>
      <c r="CJ33" s="3">
        <v>2.464923E-4</v>
      </c>
      <c r="CK33" s="3">
        <v>0</v>
      </c>
      <c r="CL33" s="3">
        <v>0</v>
      </c>
      <c r="CM33" s="3">
        <v>1.4222378000000001E-3</v>
      </c>
      <c r="CN33" s="3">
        <v>0</v>
      </c>
      <c r="CO33" s="3">
        <v>2.2543767E-3</v>
      </c>
      <c r="CP33" s="3">
        <v>0</v>
      </c>
      <c r="CQ33" s="3">
        <v>0</v>
      </c>
      <c r="CR33" s="3">
        <v>0</v>
      </c>
      <c r="CS33" s="3">
        <v>2.0880133999999999E-4</v>
      </c>
      <c r="CT33" s="3">
        <v>0</v>
      </c>
      <c r="CU33" s="3">
        <v>0</v>
      </c>
      <c r="CV33" s="3">
        <v>3.4888673999999999E-4</v>
      </c>
      <c r="CW33" s="3">
        <v>0</v>
      </c>
      <c r="CX33" s="3">
        <v>0</v>
      </c>
    </row>
    <row r="34" spans="1:102" x14ac:dyDescent="0.25">
      <c r="A34" s="4" t="s">
        <v>66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2.2122426999999999E-3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</row>
    <row r="35" spans="1:102" x14ac:dyDescent="0.25">
      <c r="A35" s="4" t="s">
        <v>74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</row>
    <row r="36" spans="1:102" x14ac:dyDescent="0.25">
      <c r="A36" s="4" t="s">
        <v>78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2.4708252999999999E-3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5.9701283000000004E-3</v>
      </c>
      <c r="CR36" s="3">
        <v>0</v>
      </c>
      <c r="CS36" s="3">
        <v>1.3645684E-3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</row>
    <row r="37" spans="1:102" x14ac:dyDescent="0.25">
      <c r="A37" s="4" t="s">
        <v>102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</row>
    <row r="38" spans="1:102" x14ac:dyDescent="0.25">
      <c r="A38" s="4" t="s">
        <v>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1.3037890000000001E-3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</row>
    <row r="39" spans="1:102" x14ac:dyDescent="0.25">
      <c r="A39" s="4" t="s">
        <v>9</v>
      </c>
      <c r="B39" s="3">
        <v>0</v>
      </c>
      <c r="C39" s="3">
        <v>0</v>
      </c>
      <c r="D39" s="3">
        <v>0</v>
      </c>
      <c r="E39" s="3">
        <v>1.8474971000000001E-3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1.4059719999999999E-3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8.3599914999999997E-4</v>
      </c>
      <c r="CH39" s="3">
        <v>0</v>
      </c>
      <c r="CI39" s="3">
        <v>0</v>
      </c>
      <c r="CJ39" s="3">
        <v>9.1664250000000002E-4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7.7647939999999998E-4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</row>
    <row r="40" spans="1:102" x14ac:dyDescent="0.25">
      <c r="A40" s="4" t="s">
        <v>10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9.6815754999999995E-4</v>
      </c>
      <c r="AA40" s="3">
        <v>0</v>
      </c>
      <c r="AB40" s="3">
        <v>4.0485332999999997E-3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9.7635699999999996E-4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6.9205820000000002E-4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</row>
    <row r="41" spans="1:102" x14ac:dyDescent="0.25">
      <c r="A41" s="4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9.9240510000000006E-4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1.4741924E-3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7.462139E-4</v>
      </c>
      <c r="BM41" s="3">
        <v>5.3940027E-4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5.5690299999999998E-4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5.1725380000000002E-4</v>
      </c>
      <c r="CT41" s="3">
        <v>0</v>
      </c>
      <c r="CU41" s="3">
        <v>0</v>
      </c>
      <c r="CV41" s="3">
        <v>8.6428079999999999E-4</v>
      </c>
      <c r="CW41" s="3">
        <v>0</v>
      </c>
      <c r="CX41" s="3">
        <v>0</v>
      </c>
    </row>
    <row r="42" spans="1:102" x14ac:dyDescent="0.25">
      <c r="A42" s="4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3.2762045000000002E-3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2.631034E-3</v>
      </c>
      <c r="AS42" s="3">
        <v>0</v>
      </c>
      <c r="AT42" s="3">
        <v>1.2351646E-3</v>
      </c>
      <c r="AU42" s="3">
        <v>0</v>
      </c>
      <c r="AV42" s="3">
        <v>0</v>
      </c>
      <c r="AW42" s="3">
        <v>0</v>
      </c>
      <c r="AX42" s="3">
        <v>1.6438516E-3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8.8531757000000005E-4</v>
      </c>
      <c r="BK42" s="3">
        <v>0</v>
      </c>
      <c r="BL42" s="3">
        <v>0</v>
      </c>
      <c r="BM42" s="3">
        <v>0</v>
      </c>
      <c r="BN42" s="3">
        <v>9.49945E-4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9.9670100000000001E-4</v>
      </c>
      <c r="CD42" s="3">
        <v>0</v>
      </c>
      <c r="CE42" s="3">
        <v>0</v>
      </c>
      <c r="CF42" s="3">
        <v>1.5006233999999999E-3</v>
      </c>
      <c r="CG42" s="3">
        <v>7.2495039999999995E-4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6.7333689999999995E-4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</row>
    <row r="43" spans="1:102" x14ac:dyDescent="0.25">
      <c r="A43" s="4" t="s">
        <v>37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4.5816565000000002E-4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5.5803114000000005E-4</v>
      </c>
      <c r="O43" s="3">
        <v>3.3139110000000001E-3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9.4621829999999997E-4</v>
      </c>
      <c r="AD43" s="3">
        <v>0</v>
      </c>
      <c r="AE43" s="3">
        <v>0</v>
      </c>
      <c r="AF43" s="3">
        <v>5.4369436000000003E-4</v>
      </c>
      <c r="AG43" s="3">
        <v>0</v>
      </c>
      <c r="AH43" s="3">
        <v>0</v>
      </c>
      <c r="AI43" s="3">
        <v>0</v>
      </c>
      <c r="AJ43" s="3">
        <v>5.0036183999999995E-4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6.6652659999999996E-4</v>
      </c>
      <c r="AR43" s="3">
        <v>0</v>
      </c>
      <c r="AS43" s="3">
        <v>1.3439452000000001E-3</v>
      </c>
      <c r="AT43" s="3">
        <v>0</v>
      </c>
      <c r="AU43" s="3">
        <v>8.3724329999999999E-4</v>
      </c>
      <c r="AV43" s="3">
        <v>5.9881864999999999E-4</v>
      </c>
      <c r="AW43" s="3">
        <v>0</v>
      </c>
      <c r="AX43" s="3">
        <v>0</v>
      </c>
      <c r="AY43" s="3">
        <v>0</v>
      </c>
      <c r="AZ43" s="3">
        <v>0</v>
      </c>
      <c r="BA43" s="3">
        <v>4.1418452999999996E-3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7.2153029999999995E-4</v>
      </c>
      <c r="BT43" s="3">
        <v>0</v>
      </c>
      <c r="BU43" s="3">
        <v>0</v>
      </c>
      <c r="BV43" s="3">
        <v>0</v>
      </c>
      <c r="BW43" s="3">
        <v>0</v>
      </c>
      <c r="BX43" s="3">
        <v>1.2058583000000001E-3</v>
      </c>
      <c r="BY43" s="3">
        <v>0</v>
      </c>
      <c r="BZ43" s="3">
        <v>3.8728362E-4</v>
      </c>
      <c r="CA43" s="3">
        <v>0</v>
      </c>
      <c r="CB43" s="3">
        <v>0</v>
      </c>
      <c r="CC43" s="3">
        <v>4.305321E-4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3.4335479999999998E-4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1.3426143999999999E-3</v>
      </c>
      <c r="CX43" s="3">
        <v>0</v>
      </c>
    </row>
    <row r="44" spans="1:102" x14ac:dyDescent="0.25">
      <c r="A44" s="4" t="s">
        <v>38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1.8332436E-3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2.076647E-3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4.5026535999999999E-3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6.3832869999999999E-4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</row>
    <row r="45" spans="1:102" x14ac:dyDescent="0.25">
      <c r="A45" s="4" t="s">
        <v>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</row>
    <row r="46" spans="1:102" x14ac:dyDescent="0.25">
      <c r="A46" s="4" t="s">
        <v>44</v>
      </c>
      <c r="B46" s="3">
        <v>8.2829914999999995E-4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4.1797207000000001E-4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6.7383015999999995E-4</v>
      </c>
      <c r="AD46" s="3">
        <v>0</v>
      </c>
      <c r="AE46" s="3">
        <v>0</v>
      </c>
      <c r="AF46" s="3">
        <v>0</v>
      </c>
      <c r="AG46" s="3">
        <v>5.3166189999999999E-4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3.7994835000000003E-4</v>
      </c>
      <c r="AU46" s="3">
        <v>0</v>
      </c>
      <c r="AV46" s="3">
        <v>4.2643648000000001E-4</v>
      </c>
      <c r="AW46" s="3">
        <v>0</v>
      </c>
      <c r="AX46" s="3">
        <v>5.0566439999999999E-4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2.1599299E-4</v>
      </c>
      <c r="BN46" s="3">
        <v>0</v>
      </c>
      <c r="BO46" s="3">
        <v>0</v>
      </c>
      <c r="BP46" s="3">
        <v>3.7504116000000001E-4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2.7579615999999998E-4</v>
      </c>
      <c r="CA46" s="3">
        <v>3.1491370000000002E-4</v>
      </c>
      <c r="CB46" s="3">
        <v>0</v>
      </c>
      <c r="CC46" s="3">
        <v>0</v>
      </c>
      <c r="CD46" s="3">
        <v>0</v>
      </c>
      <c r="CE46" s="3">
        <v>0</v>
      </c>
      <c r="CF46" s="3">
        <v>4.6160602000000001E-4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2.0712481999999999E-4</v>
      </c>
      <c r="CT46" s="3">
        <v>0</v>
      </c>
      <c r="CU46" s="3">
        <v>0</v>
      </c>
      <c r="CV46" s="3">
        <v>3.4608546E-4</v>
      </c>
      <c r="CW46" s="3">
        <v>0</v>
      </c>
      <c r="CX46" s="3">
        <v>1.5130969999999999E-3</v>
      </c>
    </row>
    <row r="47" spans="1:102" x14ac:dyDescent="0.25">
      <c r="A47" s="4" t="s">
        <v>47</v>
      </c>
      <c r="B47" s="3">
        <v>0</v>
      </c>
      <c r="C47" s="3">
        <v>3.9198050000000002E-3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3.5026360000000001E-4</v>
      </c>
      <c r="K47" s="3">
        <v>0</v>
      </c>
      <c r="L47" s="3">
        <v>0</v>
      </c>
      <c r="M47" s="3">
        <v>4.5926517000000001E-4</v>
      </c>
      <c r="N47" s="3">
        <v>0</v>
      </c>
      <c r="O47" s="3">
        <v>0</v>
      </c>
      <c r="P47" s="3">
        <v>5.6025770000000001E-4</v>
      </c>
      <c r="Q47" s="3">
        <v>0</v>
      </c>
      <c r="R47" s="3">
        <v>0</v>
      </c>
      <c r="S47" s="3">
        <v>0</v>
      </c>
      <c r="T47" s="3">
        <v>0</v>
      </c>
      <c r="U47" s="3">
        <v>3.227029E-4</v>
      </c>
      <c r="V47" s="3">
        <v>0</v>
      </c>
      <c r="W47" s="3">
        <v>0</v>
      </c>
      <c r="X47" s="3">
        <v>0</v>
      </c>
      <c r="Y47" s="3">
        <v>0</v>
      </c>
      <c r="Z47" s="3">
        <v>2.2371298E-4</v>
      </c>
      <c r="AA47" s="3">
        <v>0</v>
      </c>
      <c r="AB47" s="3">
        <v>0</v>
      </c>
      <c r="AC47" s="3">
        <v>5.2024269999999999E-4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3.6646471999999999E-4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2.7242930000000002E-4</v>
      </c>
      <c r="BE47" s="3">
        <v>0</v>
      </c>
      <c r="BF47" s="3">
        <v>3.6875348000000002E-4</v>
      </c>
      <c r="BG47" s="3">
        <v>0</v>
      </c>
      <c r="BH47" s="3">
        <v>0</v>
      </c>
      <c r="BI47" s="3">
        <v>0</v>
      </c>
      <c r="BJ47" s="3">
        <v>2.1025888000000001E-4</v>
      </c>
      <c r="BK47" s="3">
        <v>0</v>
      </c>
      <c r="BL47" s="3">
        <v>2.3069987999999999E-4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3.9670640000000001E-4</v>
      </c>
      <c r="BT47" s="3">
        <v>0</v>
      </c>
      <c r="BU47" s="3">
        <v>8.8627659999999996E-4</v>
      </c>
      <c r="BV47" s="3">
        <v>0</v>
      </c>
      <c r="BW47" s="3">
        <v>3.4903730000000001E-4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8.8173020000000002E-4</v>
      </c>
      <c r="CM47" s="3">
        <v>0</v>
      </c>
      <c r="CN47" s="3">
        <v>0</v>
      </c>
      <c r="CO47" s="3">
        <v>0</v>
      </c>
      <c r="CP47" s="3">
        <v>0</v>
      </c>
      <c r="CQ47" s="3">
        <v>6.9964235E-4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</row>
    <row r="48" spans="1:102" x14ac:dyDescent="0.25">
      <c r="A48" s="4" t="s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</row>
    <row r="49" spans="1:102" x14ac:dyDescent="0.25">
      <c r="A49" s="4" t="s">
        <v>50</v>
      </c>
      <c r="B49" s="3">
        <v>1.1911962999999999E-3</v>
      </c>
      <c r="C49" s="3">
        <v>0</v>
      </c>
      <c r="D49" s="3">
        <v>0</v>
      </c>
      <c r="E49" s="3">
        <v>0</v>
      </c>
      <c r="F49" s="3">
        <v>0</v>
      </c>
      <c r="G49" s="3">
        <v>4.6922126999999998E-4</v>
      </c>
      <c r="H49" s="3">
        <v>0</v>
      </c>
      <c r="I49" s="3">
        <v>0</v>
      </c>
      <c r="J49" s="3">
        <v>0</v>
      </c>
      <c r="K49" s="3">
        <v>0</v>
      </c>
      <c r="L49" s="3">
        <v>9.2803495E-4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1.1641665000000001E-3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3.1062454000000002E-4</v>
      </c>
      <c r="BN49" s="3">
        <v>0</v>
      </c>
      <c r="BO49" s="3">
        <v>0</v>
      </c>
      <c r="BP49" s="3">
        <v>0</v>
      </c>
      <c r="BQ49" s="3">
        <v>0</v>
      </c>
      <c r="BR49" s="3">
        <v>6.9748390000000003E-4</v>
      </c>
      <c r="BS49" s="3">
        <v>0</v>
      </c>
      <c r="BT49" s="3">
        <v>0</v>
      </c>
      <c r="BU49" s="3">
        <v>0</v>
      </c>
      <c r="BV49" s="3">
        <v>1.3969601000000001E-3</v>
      </c>
      <c r="BW49" s="3">
        <v>0</v>
      </c>
      <c r="BX49" s="3">
        <v>0</v>
      </c>
      <c r="BY49" s="3">
        <v>0</v>
      </c>
      <c r="BZ49" s="3">
        <v>3.9662889999999998E-4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1.3750119999999999E-3</v>
      </c>
      <c r="CX49" s="3">
        <v>0</v>
      </c>
    </row>
    <row r="50" spans="1:102" x14ac:dyDescent="0.25">
      <c r="A50" s="4" t="s">
        <v>51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8.3607869999999999E-4</v>
      </c>
      <c r="BM50" s="3">
        <v>0</v>
      </c>
      <c r="BN50" s="3">
        <v>0</v>
      </c>
      <c r="BO50" s="3">
        <v>0</v>
      </c>
      <c r="BP50" s="3">
        <v>1.0493836999999999E-3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2.2299741000000001E-3</v>
      </c>
      <c r="CI50" s="3">
        <v>0</v>
      </c>
      <c r="CJ50" s="3">
        <v>6.8415987000000004E-4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</row>
    <row r="51" spans="1:102" x14ac:dyDescent="0.25">
      <c r="A51" s="4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6.0430303000000003E-4</v>
      </c>
      <c r="H51" s="3">
        <v>0</v>
      </c>
      <c r="I51" s="3">
        <v>0</v>
      </c>
      <c r="J51" s="3">
        <v>0</v>
      </c>
      <c r="K51" s="3">
        <v>1.2398951E-3</v>
      </c>
      <c r="L51" s="3">
        <v>0</v>
      </c>
      <c r="M51" s="3">
        <v>0</v>
      </c>
      <c r="N51" s="3">
        <v>7.3602179999999995E-4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3.8136379999999998E-3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2.2441942999999998E-3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1.4989922000000001E-3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6.5353885000000002E-4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2.5347491999999998E-3</v>
      </c>
      <c r="BL51" s="3">
        <v>5.5343289999999995E-4</v>
      </c>
      <c r="BM51" s="3">
        <v>4.0004865000000002E-4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9.5167090000000004E-4</v>
      </c>
      <c r="BT51" s="3">
        <v>0</v>
      </c>
      <c r="BU51" s="3">
        <v>0</v>
      </c>
      <c r="BV51" s="3">
        <v>0</v>
      </c>
      <c r="BW51" s="3">
        <v>8.3731604000000001E-4</v>
      </c>
      <c r="BX51" s="3">
        <v>0</v>
      </c>
      <c r="BY51" s="3">
        <v>0</v>
      </c>
      <c r="BZ51" s="3">
        <v>5.1081233000000001E-4</v>
      </c>
      <c r="CA51" s="3">
        <v>5.8326335E-4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1.7708571000000001E-3</v>
      </c>
      <c r="CX51" s="3">
        <v>0</v>
      </c>
    </row>
    <row r="52" spans="1:102" x14ac:dyDescent="0.25">
      <c r="A52" s="4" t="s">
        <v>54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7.5401039999999997E-4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9.1836054000000002E-4</v>
      </c>
      <c r="O52" s="3">
        <v>0</v>
      </c>
      <c r="P52" s="3">
        <v>0</v>
      </c>
      <c r="Q52" s="3">
        <v>0</v>
      </c>
      <c r="R52" s="3">
        <v>0</v>
      </c>
      <c r="S52" s="3">
        <v>2.1221482E-3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6.6962453999999997E-4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2.2273207999999999E-3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1.0447492E-3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8.9149070000000001E-4</v>
      </c>
      <c r="CS52" s="3">
        <v>4.7866082999999999E-4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</row>
    <row r="53" spans="1:102" x14ac:dyDescent="0.25">
      <c r="A53" s="4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3.1531850000000002E-3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9.6900325000000005E-4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6.1303920000000001E-3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</row>
    <row r="54" spans="1:102" x14ac:dyDescent="0.25">
      <c r="A54" s="4" t="s">
        <v>63</v>
      </c>
      <c r="B54" s="3">
        <v>0</v>
      </c>
      <c r="C54" s="3">
        <v>0</v>
      </c>
      <c r="D54" s="3">
        <v>0</v>
      </c>
      <c r="E54" s="3">
        <v>4.5398975E-4</v>
      </c>
      <c r="F54" s="3">
        <v>4.1904626E-4</v>
      </c>
      <c r="G54" s="3">
        <v>3.0056724999999999E-4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3.8504132E-4</v>
      </c>
      <c r="V54" s="3">
        <v>4.1962196999999999E-4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4.8977386999999998E-4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1.7123524E-3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4.6582462000000001E-4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3.2505608000000001E-4</v>
      </c>
      <c r="BE54" s="3">
        <v>0</v>
      </c>
      <c r="BF54" s="3">
        <v>4.3998779999999998E-4</v>
      </c>
      <c r="BG54" s="3">
        <v>0</v>
      </c>
      <c r="BH54" s="3">
        <v>0</v>
      </c>
      <c r="BI54" s="3">
        <v>0</v>
      </c>
      <c r="BJ54" s="3">
        <v>2.5087585999999999E-4</v>
      </c>
      <c r="BK54" s="3">
        <v>1.2607294000000001E-3</v>
      </c>
      <c r="BL54" s="3">
        <v>0</v>
      </c>
      <c r="BM54" s="3">
        <v>1.9897554000000001E-4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2.9010260000000002E-4</v>
      </c>
      <c r="CB54" s="3">
        <v>0</v>
      </c>
      <c r="CC54" s="3">
        <v>0</v>
      </c>
      <c r="CD54" s="3">
        <v>0</v>
      </c>
      <c r="CE54" s="3">
        <v>0</v>
      </c>
      <c r="CF54" s="3">
        <v>4.2523742999999998E-4</v>
      </c>
      <c r="CG54" s="3">
        <v>0</v>
      </c>
      <c r="CH54" s="3">
        <v>0</v>
      </c>
      <c r="CI54" s="3">
        <v>0</v>
      </c>
      <c r="CJ54" s="3">
        <v>2.2524869E-4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1.9080607999999999E-4</v>
      </c>
      <c r="CT54" s="3">
        <v>6.4284936999999996E-4</v>
      </c>
      <c r="CU54" s="3">
        <v>0</v>
      </c>
      <c r="CV54" s="3">
        <v>3.1881839999999998E-4</v>
      </c>
      <c r="CW54" s="3">
        <v>0</v>
      </c>
      <c r="CX54" s="3">
        <v>1.3938847E-3</v>
      </c>
    </row>
    <row r="55" spans="1:102" x14ac:dyDescent="0.25">
      <c r="A55" s="4" t="s">
        <v>65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6.5050030000000003E-4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9.0816355E-4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3.1981561000000002E-3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8.0796394999999997E-4</v>
      </c>
      <c r="BA55" s="3">
        <v>0</v>
      </c>
      <c r="BB55" s="3">
        <v>0</v>
      </c>
      <c r="BC55" s="3">
        <v>0</v>
      </c>
      <c r="BD55" s="3">
        <v>7.0350006E-4</v>
      </c>
      <c r="BE55" s="3">
        <v>5.6028605000000003E-4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4.3063124999999998E-4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9.0132660000000002E-4</v>
      </c>
      <c r="BX55" s="3">
        <v>0</v>
      </c>
      <c r="BY55" s="3">
        <v>0</v>
      </c>
      <c r="BZ55" s="3">
        <v>5.4986249999999998E-4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4.4460460000000002E-4</v>
      </c>
      <c r="CH55" s="3">
        <v>1.5889503999999999E-3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</row>
    <row r="56" spans="1:102" x14ac:dyDescent="0.25">
      <c r="A56" s="4" t="s">
        <v>82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</row>
    <row r="57" spans="1:102" x14ac:dyDescent="0.25">
      <c r="A57" s="4" t="s">
        <v>103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</row>
    <row r="58" spans="1:102" x14ac:dyDescent="0.25">
      <c r="A58" s="4" t="s">
        <v>120</v>
      </c>
      <c r="B58" s="3">
        <v>0</v>
      </c>
      <c r="C58" s="3">
        <v>0</v>
      </c>
      <c r="D58" s="3">
        <v>0</v>
      </c>
      <c r="E58" s="3">
        <v>5.8052760000000005E-4</v>
      </c>
      <c r="F58" s="3">
        <v>0</v>
      </c>
      <c r="G58" s="3">
        <v>3.8434257000000003E-4</v>
      </c>
      <c r="H58" s="3">
        <v>0</v>
      </c>
      <c r="I58" s="3">
        <v>0</v>
      </c>
      <c r="J58" s="3">
        <v>0</v>
      </c>
      <c r="K58" s="3">
        <v>7.8858520000000003E-4</v>
      </c>
      <c r="L58" s="3">
        <v>0</v>
      </c>
      <c r="M58" s="3">
        <v>7.0072050000000001E-4</v>
      </c>
      <c r="N58" s="3">
        <v>0</v>
      </c>
      <c r="O58" s="3">
        <v>0</v>
      </c>
      <c r="P58" s="3">
        <v>8.5480910000000003E-4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3.4132843999999999E-4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6.2628569999999999E-4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7.3193404000000001E-4</v>
      </c>
      <c r="AZ58" s="3">
        <v>4.7737866E-4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3.4421917999999998E-4</v>
      </c>
      <c r="BO58" s="3">
        <v>4.4175953000000001E-4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4.9178220000000003E-4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8.012195E-4</v>
      </c>
      <c r="CF58" s="3">
        <v>5.4376136E-4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</row>
    <row r="59" spans="1:102" x14ac:dyDescent="0.25">
      <c r="A59" s="4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8.0953025999999997E-4</v>
      </c>
      <c r="V59" s="3">
        <v>0</v>
      </c>
      <c r="W59" s="3">
        <v>0</v>
      </c>
      <c r="X59" s="3">
        <v>0</v>
      </c>
      <c r="Y59" s="3">
        <v>0</v>
      </c>
      <c r="Z59" s="3">
        <v>5.6120490000000002E-4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7.4989366000000003E-4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2.6305287999999999E-3</v>
      </c>
      <c r="AO59" s="3">
        <v>2.6744134000000002E-3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8.9404060000000001E-4</v>
      </c>
      <c r="CG59" s="3">
        <v>4.3191060000000002E-4</v>
      </c>
      <c r="CH59" s="3">
        <v>0</v>
      </c>
      <c r="CI59" s="3">
        <v>0</v>
      </c>
      <c r="CJ59" s="3">
        <v>4.7357417999999997E-4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4.0116030000000001E-4</v>
      </c>
      <c r="CT59" s="3">
        <v>0</v>
      </c>
      <c r="CU59" s="3">
        <v>0</v>
      </c>
      <c r="CV59" s="3">
        <v>6.7029990000000005E-4</v>
      </c>
      <c r="CW59" s="3">
        <v>0</v>
      </c>
      <c r="CX59" s="3">
        <v>0</v>
      </c>
    </row>
    <row r="60" spans="1:102" x14ac:dyDescent="0.25">
      <c r="A60" s="4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3.8371122E-4</v>
      </c>
      <c r="V60" s="3">
        <v>4.1817242000000002E-4</v>
      </c>
      <c r="W60" s="3">
        <v>4.2729732000000001E-4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3.5544392E-4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8.7861326999999999E-4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2.7077598E-3</v>
      </c>
      <c r="BB60" s="3">
        <v>8.847983E-4</v>
      </c>
      <c r="BC60" s="3">
        <v>9.8354629999999996E-4</v>
      </c>
      <c r="BD60" s="3">
        <v>0</v>
      </c>
      <c r="BE60" s="3">
        <v>0</v>
      </c>
      <c r="BF60" s="3">
        <v>0</v>
      </c>
      <c r="BG60" s="3">
        <v>0</v>
      </c>
      <c r="BH60" s="3">
        <v>1.7146409E-3</v>
      </c>
      <c r="BI60" s="3">
        <v>8.3551610000000005E-4</v>
      </c>
      <c r="BJ60" s="3">
        <v>0</v>
      </c>
      <c r="BK60" s="3">
        <v>1.2563742000000001E-3</v>
      </c>
      <c r="BL60" s="3">
        <v>2.7431466000000002E-4</v>
      </c>
      <c r="BM60" s="3">
        <v>0</v>
      </c>
      <c r="BN60" s="3">
        <v>0</v>
      </c>
      <c r="BO60" s="3">
        <v>0</v>
      </c>
      <c r="BP60" s="3">
        <v>0</v>
      </c>
      <c r="BQ60" s="3">
        <v>1.1687214000000001E-3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7.8833813E-4</v>
      </c>
      <c r="BY60" s="3">
        <v>0</v>
      </c>
      <c r="BZ60" s="3">
        <v>0</v>
      </c>
      <c r="CA60" s="3">
        <v>0</v>
      </c>
      <c r="CB60" s="3">
        <v>7.1518479999999995E-4</v>
      </c>
      <c r="CC60" s="3">
        <v>0</v>
      </c>
      <c r="CD60" s="3">
        <v>4.1069058000000003E-4</v>
      </c>
      <c r="CE60" s="3">
        <v>6.2441285000000004E-4</v>
      </c>
      <c r="CF60" s="3">
        <v>0</v>
      </c>
      <c r="CG60" s="3">
        <v>0</v>
      </c>
      <c r="CH60" s="3">
        <v>0</v>
      </c>
      <c r="CI60" s="3">
        <v>0</v>
      </c>
      <c r="CJ60" s="3">
        <v>2.2447057E-4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3.5414270000000002E-4</v>
      </c>
      <c r="CS60" s="3">
        <v>0</v>
      </c>
      <c r="CT60" s="3">
        <v>0</v>
      </c>
      <c r="CU60" s="3">
        <v>0</v>
      </c>
      <c r="CV60" s="3">
        <v>3.177171E-4</v>
      </c>
      <c r="CW60" s="3">
        <v>0</v>
      </c>
      <c r="CX60" s="3">
        <v>0</v>
      </c>
    </row>
    <row r="61" spans="1:102" x14ac:dyDescent="0.25">
      <c r="A61" s="4" t="s">
        <v>146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</row>
    <row r="62" spans="1:102" x14ac:dyDescent="0.25">
      <c r="A62" s="4" t="s">
        <v>165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5.0008970000000002E-4</v>
      </c>
      <c r="H62" s="3">
        <v>0</v>
      </c>
      <c r="I62" s="3">
        <v>0</v>
      </c>
      <c r="J62" s="3">
        <v>6.9535370000000003E-4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7.1341025999999998E-4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8.148955E-4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6.2114419999999997E-4</v>
      </c>
      <c r="BA62" s="3">
        <v>0</v>
      </c>
      <c r="BB62" s="3">
        <v>0</v>
      </c>
      <c r="BC62" s="3">
        <v>0</v>
      </c>
      <c r="BD62" s="3">
        <v>5.4083473999999999E-4</v>
      </c>
      <c r="BE62" s="3">
        <v>4.307351E-4</v>
      </c>
      <c r="BF62" s="3">
        <v>0</v>
      </c>
      <c r="BG62" s="3">
        <v>0</v>
      </c>
      <c r="BH62" s="3">
        <v>0</v>
      </c>
      <c r="BI62" s="3">
        <v>0</v>
      </c>
      <c r="BJ62" s="3">
        <v>4.1741222999999998E-4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7.8755329999999997E-4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4.6992761999999999E-4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5.9127219999999996E-4</v>
      </c>
      <c r="CS62" s="3">
        <v>0</v>
      </c>
      <c r="CT62" s="3">
        <v>0</v>
      </c>
      <c r="CU62" s="3">
        <v>1.9897665000000002E-3</v>
      </c>
      <c r="CV62" s="3">
        <v>0</v>
      </c>
      <c r="CW62" s="3">
        <v>0</v>
      </c>
      <c r="CX62" s="3">
        <v>0</v>
      </c>
    </row>
    <row r="63" spans="1:102" x14ac:dyDescent="0.25">
      <c r="A63" s="4" t="s">
        <v>0</v>
      </c>
      <c r="B63" s="3">
        <v>0</v>
      </c>
      <c r="C63" s="3">
        <v>0</v>
      </c>
      <c r="D63" s="3">
        <v>0</v>
      </c>
      <c r="E63" s="3">
        <v>4.8292715999999998E-4</v>
      </c>
      <c r="F63" s="3">
        <v>4.4575635999999998E-4</v>
      </c>
      <c r="G63" s="3">
        <v>0</v>
      </c>
      <c r="H63" s="3">
        <v>0</v>
      </c>
      <c r="I63" s="3">
        <v>0</v>
      </c>
      <c r="J63" s="3">
        <v>0</v>
      </c>
      <c r="K63" s="3">
        <v>6.5600540000000001E-4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4.0958394000000002E-4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3.4917154999999998E-4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4.6512772999999998E-4</v>
      </c>
      <c r="AR63" s="3">
        <v>0</v>
      </c>
      <c r="AS63" s="3">
        <v>0</v>
      </c>
      <c r="AT63" s="3">
        <v>0</v>
      </c>
      <c r="AU63" s="3">
        <v>5.8426029999999996E-4</v>
      </c>
      <c r="AV63" s="3">
        <v>0</v>
      </c>
      <c r="AW63" s="3">
        <v>0</v>
      </c>
      <c r="AX63" s="3">
        <v>0</v>
      </c>
      <c r="AY63" s="3">
        <v>6.0887856000000002E-4</v>
      </c>
      <c r="AZ63" s="3">
        <v>0</v>
      </c>
      <c r="BA63" s="3">
        <v>0</v>
      </c>
      <c r="BB63" s="3">
        <v>9.4445810000000005E-4</v>
      </c>
      <c r="BC63" s="3">
        <v>1.0498643000000001E-3</v>
      </c>
      <c r="BD63" s="3">
        <v>3.4577521999999998E-4</v>
      </c>
      <c r="BE63" s="3">
        <v>2.7538455000000002E-4</v>
      </c>
      <c r="BF63" s="3">
        <v>0</v>
      </c>
      <c r="BG63" s="3">
        <v>0</v>
      </c>
      <c r="BH63" s="3">
        <v>0</v>
      </c>
      <c r="BI63" s="3">
        <v>0</v>
      </c>
      <c r="BJ63" s="3">
        <v>2.6686673E-4</v>
      </c>
      <c r="BK63" s="3">
        <v>0</v>
      </c>
      <c r="BL63" s="3">
        <v>2.9281102E-4</v>
      </c>
      <c r="BM63" s="3">
        <v>0</v>
      </c>
      <c r="BN63" s="3">
        <v>0</v>
      </c>
      <c r="BO63" s="3">
        <v>0</v>
      </c>
      <c r="BP63" s="3">
        <v>0</v>
      </c>
      <c r="BQ63" s="3">
        <v>1.2475256E-3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1.4316996E-3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2.0296809999999999E-4</v>
      </c>
      <c r="CT63" s="3">
        <v>0</v>
      </c>
      <c r="CU63" s="3">
        <v>0</v>
      </c>
      <c r="CV63" s="3">
        <v>3.3913998000000001E-4</v>
      </c>
      <c r="CW63" s="3">
        <v>0</v>
      </c>
      <c r="CX63" s="3">
        <v>0</v>
      </c>
    </row>
    <row r="64" spans="1:102" x14ac:dyDescent="0.25">
      <c r="A64" s="4" t="s">
        <v>1</v>
      </c>
      <c r="B64" s="3">
        <v>0</v>
      </c>
      <c r="C64" s="3">
        <v>0</v>
      </c>
      <c r="D64" s="3">
        <v>0</v>
      </c>
      <c r="E64" s="3">
        <v>2.6120022000000001E-3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2.2601740999999998E-3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5.6783887999999998E-3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</row>
    <row r="65" spans="1:102" x14ac:dyDescent="0.25">
      <c r="A65" s="4" t="s">
        <v>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1.1494501E-3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5.7432849999999999E-3</v>
      </c>
      <c r="BB65" s="3">
        <v>1.8766986E-3</v>
      </c>
      <c r="BC65" s="3">
        <v>0</v>
      </c>
      <c r="BD65" s="3">
        <v>0</v>
      </c>
      <c r="BE65" s="3">
        <v>5.4720660000000005E-4</v>
      </c>
      <c r="BF65" s="3">
        <v>0</v>
      </c>
      <c r="BG65" s="3">
        <v>0</v>
      </c>
      <c r="BH65" s="3">
        <v>0</v>
      </c>
      <c r="BI65" s="3">
        <v>0</v>
      </c>
      <c r="BJ65" s="3">
        <v>5.3028120000000003E-4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8.9883274999999995E-4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</row>
    <row r="66" spans="1:102" x14ac:dyDescent="0.25">
      <c r="A66" s="4" t="s">
        <v>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8.4462714999999997E-4</v>
      </c>
      <c r="CK66" s="3">
        <v>0</v>
      </c>
      <c r="CL66" s="3">
        <v>3.9449630000000001E-3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4.4843404999999996E-3</v>
      </c>
      <c r="CV66" s="3">
        <v>0</v>
      </c>
      <c r="CW66" s="3">
        <v>0</v>
      </c>
      <c r="CX66" s="3">
        <v>0</v>
      </c>
    </row>
    <row r="67" spans="1:102" x14ac:dyDescent="0.25">
      <c r="A67" s="4" t="s">
        <v>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2.4731563999999999E-3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</row>
    <row r="68" spans="1:102" x14ac:dyDescent="0.25">
      <c r="A68" s="4" t="s">
        <v>5</v>
      </c>
      <c r="B68" s="3">
        <v>0</v>
      </c>
      <c r="C68" s="3">
        <v>0</v>
      </c>
      <c r="D68" s="3">
        <v>0</v>
      </c>
      <c r="E68" s="3">
        <v>0</v>
      </c>
      <c r="F68" s="3">
        <v>7.9688440000000001E-4</v>
      </c>
      <c r="G68" s="3">
        <v>0</v>
      </c>
      <c r="H68" s="3">
        <v>0</v>
      </c>
      <c r="I68" s="3">
        <v>0</v>
      </c>
      <c r="J68" s="3">
        <v>0</v>
      </c>
      <c r="K68" s="3">
        <v>1.1727492999999999E-3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2.8101348E-3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6.6560716000000004E-4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4.7708107999999997E-4</v>
      </c>
      <c r="BK68" s="3">
        <v>0</v>
      </c>
      <c r="BL68" s="3">
        <v>5.2346209999999996E-4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8.4963319999999999E-4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2.5594677E-3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</row>
    <row r="69" spans="1:102" x14ac:dyDescent="0.25">
      <c r="A69" s="4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</row>
    <row r="70" spans="1:102" x14ac:dyDescent="0.25">
      <c r="A70" s="4" t="s">
        <v>16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4.2523815999999999E-4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7.7527993999999996E-4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1.3777455000000001E-3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8.0981469999999998E-4</v>
      </c>
      <c r="AZ70" s="3">
        <v>5.2817363999999999E-4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2.8150769999999998E-4</v>
      </c>
      <c r="BN70" s="3">
        <v>3.808455E-4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5.8920559999999997E-4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2.9145797999999999E-3</v>
      </c>
      <c r="CP70" s="3">
        <v>0</v>
      </c>
      <c r="CQ70" s="3">
        <v>0</v>
      </c>
      <c r="CR70" s="3">
        <v>0</v>
      </c>
      <c r="CS70" s="3">
        <v>2.6994966999999999E-4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</row>
    <row r="71" spans="1:102" x14ac:dyDescent="0.25">
      <c r="A71" s="4" t="s">
        <v>19</v>
      </c>
      <c r="B71" s="3">
        <v>0</v>
      </c>
      <c r="C71" s="3">
        <v>0</v>
      </c>
      <c r="D71" s="3">
        <v>0</v>
      </c>
      <c r="E71" s="3">
        <v>0</v>
      </c>
      <c r="F71" s="3">
        <v>9.5231560000000001E-4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1.6947199E-3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7.3871546000000004E-4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5.7013500000000004E-4</v>
      </c>
      <c r="BK71" s="3">
        <v>0</v>
      </c>
      <c r="BL71" s="3">
        <v>6.2556256000000001E-4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4.6686033999999998E-4</v>
      </c>
      <c r="CH71" s="3">
        <v>0</v>
      </c>
      <c r="CI71" s="3">
        <v>0</v>
      </c>
      <c r="CJ71" s="3">
        <v>0</v>
      </c>
      <c r="CK71" s="3">
        <v>0</v>
      </c>
      <c r="CL71" s="3">
        <v>2.3908874000000001E-3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4.3362179999999998E-4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</row>
    <row r="72" spans="1:102" x14ac:dyDescent="0.25">
      <c r="A72" s="4" t="s">
        <v>28</v>
      </c>
      <c r="B72" s="3">
        <v>0</v>
      </c>
      <c r="C72" s="3">
        <v>0</v>
      </c>
      <c r="D72" s="3">
        <v>0</v>
      </c>
      <c r="E72" s="3">
        <v>6.7019889999999998E-4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5.4042469999999998E-4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6.1946373999999997E-4</v>
      </c>
      <c r="W72" s="3">
        <v>0</v>
      </c>
      <c r="X72" s="3">
        <v>0</v>
      </c>
      <c r="Y72" s="3">
        <v>0</v>
      </c>
      <c r="Z72" s="3">
        <v>3.9405183999999998E-4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4.8457494000000002E-4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6.4549710000000001E-4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3.8217444999999998E-4</v>
      </c>
      <c r="BF72" s="3">
        <v>0</v>
      </c>
      <c r="BG72" s="3">
        <v>0</v>
      </c>
      <c r="BH72" s="3">
        <v>2.5399998000000001E-3</v>
      </c>
      <c r="BI72" s="3">
        <v>0</v>
      </c>
      <c r="BJ72" s="3">
        <v>3.7035354999999999E-4</v>
      </c>
      <c r="BK72" s="3">
        <v>0</v>
      </c>
      <c r="BL72" s="3">
        <v>4.0635867999999999E-4</v>
      </c>
      <c r="BM72" s="3">
        <v>0</v>
      </c>
      <c r="BN72" s="3">
        <v>3.9738905999999998E-4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5.6774539999999995E-4</v>
      </c>
      <c r="BZ72" s="3">
        <v>0</v>
      </c>
      <c r="CA72" s="3">
        <v>4.2826170000000001E-4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3.3252165000000001E-4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5.2461279999999999E-4</v>
      </c>
      <c r="CS72" s="3">
        <v>2.8167600000000002E-4</v>
      </c>
      <c r="CT72" s="3">
        <v>0</v>
      </c>
      <c r="CU72" s="3">
        <v>0</v>
      </c>
      <c r="CV72" s="3">
        <v>4.7065323000000002E-4</v>
      </c>
      <c r="CW72" s="3">
        <v>0</v>
      </c>
      <c r="CX72" s="3">
        <v>0</v>
      </c>
    </row>
    <row r="73" spans="1:102" x14ac:dyDescent="0.25">
      <c r="A73" s="4" t="s">
        <v>30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1.5920915000000001E-3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2.3953355999999999E-3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</row>
    <row r="74" spans="1:102" x14ac:dyDescent="0.25">
      <c r="A74" s="4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2.8171680000000001E-3</v>
      </c>
      <c r="Q74" s="3">
        <v>0</v>
      </c>
      <c r="R74" s="3">
        <v>0</v>
      </c>
      <c r="S74" s="3">
        <v>1.0523425999999999E-3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4.0833855999999999E-4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9.2747754999999998E-4</v>
      </c>
      <c r="AS74" s="3">
        <v>1.0967755000000001E-3</v>
      </c>
      <c r="AT74" s="3">
        <v>0</v>
      </c>
      <c r="AU74" s="3">
        <v>0</v>
      </c>
      <c r="AV74" s="3">
        <v>0</v>
      </c>
      <c r="AW74" s="3">
        <v>0</v>
      </c>
      <c r="AX74" s="3">
        <v>5.7948150000000003E-4</v>
      </c>
      <c r="AY74" s="3">
        <v>0</v>
      </c>
      <c r="AZ74" s="3">
        <v>4.6441183000000001E-4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4.2976023000000001E-4</v>
      </c>
      <c r="BP74" s="3">
        <v>0</v>
      </c>
      <c r="BQ74" s="3">
        <v>0</v>
      </c>
      <c r="BR74" s="3">
        <v>5.5579573E-4</v>
      </c>
      <c r="BS74" s="3">
        <v>0</v>
      </c>
      <c r="BT74" s="3">
        <v>0</v>
      </c>
      <c r="BU74" s="3">
        <v>0</v>
      </c>
      <c r="BV74" s="3">
        <v>0</v>
      </c>
      <c r="BW74" s="3">
        <v>5.1807595E-4</v>
      </c>
      <c r="BX74" s="3">
        <v>0</v>
      </c>
      <c r="BY74" s="3">
        <v>0</v>
      </c>
      <c r="BZ74" s="3">
        <v>3.1605695E-4</v>
      </c>
      <c r="CA74" s="3">
        <v>0</v>
      </c>
      <c r="CB74" s="3">
        <v>8.9276730000000003E-4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2.3736098999999999E-4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</row>
    <row r="75" spans="1:102" x14ac:dyDescent="0.25">
      <c r="A75" s="4" t="s">
        <v>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1.1138707999999999E-3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8.7132439999999995E-4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9.9097510000000009E-4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1.1054851000000001E-3</v>
      </c>
      <c r="BX75" s="3">
        <v>0</v>
      </c>
      <c r="BY75" s="3">
        <v>0</v>
      </c>
      <c r="BZ75" s="3">
        <v>6.7441129999999997E-4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5.4531154000000005E-4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</row>
    <row r="76" spans="1:102" x14ac:dyDescent="0.25">
      <c r="A76" s="4" t="s">
        <v>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1.8321489999999999E-3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2.4836957E-3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1.6977292999999999E-3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1.2352352E-3</v>
      </c>
      <c r="BX76" s="3">
        <v>0</v>
      </c>
      <c r="BY76" s="3">
        <v>0</v>
      </c>
      <c r="BZ76" s="3">
        <v>7.5356656000000004E-4</v>
      </c>
      <c r="CA76" s="3">
        <v>8.6044850000000005E-4</v>
      </c>
      <c r="CB76" s="3">
        <v>0</v>
      </c>
      <c r="CC76" s="3">
        <v>8.3771829999999999E-4</v>
      </c>
      <c r="CD76" s="3">
        <v>0</v>
      </c>
      <c r="CE76" s="3">
        <v>0</v>
      </c>
      <c r="CF76" s="3">
        <v>0</v>
      </c>
      <c r="CG76" s="3">
        <v>6.0931440000000004E-4</v>
      </c>
      <c r="CH76" s="3">
        <v>2.1775987E-3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</row>
    <row r="77" spans="1:102" x14ac:dyDescent="0.25">
      <c r="A77" s="4" t="s">
        <v>52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9.623082E-4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1.0121479E-3</v>
      </c>
      <c r="V77" s="3">
        <v>0</v>
      </c>
      <c r="W77" s="3">
        <v>0</v>
      </c>
      <c r="X77" s="3">
        <v>0</v>
      </c>
      <c r="Y77" s="3">
        <v>0</v>
      </c>
      <c r="Z77" s="3">
        <v>7.0166900000000003E-4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6.5947059999999999E-4</v>
      </c>
      <c r="BK77" s="3">
        <v>0</v>
      </c>
      <c r="BL77" s="3">
        <v>0</v>
      </c>
      <c r="BM77" s="3">
        <v>5.2304170000000004E-4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7.4243989999999999E-4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</row>
    <row r="78" spans="1:102" x14ac:dyDescent="0.25">
      <c r="A78" s="4" t="s">
        <v>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5.7345740000000001E-3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</row>
    <row r="79" spans="1:102" x14ac:dyDescent="0.25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1.3241533999999999E-3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1.0372409999999999E-3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1.0271518000000001E-3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6.2874716000000004E-4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1.3159902E-3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6.0293236E-4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</row>
    <row r="80" spans="1:102" x14ac:dyDescent="0.25">
      <c r="A80" s="4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1.8556565E-3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1.8855969000000001E-3</v>
      </c>
      <c r="BT80" s="3">
        <v>0</v>
      </c>
      <c r="BU80" s="3">
        <v>4.2125875999999996E-3</v>
      </c>
      <c r="BV80" s="3">
        <v>0</v>
      </c>
      <c r="BW80" s="3">
        <v>1.6590195E-3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3.3254907000000002E-3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</row>
    <row r="81" spans="1:102" x14ac:dyDescent="0.25">
      <c r="A81" s="4" t="s">
        <v>64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4.8759638000000002E-4</v>
      </c>
      <c r="H81" s="3">
        <v>0</v>
      </c>
      <c r="I81" s="3">
        <v>0</v>
      </c>
      <c r="J81" s="3">
        <v>0</v>
      </c>
      <c r="K81" s="3">
        <v>0</v>
      </c>
      <c r="L81" s="3">
        <v>9.6437750000000005E-4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6.2463473000000001E-4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4.0698429999999999E-4</v>
      </c>
      <c r="BK81" s="3">
        <v>0</v>
      </c>
      <c r="BL81" s="3">
        <v>0</v>
      </c>
      <c r="BM81" s="3">
        <v>3.2278884000000002E-4</v>
      </c>
      <c r="BN81" s="3">
        <v>4.3669379999999999E-4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4.1216114000000001E-4</v>
      </c>
      <c r="CA81" s="3">
        <v>0</v>
      </c>
      <c r="CB81" s="3">
        <v>0</v>
      </c>
      <c r="CC81" s="3">
        <v>0</v>
      </c>
      <c r="CD81" s="3">
        <v>6.6855379999999996E-4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3.0953589999999998E-4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</row>
    <row r="82" spans="1:102" x14ac:dyDescent="0.25">
      <c r="A82" s="4" t="s">
        <v>68</v>
      </c>
      <c r="B82" s="3">
        <v>0</v>
      </c>
      <c r="C82" s="3">
        <v>0</v>
      </c>
      <c r="D82" s="3">
        <v>0</v>
      </c>
      <c r="E82" s="3">
        <v>7.9381679999999998E-4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7.4973420000000002E-4</v>
      </c>
      <c r="X82" s="3">
        <v>0</v>
      </c>
      <c r="Y82" s="3">
        <v>0</v>
      </c>
      <c r="Z82" s="3">
        <v>4.6673451999999999E-4</v>
      </c>
      <c r="AA82" s="3">
        <v>0</v>
      </c>
      <c r="AB82" s="3">
        <v>0</v>
      </c>
      <c r="AC82" s="3">
        <v>0</v>
      </c>
      <c r="AD82" s="3">
        <v>0</v>
      </c>
      <c r="AE82" s="3">
        <v>1.3039270000000001E-3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6.0410610000000001E-4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1.0955921999999999E-3</v>
      </c>
      <c r="CF82" s="3">
        <v>0</v>
      </c>
      <c r="CG82" s="3">
        <v>0</v>
      </c>
      <c r="CH82" s="3">
        <v>0</v>
      </c>
      <c r="CI82" s="3">
        <v>0</v>
      </c>
      <c r="CJ82" s="3">
        <v>3.9385511999999998E-4</v>
      </c>
      <c r="CK82" s="3">
        <v>0</v>
      </c>
      <c r="CL82" s="3">
        <v>1.8395620999999999E-3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5.5746509999999997E-4</v>
      </c>
      <c r="CW82" s="3">
        <v>0</v>
      </c>
      <c r="CX82" s="3">
        <v>0</v>
      </c>
    </row>
    <row r="83" spans="1:102" x14ac:dyDescent="0.25">
      <c r="A83" s="4" t="s">
        <v>70</v>
      </c>
      <c r="B83" s="3">
        <v>0</v>
      </c>
      <c r="C83" s="3">
        <v>0</v>
      </c>
      <c r="D83" s="3">
        <v>0</v>
      </c>
      <c r="E83" s="3">
        <v>0</v>
      </c>
      <c r="F83" s="3">
        <v>1.9062428999999999E-3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</row>
    <row r="84" spans="1:102" x14ac:dyDescent="0.25">
      <c r="A84" s="4" t="s">
        <v>71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</row>
    <row r="85" spans="1:102" x14ac:dyDescent="0.25">
      <c r="A85" s="4" t="s">
        <v>72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8.0143550000000004E-4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6.6893780000000004E-4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7.5309816999999998E-4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</row>
    <row r="86" spans="1:102" x14ac:dyDescent="0.25">
      <c r="A86" s="4" t="s">
        <v>73</v>
      </c>
      <c r="B86" s="3">
        <v>0</v>
      </c>
      <c r="C86" s="3">
        <v>0</v>
      </c>
      <c r="D86" s="3">
        <v>0</v>
      </c>
      <c r="E86" s="3">
        <v>8.0701470000000002E-4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7.6219904999999999E-4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6.3402930000000003E-4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4.601923E-4</v>
      </c>
      <c r="BF86" s="3">
        <v>0</v>
      </c>
      <c r="BG86" s="3">
        <v>0</v>
      </c>
      <c r="BH86" s="3">
        <v>0</v>
      </c>
      <c r="BI86" s="3">
        <v>0</v>
      </c>
      <c r="BJ86" s="3">
        <v>4.4595829000000002E-4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4.0040325E-4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</row>
    <row r="87" spans="1:102" x14ac:dyDescent="0.25">
      <c r="A87" s="4" t="s">
        <v>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</row>
    <row r="88" spans="1:102" x14ac:dyDescent="0.25">
      <c r="A88" s="4" t="s">
        <v>175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1.6872948E-3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1.0777242E-3</v>
      </c>
      <c r="AU88" s="3">
        <v>0</v>
      </c>
      <c r="AV88" s="3">
        <v>0</v>
      </c>
      <c r="AW88" s="3">
        <v>0</v>
      </c>
      <c r="AX88" s="3">
        <v>1.4343178999999999E-3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7.97126E-4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6.1266450000000002E-4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1.1841833E-3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</row>
    <row r="89" spans="1:102" x14ac:dyDescent="0.25">
      <c r="A89" s="4" t="s">
        <v>76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1.0720075E-3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2.4675296000000002E-3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2.0961502999999999E-3</v>
      </c>
      <c r="BJ89" s="3">
        <v>6.2722539999999995E-4</v>
      </c>
      <c r="BK89" s="3">
        <v>0</v>
      </c>
      <c r="BL89" s="3">
        <v>0</v>
      </c>
      <c r="BM89" s="3">
        <v>4.9746722999999997E-4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2.6438604000000002E-3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5.1360926999999995E-4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</row>
    <row r="90" spans="1:102" x14ac:dyDescent="0.25">
      <c r="A90" s="4" t="s">
        <v>77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</row>
    <row r="91" spans="1:102" x14ac:dyDescent="0.25">
      <c r="A91" s="4" t="s">
        <v>79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1.0933599E-3</v>
      </c>
      <c r="K91" s="3">
        <v>0</v>
      </c>
      <c r="L91" s="3">
        <v>0</v>
      </c>
      <c r="M91" s="3">
        <v>1.4336120999999999E-3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1.4369261999999999E-3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8.5039744999999996E-4</v>
      </c>
      <c r="BE91" s="3">
        <v>0</v>
      </c>
      <c r="BF91" s="3">
        <v>1.1510768000000001E-3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7.2013769999999995E-4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1.2383327E-3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7.3890450000000003E-4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3.1286679999999998E-3</v>
      </c>
      <c r="CV91" s="3">
        <v>0</v>
      </c>
      <c r="CW91" s="3">
        <v>0</v>
      </c>
      <c r="CX91" s="3">
        <v>0</v>
      </c>
    </row>
    <row r="92" spans="1:102" x14ac:dyDescent="0.25">
      <c r="A92" s="4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</row>
    <row r="93" spans="1:102" x14ac:dyDescent="0.25">
      <c r="A93" s="4" t="s">
        <v>81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3.1183706999999999E-3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3.2819619999999998E-3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</row>
    <row r="94" spans="1:102" x14ac:dyDescent="0.25">
      <c r="A94" s="4" t="s">
        <v>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3.5844164000000001E-3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</row>
    <row r="95" spans="1:102" x14ac:dyDescent="0.25">
      <c r="A95" s="4" t="s">
        <v>84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</row>
    <row r="96" spans="1:102" x14ac:dyDescent="0.25">
      <c r="A96" s="4" t="s">
        <v>85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1.1649589999999999E-3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8.1855909999999999E-4</v>
      </c>
      <c r="V96" s="3">
        <v>0</v>
      </c>
      <c r="W96" s="3">
        <v>0</v>
      </c>
      <c r="X96" s="3">
        <v>0</v>
      </c>
      <c r="Y96" s="3">
        <v>0</v>
      </c>
      <c r="Z96" s="3">
        <v>5.6746404E-4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7.5825735000000004E-4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6.9103646000000002E-4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</row>
    <row r="97" spans="1:102" x14ac:dyDescent="0.25">
      <c r="A97" s="4" t="s">
        <v>87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1.9529979E-3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</row>
    <row r="98" spans="1:102" x14ac:dyDescent="0.25">
      <c r="A98" s="4" t="s">
        <v>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</row>
    <row r="99" spans="1:102" x14ac:dyDescent="0.25">
      <c r="A99" s="4" t="s">
        <v>89</v>
      </c>
      <c r="B99" s="3">
        <v>1.262284E-3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1.0268814E-3</v>
      </c>
      <c r="AD99" s="3">
        <v>1.5358208999999999E-3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5.4301652999999995E-4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6.4986652999999997E-4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5.7154280000000003E-4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4.2029870000000002E-4</v>
      </c>
      <c r="CA99" s="3">
        <v>0</v>
      </c>
      <c r="CB99" s="3">
        <v>1.1872192000000001E-3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3.7262504000000002E-4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3.1564722E-4</v>
      </c>
      <c r="CT99" s="3">
        <v>0</v>
      </c>
      <c r="CU99" s="3">
        <v>0</v>
      </c>
      <c r="CV99" s="3">
        <v>0</v>
      </c>
      <c r="CW99" s="3">
        <v>1.4570693E-3</v>
      </c>
      <c r="CX99" s="3">
        <v>0</v>
      </c>
    </row>
    <row r="100" spans="1:102" x14ac:dyDescent="0.25">
      <c r="A100" s="4" t="s">
        <v>90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5.0450370000000003E-4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7.4567980000000002E-4</v>
      </c>
      <c r="S100" s="3">
        <v>0</v>
      </c>
      <c r="T100" s="3">
        <v>0</v>
      </c>
      <c r="U100" s="3">
        <v>0</v>
      </c>
      <c r="V100" s="3">
        <v>5.0655095000000003E-4</v>
      </c>
      <c r="W100" s="3">
        <v>0</v>
      </c>
      <c r="X100" s="3">
        <v>0</v>
      </c>
      <c r="Y100" s="3">
        <v>0</v>
      </c>
      <c r="Z100" s="3">
        <v>3.22226E-4</v>
      </c>
      <c r="AA100" s="3">
        <v>0</v>
      </c>
      <c r="AB100" s="3">
        <v>1.3474488000000001E-3</v>
      </c>
      <c r="AC100" s="3">
        <v>0</v>
      </c>
      <c r="AD100" s="3">
        <v>0</v>
      </c>
      <c r="AE100" s="3">
        <v>0</v>
      </c>
      <c r="AF100" s="3">
        <v>4.3056512E-4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4.7421939000000002E-4</v>
      </c>
      <c r="AW100" s="3">
        <v>1.0300146000000001E-3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3.3228963999999998E-4</v>
      </c>
      <c r="BM100" s="3">
        <v>0</v>
      </c>
      <c r="BN100" s="3">
        <v>3.2495495000000002E-4</v>
      </c>
      <c r="BO100" s="3">
        <v>4.1703646999999999E-4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5.0273739999999998E-4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5.1332975000000002E-4</v>
      </c>
      <c r="CG100" s="3">
        <v>0</v>
      </c>
      <c r="CH100" s="3">
        <v>0</v>
      </c>
      <c r="CI100" s="3">
        <v>0</v>
      </c>
      <c r="CJ100" s="3">
        <v>2.7191124000000002E-4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</row>
    <row r="101" spans="1:102" x14ac:dyDescent="0.25">
      <c r="A101" s="4" t="s">
        <v>91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7.857316E-4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5.7291779999999999E-4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1.0512169000000001E-3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5.9081089999999997E-4</v>
      </c>
      <c r="BM101" s="3">
        <v>0</v>
      </c>
      <c r="BN101" s="3">
        <v>0</v>
      </c>
      <c r="BO101" s="3">
        <v>7.4149079999999998E-4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5.4531179999999999E-4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4.8345815999999999E-4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4.0953294999999999E-4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</row>
    <row r="102" spans="1:102" x14ac:dyDescent="0.25">
      <c r="A102" s="4" t="s">
        <v>92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7.7621769999999997E-4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5.1125300000000003E-4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4.7188079999999999E-4</v>
      </c>
      <c r="CA102" s="3">
        <v>5.3881000000000003E-4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</row>
    <row r="103" spans="1:102" x14ac:dyDescent="0.25">
      <c r="A103" s="4" t="s">
        <v>93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1.4954789E-3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1.5550149000000001E-3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1.6758221E-3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</row>
    <row r="104" spans="1:102" x14ac:dyDescent="0.25">
      <c r="A104" s="4" t="s">
        <v>94</v>
      </c>
      <c r="B104" s="3">
        <v>7.6874620000000002E-4</v>
      </c>
      <c r="C104" s="3">
        <v>0</v>
      </c>
      <c r="D104" s="3">
        <v>3.4590529000000001E-3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6.2130880000000005E-4</v>
      </c>
      <c r="L104" s="3">
        <v>0</v>
      </c>
      <c r="M104" s="3">
        <v>0</v>
      </c>
      <c r="N104" s="3">
        <v>3.6881895999999999E-4</v>
      </c>
      <c r="O104" s="3">
        <v>0</v>
      </c>
      <c r="P104" s="3">
        <v>0</v>
      </c>
      <c r="Q104" s="3">
        <v>0</v>
      </c>
      <c r="R104" s="3">
        <v>6.2233343E-4</v>
      </c>
      <c r="S104" s="3">
        <v>8.5226713999999996E-4</v>
      </c>
      <c r="T104" s="3">
        <v>0</v>
      </c>
      <c r="U104" s="3">
        <v>3.8792077E-4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3.2748692E-4</v>
      </c>
      <c r="BE104" s="3">
        <v>0</v>
      </c>
      <c r="BF104" s="3">
        <v>0</v>
      </c>
      <c r="BG104" s="3">
        <v>0</v>
      </c>
      <c r="BH104" s="3">
        <v>1.7334515E-3</v>
      </c>
      <c r="BI104" s="3">
        <v>0</v>
      </c>
      <c r="BJ104" s="3">
        <v>2.5275195000000001E-4</v>
      </c>
      <c r="BK104" s="3">
        <v>0</v>
      </c>
      <c r="BL104" s="3">
        <v>0</v>
      </c>
      <c r="BM104" s="3">
        <v>0</v>
      </c>
      <c r="BN104" s="3">
        <v>2.7120265000000001E-4</v>
      </c>
      <c r="BO104" s="3">
        <v>0</v>
      </c>
      <c r="BP104" s="3">
        <v>0</v>
      </c>
      <c r="BQ104" s="3">
        <v>0</v>
      </c>
      <c r="BR104" s="3">
        <v>4.5012566000000002E-4</v>
      </c>
      <c r="BS104" s="3">
        <v>4.768803E-4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2.9227205000000001E-4</v>
      </c>
      <c r="CB104" s="3">
        <v>0</v>
      </c>
      <c r="CC104" s="3">
        <v>0</v>
      </c>
      <c r="CD104" s="3">
        <v>0</v>
      </c>
      <c r="CE104" s="3">
        <v>0</v>
      </c>
      <c r="CF104" s="3">
        <v>4.2841746000000001E-4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1.9223298000000001E-4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</row>
    <row r="105" spans="1:102" x14ac:dyDescent="0.25">
      <c r="A105" s="4" t="s">
        <v>95</v>
      </c>
      <c r="B105" s="3">
        <v>0</v>
      </c>
      <c r="C105" s="3">
        <v>0</v>
      </c>
      <c r="D105" s="3">
        <v>0</v>
      </c>
      <c r="E105" s="3">
        <v>1.4627360000000001E-3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1.4088233999999999E-3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8.0831157000000003E-4</v>
      </c>
      <c r="BK105" s="3">
        <v>0</v>
      </c>
      <c r="BL105" s="3">
        <v>0</v>
      </c>
      <c r="BM105" s="3">
        <v>6.4109089999999996E-4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8.1859330000000005E-4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6.6189334000000004E-4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6.1476922999999998E-4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</row>
    <row r="106" spans="1:102" x14ac:dyDescent="0.25">
      <c r="A106" s="4" t="s">
        <v>96</v>
      </c>
      <c r="B106" s="3">
        <v>8.4434216999999996E-4</v>
      </c>
      <c r="C106" s="3">
        <v>0</v>
      </c>
      <c r="D106" s="3">
        <v>0</v>
      </c>
      <c r="E106" s="3">
        <v>5.0236256000000005E-4</v>
      </c>
      <c r="F106" s="3">
        <v>4.6369582E-4</v>
      </c>
      <c r="G106" s="3">
        <v>3.3259279999999999E-4</v>
      </c>
      <c r="H106" s="3">
        <v>0</v>
      </c>
      <c r="I106" s="3">
        <v>0</v>
      </c>
      <c r="J106" s="3">
        <v>0</v>
      </c>
      <c r="K106" s="3">
        <v>0</v>
      </c>
      <c r="L106" s="3">
        <v>6.5780850000000002E-4</v>
      </c>
      <c r="M106" s="3">
        <v>0</v>
      </c>
      <c r="N106" s="3">
        <v>0</v>
      </c>
      <c r="O106" s="3">
        <v>0</v>
      </c>
      <c r="P106" s="3">
        <v>0</v>
      </c>
      <c r="Q106" s="3">
        <v>2.5059180000000002E-3</v>
      </c>
      <c r="R106" s="3">
        <v>6.8353170000000005E-4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1.5047386E-3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4.1310203999999999E-4</v>
      </c>
      <c r="BA106" s="3">
        <v>0</v>
      </c>
      <c r="BB106" s="3">
        <v>9.8246779999999994E-4</v>
      </c>
      <c r="BC106" s="3">
        <v>1.0921161E-3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2.7760677000000002E-4</v>
      </c>
      <c r="BK106" s="3">
        <v>0</v>
      </c>
      <c r="BL106" s="3">
        <v>3.0459522E-4</v>
      </c>
      <c r="BM106" s="3">
        <v>0</v>
      </c>
      <c r="BN106" s="3">
        <v>2.9787183E-4</v>
      </c>
      <c r="BO106" s="3">
        <v>0</v>
      </c>
      <c r="BP106" s="3">
        <v>0</v>
      </c>
      <c r="BQ106" s="3">
        <v>0</v>
      </c>
      <c r="BR106" s="3">
        <v>4.9438955999999996E-4</v>
      </c>
      <c r="BS106" s="3">
        <v>5.2377520000000005E-4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4.2556621999999999E-4</v>
      </c>
      <c r="BZ106" s="3">
        <v>2.8113793999999997E-4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</row>
    <row r="107" spans="1:102" x14ac:dyDescent="0.25">
      <c r="A107" s="4" t="s">
        <v>97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1.6354983000000001E-3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1.0266348000000001E-3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1.8244704E-3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1.1580611E-3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1.7558154999999999E-3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</row>
    <row r="108" spans="1:102" x14ac:dyDescent="0.25">
      <c r="A108" s="4" t="s">
        <v>98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</row>
    <row r="109" spans="1:102" x14ac:dyDescent="0.25">
      <c r="A109" s="4" t="s">
        <v>99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5.7055433999999997E-4</v>
      </c>
      <c r="H109" s="3">
        <v>0</v>
      </c>
      <c r="I109" s="3">
        <v>0</v>
      </c>
      <c r="J109" s="3">
        <v>0</v>
      </c>
      <c r="K109" s="3">
        <v>1.1706504E-3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6.2310130000000003E-4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8.8425560000000001E-4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6.1704049999999997E-4</v>
      </c>
      <c r="BE109" s="3">
        <v>0</v>
      </c>
      <c r="BF109" s="3">
        <v>0</v>
      </c>
      <c r="BG109" s="3">
        <v>0</v>
      </c>
      <c r="BH109" s="3">
        <v>0</v>
      </c>
      <c r="BI109" s="3">
        <v>1.5915235E-3</v>
      </c>
      <c r="BJ109" s="3">
        <v>0</v>
      </c>
      <c r="BK109" s="3">
        <v>0</v>
      </c>
      <c r="BL109" s="3">
        <v>0</v>
      </c>
      <c r="BM109" s="3">
        <v>3.7770704000000002E-4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8.9852270000000004E-4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4.8228487000000003E-4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1.5846593999999999E-3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</row>
    <row r="110" spans="1:102" x14ac:dyDescent="0.25">
      <c r="A110" s="4" t="s">
        <v>100</v>
      </c>
      <c r="B110" s="3">
        <v>0</v>
      </c>
      <c r="C110" s="3">
        <v>0</v>
      </c>
      <c r="D110" s="3">
        <v>0</v>
      </c>
      <c r="E110" s="3">
        <v>0</v>
      </c>
      <c r="F110" s="3">
        <v>4.204918E-4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8.4885910000000002E-4</v>
      </c>
      <c r="T110" s="3">
        <v>0</v>
      </c>
      <c r="U110" s="3">
        <v>3.8636956E-4</v>
      </c>
      <c r="V110" s="3">
        <v>4.2106952999999999E-4</v>
      </c>
      <c r="W110" s="3">
        <v>4.3025764000000001E-4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4.9146346000000004E-4</v>
      </c>
      <c r="AH110" s="3">
        <v>0</v>
      </c>
      <c r="AI110" s="3">
        <v>1.3645373E-3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5.7436862999999999E-4</v>
      </c>
      <c r="AZ110" s="3">
        <v>0</v>
      </c>
      <c r="BA110" s="3">
        <v>0</v>
      </c>
      <c r="BB110" s="3">
        <v>0</v>
      </c>
      <c r="BC110" s="3">
        <v>0</v>
      </c>
      <c r="BD110" s="3">
        <v>3.2617740000000001E-4</v>
      </c>
      <c r="BE110" s="3">
        <v>2.5977630000000002E-4</v>
      </c>
      <c r="BF110" s="3">
        <v>4.4150557000000002E-4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1.9966194E-4</v>
      </c>
      <c r="BN110" s="3">
        <v>0</v>
      </c>
      <c r="BO110" s="3">
        <v>3.4666075999999999E-4</v>
      </c>
      <c r="BP110" s="3">
        <v>0</v>
      </c>
      <c r="BQ110" s="3">
        <v>0</v>
      </c>
      <c r="BR110" s="3">
        <v>0</v>
      </c>
      <c r="BS110" s="3">
        <v>4.7497338000000001E-4</v>
      </c>
      <c r="BT110" s="3">
        <v>0</v>
      </c>
      <c r="BU110" s="3">
        <v>0</v>
      </c>
      <c r="BV110" s="3">
        <v>0</v>
      </c>
      <c r="BW110" s="3">
        <v>4.1789954000000002E-4</v>
      </c>
      <c r="BX110" s="3">
        <v>0</v>
      </c>
      <c r="BY110" s="3">
        <v>0</v>
      </c>
      <c r="BZ110" s="3">
        <v>0</v>
      </c>
      <c r="CA110" s="3">
        <v>2.9110331999999999E-4</v>
      </c>
      <c r="CB110" s="3">
        <v>0</v>
      </c>
      <c r="CC110" s="3">
        <v>0</v>
      </c>
      <c r="CD110" s="3">
        <v>4.1353586000000001E-4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3.5659625000000002E-4</v>
      </c>
      <c r="CS110" s="3">
        <v>1.9146429999999999E-4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</row>
    <row r="111" spans="1:102" x14ac:dyDescent="0.25">
      <c r="A111" s="4" t="s">
        <v>101</v>
      </c>
      <c r="B111" s="3">
        <v>0</v>
      </c>
      <c r="C111" s="3">
        <v>0</v>
      </c>
      <c r="D111" s="3">
        <v>0</v>
      </c>
      <c r="E111" s="3">
        <v>4.8306176999999997E-4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3.8952398E-4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7.9347944000000001E-4</v>
      </c>
      <c r="AF111" s="3">
        <v>0</v>
      </c>
      <c r="AG111" s="3">
        <v>0</v>
      </c>
      <c r="AH111" s="3">
        <v>5.7862785999999999E-4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4.6525735999999998E-4</v>
      </c>
      <c r="AR111" s="3">
        <v>0</v>
      </c>
      <c r="AS111" s="3">
        <v>9.3811760000000002E-4</v>
      </c>
      <c r="AT111" s="3">
        <v>3.7242708E-4</v>
      </c>
      <c r="AU111" s="3">
        <v>0</v>
      </c>
      <c r="AV111" s="3">
        <v>4.1799494999999998E-4</v>
      </c>
      <c r="AW111" s="3">
        <v>0</v>
      </c>
      <c r="AX111" s="3">
        <v>0</v>
      </c>
      <c r="AY111" s="3">
        <v>0</v>
      </c>
      <c r="AZ111" s="3">
        <v>3.9723067000000002E-4</v>
      </c>
      <c r="BA111" s="3">
        <v>0</v>
      </c>
      <c r="BB111" s="3">
        <v>0</v>
      </c>
      <c r="BC111" s="3">
        <v>0</v>
      </c>
      <c r="BD111" s="3">
        <v>3.4587160000000002E-4</v>
      </c>
      <c r="BE111" s="3">
        <v>0</v>
      </c>
      <c r="BF111" s="3">
        <v>4.6816316999999998E-4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2.1171728000000001E-4</v>
      </c>
      <c r="BN111" s="3">
        <v>2.8642761999999998E-4</v>
      </c>
      <c r="BO111" s="3">
        <v>0</v>
      </c>
      <c r="BP111" s="3">
        <v>3.6761702999999998E-4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4.0921597999999998E-4</v>
      </c>
      <c r="BZ111" s="3">
        <v>2.7033663000000001E-4</v>
      </c>
      <c r="CA111" s="3">
        <v>0</v>
      </c>
      <c r="CB111" s="3">
        <v>0</v>
      </c>
      <c r="CC111" s="3">
        <v>0</v>
      </c>
      <c r="CD111" s="3">
        <v>4.3850467999999998E-4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2.0302467999999999E-4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</row>
    <row r="112" spans="1:102" x14ac:dyDescent="0.25">
      <c r="A112" s="4" t="s">
        <v>104</v>
      </c>
      <c r="B112" s="3">
        <v>0</v>
      </c>
      <c r="C112" s="3">
        <v>0</v>
      </c>
      <c r="D112" s="3">
        <v>0</v>
      </c>
      <c r="E112" s="3">
        <v>0</v>
      </c>
      <c r="F112" s="3">
        <v>5.4619219999999999E-4</v>
      </c>
      <c r="G112" s="3">
        <v>3.917646E-4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1.0914620000000001E-3</v>
      </c>
      <c r="Z112" s="3">
        <v>3.4791987999999998E-4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7.0880423E-4</v>
      </c>
      <c r="AI112" s="3">
        <v>0</v>
      </c>
      <c r="AJ112" s="3">
        <v>0</v>
      </c>
      <c r="AK112" s="3">
        <v>0</v>
      </c>
      <c r="AL112" s="3">
        <v>0</v>
      </c>
      <c r="AM112" s="3">
        <v>2.2319101000000002E-3</v>
      </c>
      <c r="AN112" s="3">
        <v>0</v>
      </c>
      <c r="AO112" s="3">
        <v>0</v>
      </c>
      <c r="AP112" s="3">
        <v>0</v>
      </c>
      <c r="AQ112" s="3">
        <v>5.6992825999999997E-4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4.8659730000000001E-4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3.2699596999999998E-4</v>
      </c>
      <c r="BK112" s="3">
        <v>0</v>
      </c>
      <c r="BL112" s="3">
        <v>3.5878594000000001E-4</v>
      </c>
      <c r="BM112" s="3">
        <v>0</v>
      </c>
      <c r="BN112" s="3">
        <v>3.5086644E-4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3.7812479999999997E-4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1.0880883E-3</v>
      </c>
      <c r="CR112" s="3">
        <v>0</v>
      </c>
      <c r="CS112" s="3">
        <v>0</v>
      </c>
      <c r="CT112" s="3">
        <v>8.3790109999999998E-4</v>
      </c>
      <c r="CU112" s="3">
        <v>0</v>
      </c>
      <c r="CV112" s="3">
        <v>0</v>
      </c>
      <c r="CW112" s="3">
        <v>0</v>
      </c>
      <c r="CX112" s="3">
        <v>0</v>
      </c>
    </row>
    <row r="113" spans="1:102" x14ac:dyDescent="0.25">
      <c r="A113" s="4" t="s">
        <v>105</v>
      </c>
      <c r="B113" s="3">
        <v>0</v>
      </c>
      <c r="C113" s="3">
        <v>0</v>
      </c>
      <c r="D113" s="3">
        <v>0</v>
      </c>
      <c r="E113" s="3">
        <v>0</v>
      </c>
      <c r="F113" s="3">
        <v>8.9106126999999996E-4</v>
      </c>
      <c r="G113" s="3">
        <v>0</v>
      </c>
      <c r="H113" s="3">
        <v>0</v>
      </c>
      <c r="I113" s="3">
        <v>0</v>
      </c>
      <c r="J113" s="3">
        <v>8.8867934999999998E-4</v>
      </c>
      <c r="K113" s="3">
        <v>0</v>
      </c>
      <c r="L113" s="3">
        <v>0</v>
      </c>
      <c r="M113" s="3">
        <v>0</v>
      </c>
      <c r="N113" s="3">
        <v>7.784364E-4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9.1175610000000004E-4</v>
      </c>
      <c r="X113" s="3">
        <v>0</v>
      </c>
      <c r="Y113" s="3">
        <v>0</v>
      </c>
      <c r="Z113" s="3">
        <v>5.6759856000000003E-4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1.2171406E-3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5.3346320000000004E-4</v>
      </c>
      <c r="BK113" s="3">
        <v>0</v>
      </c>
      <c r="BL113" s="3">
        <v>0</v>
      </c>
      <c r="BM113" s="3">
        <v>4.2310226000000001E-4</v>
      </c>
      <c r="BN113" s="3">
        <v>0</v>
      </c>
      <c r="BO113" s="3">
        <v>0</v>
      </c>
      <c r="BP113" s="3">
        <v>0</v>
      </c>
      <c r="BQ113" s="3">
        <v>2.4937878000000002E-3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6.0057920000000002E-4</v>
      </c>
      <c r="CD113" s="3">
        <v>8.76321E-4</v>
      </c>
      <c r="CE113" s="3">
        <v>0</v>
      </c>
      <c r="CF113" s="3">
        <v>9.0422626999999995E-4</v>
      </c>
      <c r="CG113" s="3">
        <v>4.3683127E-4</v>
      </c>
      <c r="CH113" s="3">
        <v>0</v>
      </c>
      <c r="CI113" s="3">
        <v>0</v>
      </c>
      <c r="CJ113" s="3">
        <v>4.7896954E-4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7.5566063999999995E-4</v>
      </c>
      <c r="CS113" s="3">
        <v>4.0573067999999997E-4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</row>
    <row r="114" spans="1:102" x14ac:dyDescent="0.25">
      <c r="A114" s="4" t="s">
        <v>106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6.4974080000000005E-4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7.7103200000000005E-4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9.4522479999999999E-4</v>
      </c>
      <c r="AR114" s="3">
        <v>0</v>
      </c>
      <c r="AS114" s="3">
        <v>0</v>
      </c>
      <c r="AT114" s="3">
        <v>0</v>
      </c>
      <c r="AU114" s="3">
        <v>0</v>
      </c>
      <c r="AV114" s="3">
        <v>8.4920565000000002E-4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5.5963184999999996E-4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4.3012842E-4</v>
      </c>
      <c r="BN114" s="3">
        <v>5.8191120000000002E-4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1.7100699999999999E-3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4.4408544999999998E-4</v>
      </c>
      <c r="CH114" s="3">
        <v>0</v>
      </c>
      <c r="CI114" s="3">
        <v>0</v>
      </c>
      <c r="CJ114" s="3">
        <v>4.8692347000000002E-4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</row>
    <row r="115" spans="1:102" x14ac:dyDescent="0.25">
      <c r="A115" s="4" t="s">
        <v>107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</row>
    <row r="116" spans="1:102" x14ac:dyDescent="0.25">
      <c r="A116" s="4" t="s">
        <v>108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1.7658939E-3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1.3338752000000001E-3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7.1837566999999997E-4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2.5623633999999999E-3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5.8824859999999997E-4</v>
      </c>
      <c r="CH116" s="3">
        <v>0</v>
      </c>
      <c r="CI116" s="3">
        <v>0</v>
      </c>
      <c r="CJ116" s="3">
        <v>6.4499309999999999E-4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</row>
    <row r="117" spans="1:102" x14ac:dyDescent="0.25">
      <c r="A117" s="4" t="s">
        <v>109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1.7846386000000001E-3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8.9973470000000004E-4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3.3345154999999999E-3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</row>
    <row r="118" spans="1:102" x14ac:dyDescent="0.25">
      <c r="A118" s="4" t="s">
        <v>110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</row>
    <row r="119" spans="1:102" x14ac:dyDescent="0.25">
      <c r="A119" s="4" t="s">
        <v>111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4.3728070000000003E-3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3.2719746000000002E-3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</row>
    <row r="120" spans="1:102" x14ac:dyDescent="0.25">
      <c r="A120" s="4" t="s">
        <v>112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8.8846876E-4</v>
      </c>
      <c r="K120" s="3">
        <v>0</v>
      </c>
      <c r="L120" s="3">
        <v>0</v>
      </c>
      <c r="M120" s="3">
        <v>0</v>
      </c>
      <c r="N120" s="3">
        <v>1.530214E-3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3.5002547999999998E-3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7.9756629999999998E-4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</row>
    <row r="121" spans="1:102" x14ac:dyDescent="0.25">
      <c r="A121" s="4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2.6697972999999999E-3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</row>
    <row r="122" spans="1:102" x14ac:dyDescent="0.25">
      <c r="A122" s="4" t="s">
        <v>114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</row>
    <row r="123" spans="1:102" x14ac:dyDescent="0.25">
      <c r="A123" s="4" t="s">
        <v>115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</row>
    <row r="124" spans="1:102" x14ac:dyDescent="0.25">
      <c r="A124" s="4" t="s">
        <v>116</v>
      </c>
      <c r="B124" s="3">
        <v>0</v>
      </c>
      <c r="C124" s="3">
        <v>0</v>
      </c>
      <c r="D124" s="3">
        <v>0</v>
      </c>
      <c r="E124" s="3">
        <v>0</v>
      </c>
      <c r="F124" s="3">
        <v>2.3719157999999999E-3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1.8579782E-3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1.4653498E-3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1.9554489000000001E-3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</row>
    <row r="125" spans="1:102" x14ac:dyDescent="0.25">
      <c r="A125" s="4" t="s">
        <v>117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</row>
    <row r="126" spans="1:102" x14ac:dyDescent="0.25">
      <c r="A126" s="4" t="s">
        <v>118</v>
      </c>
      <c r="B126" s="3">
        <v>0</v>
      </c>
      <c r="C126" s="3">
        <v>0</v>
      </c>
      <c r="D126" s="3">
        <v>0</v>
      </c>
      <c r="E126" s="3">
        <v>0</v>
      </c>
      <c r="F126" s="3">
        <v>2.7639325999999999E-4</v>
      </c>
      <c r="G126" s="3">
        <v>1.9824721999999999E-4</v>
      </c>
      <c r="H126" s="3">
        <v>0</v>
      </c>
      <c r="I126" s="3">
        <v>0</v>
      </c>
      <c r="J126" s="3">
        <v>0</v>
      </c>
      <c r="K126" s="3">
        <v>4.0675911999999998E-4</v>
      </c>
      <c r="L126" s="3">
        <v>0</v>
      </c>
      <c r="M126" s="3">
        <v>0</v>
      </c>
      <c r="N126" s="3">
        <v>2.4145880000000001E-4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2.5396435999999999E-4</v>
      </c>
      <c r="V126" s="3">
        <v>0</v>
      </c>
      <c r="W126" s="3">
        <v>0</v>
      </c>
      <c r="X126" s="3">
        <v>6.4230890000000005E-4</v>
      </c>
      <c r="Y126" s="3">
        <v>0</v>
      </c>
      <c r="Z126" s="3">
        <v>1.7606016999999999E-4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2.3525529999999999E-4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4.9175833999999996E-4</v>
      </c>
      <c r="AS126" s="3">
        <v>0</v>
      </c>
      <c r="AT126" s="3">
        <v>2.3086075000000001E-4</v>
      </c>
      <c r="AU126" s="3">
        <v>3.6227328E-4</v>
      </c>
      <c r="AV126" s="3">
        <v>0</v>
      </c>
      <c r="AW126" s="3">
        <v>0</v>
      </c>
      <c r="AX126" s="3">
        <v>3.0724719999999998E-4</v>
      </c>
      <c r="AY126" s="3">
        <v>0</v>
      </c>
      <c r="AZ126" s="3">
        <v>2.4623603999999999E-4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1.6547192E-4</v>
      </c>
      <c r="BK126" s="3">
        <v>0</v>
      </c>
      <c r="BL126" s="3">
        <v>1.8155881999999999E-4</v>
      </c>
      <c r="BM126" s="3">
        <v>1.3123968E-4</v>
      </c>
      <c r="BN126" s="3">
        <v>0</v>
      </c>
      <c r="BO126" s="3">
        <v>2.278634E-4</v>
      </c>
      <c r="BP126" s="3">
        <v>0</v>
      </c>
      <c r="BQ126" s="3">
        <v>0</v>
      </c>
      <c r="BR126" s="3">
        <v>2.9468874000000001E-4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2.5366552000000001E-4</v>
      </c>
      <c r="BZ126" s="3">
        <v>1.6757672999999999E-4</v>
      </c>
      <c r="CA126" s="3">
        <v>1.9134497999999999E-4</v>
      </c>
      <c r="CB126" s="3">
        <v>4.7335459999999998E-4</v>
      </c>
      <c r="CC126" s="3">
        <v>0</v>
      </c>
      <c r="CD126" s="3">
        <v>0</v>
      </c>
      <c r="CE126" s="3">
        <v>0</v>
      </c>
      <c r="CF126" s="3">
        <v>2.8047682000000002E-4</v>
      </c>
      <c r="CG126" s="3">
        <v>0</v>
      </c>
      <c r="CH126" s="3">
        <v>0</v>
      </c>
      <c r="CI126" s="3">
        <v>0</v>
      </c>
      <c r="CJ126" s="3">
        <v>1.4856884E-4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2.3439407000000001E-4</v>
      </c>
      <c r="CS126" s="3">
        <v>1.2585130000000001E-4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</row>
    <row r="127" spans="1:102" x14ac:dyDescent="0.25">
      <c r="A127" s="4" t="s">
        <v>119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1.2796229000000001E-3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9.8413720000000001E-4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1.5546366000000001E-3</v>
      </c>
      <c r="CG127" s="3">
        <v>7.5104420000000004E-4</v>
      </c>
      <c r="CH127" s="3">
        <v>2.6841196000000002E-3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</row>
    <row r="128" spans="1:102" x14ac:dyDescent="0.25">
      <c r="A128" s="4" t="s">
        <v>121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9.732559E-4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5.7066949999999995E-4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7.4703875000000004E-4</v>
      </c>
      <c r="AZ128" s="3">
        <v>0</v>
      </c>
      <c r="BA128" s="3">
        <v>3.5461818000000001E-3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3.5925255999999999E-4</v>
      </c>
      <c r="BM128" s="3">
        <v>2.5968550000000001E-4</v>
      </c>
      <c r="BN128" s="3">
        <v>3.5132275999999999E-4</v>
      </c>
      <c r="BO128" s="3">
        <v>0</v>
      </c>
      <c r="BP128" s="3">
        <v>4.5090704000000001E-4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5.4353102999999997E-4</v>
      </c>
      <c r="BX128" s="3">
        <v>0</v>
      </c>
      <c r="BY128" s="3">
        <v>0</v>
      </c>
      <c r="BZ128" s="3">
        <v>3.3158607999999998E-4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5.5498280000000004E-4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2.4902342999999998E-4</v>
      </c>
      <c r="CT128" s="3">
        <v>0</v>
      </c>
      <c r="CU128" s="3">
        <v>0</v>
      </c>
      <c r="CV128" s="3">
        <v>4.1609397E-4</v>
      </c>
      <c r="CW128" s="3">
        <v>0</v>
      </c>
      <c r="CX128" s="3">
        <v>0</v>
      </c>
    </row>
    <row r="129" spans="1:102" x14ac:dyDescent="0.25">
      <c r="A129" s="4" t="s">
        <v>122</v>
      </c>
      <c r="B129" s="3">
        <v>0</v>
      </c>
      <c r="C129" s="3">
        <v>0</v>
      </c>
      <c r="D129" s="3">
        <v>0</v>
      </c>
      <c r="E129" s="3">
        <v>0</v>
      </c>
      <c r="F129" s="3">
        <v>6.2441120000000002E-4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5.4548940000000005E-4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6.2526914E-4</v>
      </c>
      <c r="W129" s="3">
        <v>0</v>
      </c>
      <c r="X129" s="3">
        <v>0</v>
      </c>
      <c r="Y129" s="3">
        <v>0</v>
      </c>
      <c r="Z129" s="3">
        <v>3.9774469999999997E-4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5.3147480000000004E-4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8.1842625999999996E-4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3.8575601999999999E-4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5.1477550000000004E-4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3.7857943E-4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1.2439110000000001E-3</v>
      </c>
      <c r="CR129" s="3">
        <v>5.2952923999999995E-4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</row>
    <row r="130" spans="1:102" x14ac:dyDescent="0.25">
      <c r="A130" s="4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</row>
    <row r="131" spans="1:102" x14ac:dyDescent="0.25">
      <c r="A131" s="4" t="s">
        <v>124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5.9117295000000005E-4</v>
      </c>
      <c r="K131" s="3">
        <v>0</v>
      </c>
      <c r="L131" s="3">
        <v>0</v>
      </c>
      <c r="M131" s="3">
        <v>0</v>
      </c>
      <c r="N131" s="3">
        <v>5.1783639999999995E-4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5.9357186999999998E-4</v>
      </c>
      <c r="W131" s="3">
        <v>6.0652419999999996E-4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1.2069617999999999E-3</v>
      </c>
      <c r="AX131" s="3">
        <v>0</v>
      </c>
      <c r="AY131" s="3">
        <v>8.0967400000000003E-4</v>
      </c>
      <c r="AZ131" s="3">
        <v>5.2808184000000002E-4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4.8867957E-4</v>
      </c>
      <c r="BP131" s="3">
        <v>0</v>
      </c>
      <c r="BQ131" s="3">
        <v>0</v>
      </c>
      <c r="BR131" s="3">
        <v>5.6165594999999999E-2</v>
      </c>
      <c r="BS131" s="3">
        <v>6.6955879999999995E-4</v>
      </c>
      <c r="BT131" s="3">
        <v>0</v>
      </c>
      <c r="BU131" s="3">
        <v>0</v>
      </c>
      <c r="BV131" s="3">
        <v>0</v>
      </c>
      <c r="BW131" s="3">
        <v>5.8910319999999996E-4</v>
      </c>
      <c r="BX131" s="3">
        <v>0</v>
      </c>
      <c r="BY131" s="3">
        <v>5.4401519999999997E-4</v>
      </c>
      <c r="BZ131" s="3">
        <v>0</v>
      </c>
      <c r="CA131" s="3">
        <v>0</v>
      </c>
      <c r="CB131" s="3">
        <v>1.015164E-3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</row>
    <row r="132" spans="1:102" x14ac:dyDescent="0.25">
      <c r="A132" s="4" t="s">
        <v>125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1.3482084E-3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1.0908247E-3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6.8244270000000003E-4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1.0325013E-3</v>
      </c>
      <c r="BX132" s="3">
        <v>1.9612354000000001E-3</v>
      </c>
      <c r="BY132" s="3">
        <v>0</v>
      </c>
      <c r="BZ132" s="3">
        <v>0</v>
      </c>
      <c r="CA132" s="3">
        <v>0</v>
      </c>
      <c r="CB132" s="3">
        <v>0</v>
      </c>
      <c r="CC132" s="3">
        <v>7.0022719999999995E-4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</row>
    <row r="133" spans="1:102" x14ac:dyDescent="0.25">
      <c r="A133" s="4" t="s">
        <v>126</v>
      </c>
      <c r="B133" s="3">
        <v>1.1263364000000001E-3</v>
      </c>
      <c r="C133" s="3">
        <v>0</v>
      </c>
      <c r="D133" s="3">
        <v>0</v>
      </c>
      <c r="E133" s="3">
        <v>6.7014210000000002E-4</v>
      </c>
      <c r="F133" s="3">
        <v>0</v>
      </c>
      <c r="G133" s="3">
        <v>4.436725E-4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3.9401843000000001E-4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3.7032214000000001E-4</v>
      </c>
      <c r="BK133" s="3">
        <v>0</v>
      </c>
      <c r="BL133" s="3">
        <v>4.0632422E-4</v>
      </c>
      <c r="BM133" s="3">
        <v>2.9371123E-4</v>
      </c>
      <c r="BN133" s="3">
        <v>3.9735538000000001E-4</v>
      </c>
      <c r="BO133" s="3">
        <v>0</v>
      </c>
      <c r="BP133" s="3">
        <v>0</v>
      </c>
      <c r="BQ133" s="3">
        <v>0</v>
      </c>
      <c r="BR133" s="3">
        <v>6.5950630000000002E-4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</row>
    <row r="134" spans="1:102" x14ac:dyDescent="0.25">
      <c r="A134" s="4" t="s">
        <v>127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3.6752820000000002E-3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5.9035564999999996E-3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</row>
    <row r="135" spans="1:102" x14ac:dyDescent="0.25">
      <c r="A135" s="4" t="s">
        <v>128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7.3343469999999997E-3</v>
      </c>
      <c r="J135" s="3">
        <v>9.3989460000000003E-4</v>
      </c>
      <c r="K135" s="3">
        <v>0</v>
      </c>
      <c r="L135" s="3">
        <v>1.3369275999999999E-3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6.0030963999999998E-4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2.8607666E-3</v>
      </c>
      <c r="AP135" s="3">
        <v>0</v>
      </c>
      <c r="AQ135" s="3">
        <v>0</v>
      </c>
      <c r="AR135" s="3">
        <v>0</v>
      </c>
      <c r="AS135" s="3">
        <v>0</v>
      </c>
      <c r="AT135" s="3">
        <v>7.8716219999999996E-4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2.8353161000000001E-3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1.6511409E-3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3.1347760000000001E-3</v>
      </c>
    </row>
    <row r="136" spans="1:102" x14ac:dyDescent="0.25">
      <c r="A136" s="4" t="s">
        <v>129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1.342811E-3</v>
      </c>
      <c r="T136" s="3">
        <v>0</v>
      </c>
      <c r="U136" s="3">
        <v>0</v>
      </c>
      <c r="V136" s="3">
        <v>0</v>
      </c>
      <c r="W136" s="3">
        <v>6.8062509999999995E-4</v>
      </c>
      <c r="X136" s="3">
        <v>0</v>
      </c>
      <c r="Y136" s="3">
        <v>0</v>
      </c>
      <c r="Z136" s="3">
        <v>4.2371177999999998E-4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1.1834807E-3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1.5666518999999999E-3</v>
      </c>
      <c r="BD136" s="3">
        <v>5.1598034999999999E-4</v>
      </c>
      <c r="BE136" s="3">
        <v>0</v>
      </c>
      <c r="BF136" s="3">
        <v>6.9841809999999995E-4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1.4204399E-3</v>
      </c>
      <c r="BW136" s="3">
        <v>0</v>
      </c>
      <c r="BX136" s="3">
        <v>0</v>
      </c>
      <c r="BY136" s="3">
        <v>0</v>
      </c>
      <c r="BZ136" s="3">
        <v>4.0329530000000001E-4</v>
      </c>
      <c r="CA136" s="3">
        <v>0</v>
      </c>
      <c r="CB136" s="3">
        <v>1.1391896000000001E-3</v>
      </c>
      <c r="CC136" s="3">
        <v>0</v>
      </c>
      <c r="CD136" s="3">
        <v>0</v>
      </c>
      <c r="CE136" s="3">
        <v>0</v>
      </c>
      <c r="CF136" s="3">
        <v>6.7500410000000002E-4</v>
      </c>
      <c r="CG136" s="3">
        <v>0</v>
      </c>
      <c r="CH136" s="3">
        <v>0</v>
      </c>
      <c r="CI136" s="3">
        <v>0</v>
      </c>
      <c r="CJ136" s="3">
        <v>3.5755029999999998E-4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</row>
    <row r="137" spans="1:102" x14ac:dyDescent="0.25">
      <c r="A137" s="4" t="s">
        <v>130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2.3327968000000001E-3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</row>
    <row r="138" spans="1:102" x14ac:dyDescent="0.25">
      <c r="A138" s="4" t="s">
        <v>133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1.1932193E-3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1.7821288000000001E-3</v>
      </c>
      <c r="BC138" s="3">
        <v>0</v>
      </c>
      <c r="BD138" s="3">
        <v>6.5245456000000005E-4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5.8229563999999997E-4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3.8298717000000002E-4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</row>
    <row r="139" spans="1:102" x14ac:dyDescent="0.25">
      <c r="A139" s="4" t="s">
        <v>134</v>
      </c>
      <c r="B139" s="3">
        <v>0</v>
      </c>
      <c r="C139" s="3">
        <v>0</v>
      </c>
      <c r="D139" s="3">
        <v>0</v>
      </c>
      <c r="E139" s="3">
        <v>5.1266829999999997E-4</v>
      </c>
      <c r="F139" s="3">
        <v>0</v>
      </c>
      <c r="G139" s="3">
        <v>3.3941576999999999E-4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7.5488834000000005E-4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9.4561739999999997E-4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9.6353794999999999E-4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3.6706982000000001E-4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3.9014799999999999E-4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4.7029107000000001E-4</v>
      </c>
      <c r="BX139" s="3">
        <v>0</v>
      </c>
      <c r="BY139" s="3">
        <v>0</v>
      </c>
      <c r="BZ139" s="3">
        <v>2.8690535999999998E-4</v>
      </c>
      <c r="CA139" s="3">
        <v>3.2759857000000002E-4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2.5436224000000002E-4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2.1546791E-4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</row>
    <row r="140" spans="1:102" x14ac:dyDescent="0.25">
      <c r="A140" s="4" t="s">
        <v>135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</row>
    <row r="141" spans="1:102" x14ac:dyDescent="0.25">
      <c r="A141" s="4" t="s">
        <v>136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3.7680402999999999E-3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1.1288839999999999E-3</v>
      </c>
      <c r="BK141" s="3">
        <v>0</v>
      </c>
      <c r="BL141" s="3">
        <v>0</v>
      </c>
      <c r="BM141" s="3">
        <v>0</v>
      </c>
      <c r="BN141" s="3">
        <v>1.2112916E-3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1.0135677E-3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</row>
    <row r="142" spans="1:102" x14ac:dyDescent="0.25">
      <c r="A142" s="4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4.873565E-4</v>
      </c>
      <c r="X142" s="3">
        <v>0</v>
      </c>
      <c r="Y142" s="3">
        <v>9.5178484000000001E-4</v>
      </c>
      <c r="Z142" s="3">
        <v>3.0339567000000001E-4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6.1809672999999996E-4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6.2428729999999995E-4</v>
      </c>
      <c r="AV142" s="3">
        <v>0</v>
      </c>
      <c r="AW142" s="3">
        <v>9.6982229999999995E-4</v>
      </c>
      <c r="AX142" s="3">
        <v>0</v>
      </c>
      <c r="AY142" s="3">
        <v>0</v>
      </c>
      <c r="AZ142" s="3">
        <v>4.2432621999999998E-4</v>
      </c>
      <c r="BA142" s="3">
        <v>0</v>
      </c>
      <c r="BB142" s="3">
        <v>0</v>
      </c>
      <c r="BC142" s="3">
        <v>0</v>
      </c>
      <c r="BD142" s="3">
        <v>3.6946389999999998E-4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2.8514946000000001E-4</v>
      </c>
      <c r="BK142" s="3">
        <v>0</v>
      </c>
      <c r="BL142" s="3">
        <v>0</v>
      </c>
      <c r="BM142" s="3">
        <v>0</v>
      </c>
      <c r="BN142" s="3">
        <v>3.0596513999999998E-4</v>
      </c>
      <c r="BO142" s="3">
        <v>0</v>
      </c>
      <c r="BP142" s="3">
        <v>3.9269259999999997E-4</v>
      </c>
      <c r="BQ142" s="3">
        <v>0</v>
      </c>
      <c r="BR142" s="3">
        <v>0</v>
      </c>
      <c r="BS142" s="3">
        <v>5.3800636999999998E-4</v>
      </c>
      <c r="BT142" s="3">
        <v>0</v>
      </c>
      <c r="BU142" s="3">
        <v>0</v>
      </c>
      <c r="BV142" s="3">
        <v>0</v>
      </c>
      <c r="BW142" s="3">
        <v>0</v>
      </c>
      <c r="BX142" s="3">
        <v>8.9914369999999995E-4</v>
      </c>
      <c r="BY142" s="3">
        <v>0</v>
      </c>
      <c r="BZ142" s="3">
        <v>2.8877660000000002E-4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4.8333162E-4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7.3067273000000004E-4</v>
      </c>
      <c r="CU142" s="3">
        <v>0</v>
      </c>
      <c r="CV142" s="3">
        <v>0</v>
      </c>
      <c r="CW142" s="3">
        <v>0</v>
      </c>
      <c r="CX142" s="3">
        <v>0</v>
      </c>
    </row>
    <row r="143" spans="1:102" x14ac:dyDescent="0.25">
      <c r="A143" s="4" t="s">
        <v>138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</row>
    <row r="144" spans="1:102" x14ac:dyDescent="0.25">
      <c r="A144" s="4" t="s">
        <v>139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2.2784419999999999E-3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2.3523741E-3</v>
      </c>
      <c r="CH144" s="3">
        <v>0</v>
      </c>
      <c r="CI144" s="3">
        <v>0</v>
      </c>
      <c r="CJ144" s="3">
        <v>2.5792923000000001E-3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</row>
    <row r="145" spans="1:102" x14ac:dyDescent="0.25">
      <c r="A145" s="4" t="s">
        <v>140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</row>
    <row r="146" spans="1:102" x14ac:dyDescent="0.25">
      <c r="A146" s="4" t="s">
        <v>141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2.07383E-3</v>
      </c>
      <c r="T146" s="3">
        <v>0</v>
      </c>
      <c r="U146" s="3">
        <v>9.4393150000000002E-4</v>
      </c>
      <c r="V146" s="3">
        <v>0</v>
      </c>
      <c r="W146" s="3">
        <v>0</v>
      </c>
      <c r="X146" s="3">
        <v>0</v>
      </c>
      <c r="Y146" s="3">
        <v>0</v>
      </c>
      <c r="Z146" s="3">
        <v>6.5437820000000002E-4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7.9687726000000003E-4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6.5992016000000005E-4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3.2995098999999998E-3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4.6776244000000002E-4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</row>
    <row r="147" spans="1:102" x14ac:dyDescent="0.25">
      <c r="A147" s="4" t="s">
        <v>142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1.2703718E-3</v>
      </c>
      <c r="S147" s="3">
        <v>0</v>
      </c>
      <c r="T147" s="3">
        <v>0</v>
      </c>
      <c r="U147" s="3">
        <v>0</v>
      </c>
      <c r="V147" s="3">
        <v>8.6298180000000003E-4</v>
      </c>
      <c r="W147" s="3">
        <v>0</v>
      </c>
      <c r="X147" s="3">
        <v>2.0027274999999999E-3</v>
      </c>
      <c r="Y147" s="3">
        <v>0</v>
      </c>
      <c r="Z147" s="3">
        <v>5.4895789999999996E-4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1.007254E-3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3.5215720000000002E-3</v>
      </c>
      <c r="AN147" s="3">
        <v>0</v>
      </c>
      <c r="AO147" s="3">
        <v>0</v>
      </c>
      <c r="AP147" s="3">
        <v>0</v>
      </c>
      <c r="AQ147" s="3">
        <v>0</v>
      </c>
      <c r="AR147" s="3">
        <v>1.5333090000000001E-3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5.5360710000000005E-4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8.564849E-4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5.8085540000000005E-4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3.9240595999999998E-4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</row>
    <row r="148" spans="1:102" x14ac:dyDescent="0.25">
      <c r="A148" s="4" t="s">
        <v>143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4.6601990000000003E-3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</row>
    <row r="149" spans="1:102" x14ac:dyDescent="0.25">
      <c r="A149" s="4" t="s">
        <v>144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1.2583907E-2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</row>
    <row r="150" spans="1:102" x14ac:dyDescent="0.25">
      <c r="A150" s="4" t="s">
        <v>145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</row>
    <row r="151" spans="1:102" x14ac:dyDescent="0.25">
      <c r="A151" s="4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2.1837137000000001E-3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3.5577289999999999E-3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1.4128826000000001E-3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</row>
    <row r="152" spans="1:102" x14ac:dyDescent="0.25">
      <c r="A152" s="4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</row>
    <row r="153" spans="1:102" x14ac:dyDescent="0.25">
      <c r="A153" s="4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</row>
    <row r="154" spans="1:102" x14ac:dyDescent="0.25">
      <c r="A154" s="4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1.4394309999999999E-3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1.8917432000000001E-3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5.6165594999999999E-2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</row>
    <row r="155" spans="1:102" x14ac:dyDescent="0.25">
      <c r="A155" s="4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</row>
    <row r="156" spans="1:102" x14ac:dyDescent="0.25">
      <c r="A156" s="4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7.1935979999999998E-4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8.8461395000000002E-4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9.4326806999999997E-4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7.4182649999999996E-4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7.8181154E-4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1.9785862000000001E-3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</row>
    <row r="157" spans="1:102" x14ac:dyDescent="0.25">
      <c r="A157" s="4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1.358469E-3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9.6067430000000001E-4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7.3836639999999999E-4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1.0765241E-3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</row>
    <row r="158" spans="1:102" x14ac:dyDescent="0.25">
      <c r="A158" s="4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</row>
    <row r="159" spans="1:102" x14ac:dyDescent="0.25">
      <c r="A159" s="4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1.1493488E-3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9.0031219999999997E-4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6.9684814999999996E-4</v>
      </c>
      <c r="CA159" s="3">
        <v>0</v>
      </c>
      <c r="CB159" s="3">
        <v>1.9683894000000002E-3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</row>
    <row r="160" spans="1:102" x14ac:dyDescent="0.25">
      <c r="A160" s="4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</row>
    <row r="161" spans="1:102" x14ac:dyDescent="0.25">
      <c r="A161" s="4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2.7716751E-3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2.6847715E-3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1.9743158000000002E-3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</row>
    <row r="162" spans="1:102" x14ac:dyDescent="0.25">
      <c r="A162" s="4" t="s">
        <v>158</v>
      </c>
      <c r="B162" s="3">
        <v>0</v>
      </c>
      <c r="C162" s="3">
        <v>0</v>
      </c>
      <c r="D162" s="3">
        <v>4.079984E-3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4.9663400000000003E-4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7.3404790000000002E-4</v>
      </c>
      <c r="S162" s="3">
        <v>0</v>
      </c>
      <c r="T162" s="3">
        <v>0</v>
      </c>
      <c r="U162" s="3">
        <v>0</v>
      </c>
      <c r="V162" s="3">
        <v>4.9864926000000003E-4</v>
      </c>
      <c r="W162" s="3">
        <v>0</v>
      </c>
      <c r="X162" s="3">
        <v>0</v>
      </c>
      <c r="Y162" s="3">
        <v>9.9508920000000007E-4</v>
      </c>
      <c r="Z162" s="3">
        <v>0</v>
      </c>
      <c r="AA162" s="3">
        <v>0</v>
      </c>
      <c r="AB162" s="3">
        <v>0</v>
      </c>
      <c r="AC162" s="3">
        <v>0</v>
      </c>
      <c r="AD162" s="3">
        <v>1.1032343999999999E-3</v>
      </c>
      <c r="AE162" s="3">
        <v>0</v>
      </c>
      <c r="AF162" s="3">
        <v>4.2384874999999998E-4</v>
      </c>
      <c r="AG162" s="3">
        <v>5.8201292999999999E-4</v>
      </c>
      <c r="AH162" s="3">
        <v>0</v>
      </c>
      <c r="AI162" s="3">
        <v>0</v>
      </c>
      <c r="AJ162" s="3">
        <v>3.9006792999999999E-4</v>
      </c>
      <c r="AK162" s="3">
        <v>0</v>
      </c>
      <c r="AL162" s="3">
        <v>1.7560251000000001E-3</v>
      </c>
      <c r="AM162" s="3">
        <v>0</v>
      </c>
      <c r="AN162" s="3">
        <v>1.4868056999999999E-3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6.8019284000000004E-4</v>
      </c>
      <c r="AZ162" s="3">
        <v>4.4363224999999999E-4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2.3644856000000001E-4</v>
      </c>
      <c r="BN162" s="3">
        <v>0</v>
      </c>
      <c r="BO162" s="3">
        <v>0</v>
      </c>
      <c r="BP162" s="3">
        <v>0</v>
      </c>
      <c r="BQ162" s="3">
        <v>1.3936406E-3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3.0191537000000002E-4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2.6766970000000002E-4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3.788614E-4</v>
      </c>
      <c r="CW162" s="3">
        <v>0</v>
      </c>
      <c r="CX162" s="3">
        <v>0</v>
      </c>
    </row>
    <row r="163" spans="1:102" x14ac:dyDescent="0.25">
      <c r="A163" s="4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2.7525971999999999E-3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1.537117E-3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7.7806524E-4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</row>
    <row r="164" spans="1:102" x14ac:dyDescent="0.25">
      <c r="A164" s="4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5.1289490000000005E-4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7.6952300000000004E-4</v>
      </c>
      <c r="AV164" s="3">
        <v>0</v>
      </c>
      <c r="AW164" s="3">
        <v>1.1954439999999999E-3</v>
      </c>
      <c r="AX164" s="3">
        <v>0</v>
      </c>
      <c r="AY164" s="3">
        <v>0</v>
      </c>
      <c r="AZ164" s="3">
        <v>0</v>
      </c>
      <c r="BA164" s="3">
        <v>3.8068326999999998E-3</v>
      </c>
      <c r="BB164" s="3">
        <v>0</v>
      </c>
      <c r="BC164" s="3">
        <v>0</v>
      </c>
      <c r="BD164" s="3">
        <v>4.5541682999999998E-4</v>
      </c>
      <c r="BE164" s="3">
        <v>0</v>
      </c>
      <c r="BF164" s="3">
        <v>6.1644084E-4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3.8565825999999998E-4</v>
      </c>
      <c r="BM164" s="3">
        <v>2.7877286999999999E-4</v>
      </c>
      <c r="BN164" s="3">
        <v>0</v>
      </c>
      <c r="BO164" s="3">
        <v>4.8401622999999998E-4</v>
      </c>
      <c r="BP164" s="3">
        <v>0</v>
      </c>
      <c r="BQ164" s="3">
        <v>0</v>
      </c>
      <c r="BR164" s="3">
        <v>0</v>
      </c>
      <c r="BS164" s="3">
        <v>6.6316940000000005E-4</v>
      </c>
      <c r="BT164" s="3">
        <v>0</v>
      </c>
      <c r="BU164" s="3">
        <v>0</v>
      </c>
      <c r="BV164" s="3">
        <v>1.2537148E-3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3.1558257999999997E-4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</row>
    <row r="165" spans="1:102" x14ac:dyDescent="0.25">
      <c r="A165" s="4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1.2842934000000001E-3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1.6878564999999999E-3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9.7973390000000008E-4</v>
      </c>
      <c r="CW165" s="3">
        <v>0</v>
      </c>
      <c r="CX165" s="3">
        <v>0</v>
      </c>
    </row>
    <row r="166" spans="1:102" x14ac:dyDescent="0.25">
      <c r="A166" s="4" t="s">
        <v>162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3.9961616999999996E-3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9.002824E-4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8.562598E-4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5.9750479999999995E-4</v>
      </c>
      <c r="BE166" s="3">
        <v>0</v>
      </c>
      <c r="BF166" s="3">
        <v>8.0876756999999995E-4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2.1557427999999998E-3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5.1916785999999999E-4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</row>
    <row r="167" spans="1:102" x14ac:dyDescent="0.25">
      <c r="A167" s="4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1.5560155E-3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2.1723533999999998E-3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</row>
    <row r="168" spans="1:102" x14ac:dyDescent="0.25">
      <c r="A168" s="4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</row>
    <row r="169" spans="1:102" x14ac:dyDescent="0.25">
      <c r="A169" s="4" t="s">
        <v>166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</row>
    <row r="170" spans="1:102" x14ac:dyDescent="0.25">
      <c r="A170" s="4" t="s">
        <v>167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6.5082655000000004E-4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6.9417160000000003E-4</v>
      </c>
      <c r="BA170" s="3">
        <v>0</v>
      </c>
      <c r="BB170" s="3">
        <v>0</v>
      </c>
      <c r="BC170" s="3">
        <v>0</v>
      </c>
      <c r="BD170" s="3">
        <v>0</v>
      </c>
      <c r="BE170" s="3">
        <v>4.8137625000000002E-4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6.4237669999999997E-4</v>
      </c>
      <c r="BP170" s="3">
        <v>0</v>
      </c>
      <c r="BQ170" s="3">
        <v>0</v>
      </c>
      <c r="BR170" s="3">
        <v>0</v>
      </c>
      <c r="BS170" s="3">
        <v>8.8014522999999999E-4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4.724207E-4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6.6078749999999998E-4</v>
      </c>
      <c r="CS170" s="3">
        <v>0</v>
      </c>
      <c r="CT170" s="3">
        <v>0</v>
      </c>
      <c r="CU170" s="3">
        <v>0</v>
      </c>
      <c r="CV170" s="3">
        <v>5.9282159999999998E-4</v>
      </c>
      <c r="CW170" s="3">
        <v>0</v>
      </c>
      <c r="CX170" s="3">
        <v>0</v>
      </c>
    </row>
    <row r="171" spans="1:102" x14ac:dyDescent="0.25">
      <c r="A171" s="4" t="s">
        <v>168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1.7828055000000001E-3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</row>
    <row r="172" spans="1:102" x14ac:dyDescent="0.25">
      <c r="A172" s="4" t="s">
        <v>169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4.424268E-4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5.3886167E-4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2.7920687999999998E-3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4.7847370000000001E-4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4.0518335E-4</v>
      </c>
      <c r="BM172" s="3">
        <v>2.9288657000000001E-4</v>
      </c>
      <c r="BN172" s="3">
        <v>0</v>
      </c>
      <c r="BO172" s="3">
        <v>5.0852099999999995E-4</v>
      </c>
      <c r="BP172" s="3">
        <v>5.0855596999999997E-4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5.6610340000000001E-4</v>
      </c>
      <c r="BZ172" s="3">
        <v>3.739797E-4</v>
      </c>
      <c r="CA172" s="3">
        <v>0</v>
      </c>
      <c r="CB172" s="3">
        <v>0</v>
      </c>
      <c r="CC172" s="3">
        <v>0</v>
      </c>
      <c r="CD172" s="3">
        <v>6.0662086000000002E-4</v>
      </c>
      <c r="CE172" s="3">
        <v>9.2230480000000004E-4</v>
      </c>
      <c r="CF172" s="3">
        <v>0</v>
      </c>
      <c r="CG172" s="3">
        <v>0</v>
      </c>
      <c r="CH172" s="3">
        <v>0</v>
      </c>
      <c r="CI172" s="3">
        <v>0</v>
      </c>
      <c r="CJ172" s="3">
        <v>3.3155992E-4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5.2309540000000003E-4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</row>
    <row r="173" spans="1:102" x14ac:dyDescent="0.25">
      <c r="A173" s="4" t="s">
        <v>170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</row>
    <row r="174" spans="1:102" x14ac:dyDescent="0.25">
      <c r="A174" s="4" t="s">
        <v>171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2.2701741999999999E-3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2.1426397999999998E-3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</row>
    <row r="175" spans="1:102" x14ac:dyDescent="0.25">
      <c r="A175" s="4" t="s">
        <v>172</v>
      </c>
      <c r="B175" s="3">
        <v>0</v>
      </c>
      <c r="C175" s="3">
        <v>0</v>
      </c>
      <c r="D175" s="3">
        <v>0</v>
      </c>
      <c r="E175" s="3">
        <v>3.9518760000000001E-4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5.3682049999999998E-4</v>
      </c>
      <c r="L175" s="3">
        <v>0</v>
      </c>
      <c r="M175" s="3">
        <v>0</v>
      </c>
      <c r="N175" s="3">
        <v>3.1866532000000001E-4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3.7324184000000002E-4</v>
      </c>
      <c r="X175" s="3">
        <v>0</v>
      </c>
      <c r="Y175" s="3">
        <v>0</v>
      </c>
      <c r="Z175" s="3">
        <v>2.3235549999999999E-4</v>
      </c>
      <c r="AA175" s="3">
        <v>0</v>
      </c>
      <c r="AB175" s="3">
        <v>9.7163830000000003E-4</v>
      </c>
      <c r="AC175" s="3">
        <v>0</v>
      </c>
      <c r="AD175" s="3">
        <v>0</v>
      </c>
      <c r="AE175" s="3">
        <v>0</v>
      </c>
      <c r="AF175" s="3">
        <v>3.1047827E-4</v>
      </c>
      <c r="AG175" s="3">
        <v>0</v>
      </c>
      <c r="AH175" s="3">
        <v>4.7336923000000002E-4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1.1072865E-3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4.7811027999999998E-4</v>
      </c>
      <c r="AV175" s="3">
        <v>0</v>
      </c>
      <c r="AW175" s="3">
        <v>0</v>
      </c>
      <c r="AX175" s="3">
        <v>4.0548957999999999E-4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2.8295380000000001E-4</v>
      </c>
      <c r="BE175" s="3">
        <v>2.2535192E-4</v>
      </c>
      <c r="BF175" s="3">
        <v>3.8299925E-4</v>
      </c>
      <c r="BG175" s="3">
        <v>0</v>
      </c>
      <c r="BH175" s="3">
        <v>0</v>
      </c>
      <c r="BI175" s="3">
        <v>0</v>
      </c>
      <c r="BJ175" s="3">
        <v>2.1838165E-4</v>
      </c>
      <c r="BK175" s="3">
        <v>1.097436E-3</v>
      </c>
      <c r="BL175" s="3">
        <v>2.3961229999999999E-4</v>
      </c>
      <c r="BM175" s="3">
        <v>1.7320361999999999E-4</v>
      </c>
      <c r="BN175" s="3">
        <v>2.3432334000000001E-4</v>
      </c>
      <c r="BO175" s="3">
        <v>0</v>
      </c>
      <c r="BP175" s="3">
        <v>3.0074353000000001E-4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3.6252136000000001E-4</v>
      </c>
      <c r="BX175" s="3">
        <v>0</v>
      </c>
      <c r="BY175" s="3">
        <v>0</v>
      </c>
      <c r="BZ175" s="3">
        <v>0</v>
      </c>
      <c r="CA175" s="3">
        <v>2.5252762000000002E-4</v>
      </c>
      <c r="CB175" s="3">
        <v>0</v>
      </c>
      <c r="CC175" s="3">
        <v>0</v>
      </c>
      <c r="CD175" s="3">
        <v>3.5873593999999998E-4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1.9607378999999999E-4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1.6609228999999999E-4</v>
      </c>
      <c r="CT175" s="3">
        <v>0</v>
      </c>
      <c r="CU175" s="3">
        <v>1.0410057E-3</v>
      </c>
      <c r="CV175" s="3">
        <v>0</v>
      </c>
      <c r="CW175" s="3">
        <v>0</v>
      </c>
      <c r="CX175" s="3">
        <v>0</v>
      </c>
    </row>
    <row r="176" spans="1:102" x14ac:dyDescent="0.25">
      <c r="A176" s="4" t="s">
        <v>173</v>
      </c>
      <c r="B176" s="3">
        <v>0</v>
      </c>
      <c r="C176" s="3">
        <v>0</v>
      </c>
      <c r="D176" s="3">
        <v>0</v>
      </c>
      <c r="E176" s="3">
        <v>7.4392109999999996E-4</v>
      </c>
      <c r="F176" s="3">
        <v>6.8666162999999995E-4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8.9794316000000002E-4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5.8445999999999997E-4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6.4371739999999995E-4</v>
      </c>
      <c r="AW176" s="3">
        <v>0</v>
      </c>
      <c r="AX176" s="3">
        <v>7.633141E-4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5.3264654999999998E-4</v>
      </c>
      <c r="BE176" s="3">
        <v>4.242138E-4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4.510583E-4</v>
      </c>
      <c r="BM176" s="3">
        <v>3.2604724000000001E-4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f>(0.00063019764+0.0006213744)/2</f>
        <v>6.2578602000000006E-4</v>
      </c>
      <c r="BZ176" s="3">
        <v>0</v>
      </c>
      <c r="CA176" s="3">
        <v>0</v>
      </c>
      <c r="CB176" s="3">
        <v>1.1759854E-3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3.6909920000000003E-4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5.2242534000000002E-4</v>
      </c>
      <c r="CW176" s="3">
        <v>0</v>
      </c>
      <c r="CX176" s="3">
        <v>0</v>
      </c>
    </row>
    <row r="177" spans="1:102" x14ac:dyDescent="0.25">
      <c r="A177" s="4" t="s">
        <v>174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5.1310069999999997E-4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7.1688043000000005E-4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4.1986824000000002E-4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3.5566649999999999E-4</v>
      </c>
      <c r="CT177" s="3">
        <v>0</v>
      </c>
      <c r="CU177" s="3">
        <v>2.2291873999999998E-3</v>
      </c>
      <c r="CV177" s="3">
        <v>0</v>
      </c>
      <c r="CW177" s="3">
        <v>0</v>
      </c>
      <c r="CX177" s="3"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D6F9-DE6A-47EA-92BD-C032BA8DCFDD}">
  <dimension ref="A1:CX177"/>
  <sheetViews>
    <sheetView zoomScale="80" zoomScaleNormal="80" workbookViewId="0">
      <pane xSplit="1" topLeftCell="B1" activePane="topRight" state="frozen"/>
      <selection activeCell="A153" sqref="A153"/>
      <selection pane="topRight" activeCell="E15" sqref="E15"/>
    </sheetView>
  </sheetViews>
  <sheetFormatPr defaultRowHeight="16.5" x14ac:dyDescent="0.25"/>
  <cols>
    <col min="1" max="1" width="37.375" style="1" customWidth="1"/>
    <col min="74" max="74" width="9" customWidth="1"/>
  </cols>
  <sheetData>
    <row r="1" spans="1:102" s="6" customFormat="1" ht="49.5" customHeight="1" x14ac:dyDescent="0.25">
      <c r="A1" s="2"/>
      <c r="B1" s="5" t="s">
        <v>240</v>
      </c>
      <c r="C1" s="5" t="s">
        <v>224</v>
      </c>
      <c r="D1" s="5" t="s">
        <v>217</v>
      </c>
      <c r="E1" s="5" t="s">
        <v>254</v>
      </c>
      <c r="F1" s="5" t="s">
        <v>201</v>
      </c>
      <c r="G1" s="5" t="s">
        <v>193</v>
      </c>
      <c r="H1" s="5" t="s">
        <v>196</v>
      </c>
      <c r="I1" s="5" t="s">
        <v>179</v>
      </c>
      <c r="J1" s="5" t="s">
        <v>181</v>
      </c>
      <c r="K1" s="5" t="s">
        <v>216</v>
      </c>
      <c r="L1" s="5" t="s">
        <v>229</v>
      </c>
      <c r="M1" s="5" t="s">
        <v>197</v>
      </c>
      <c r="N1" s="5" t="s">
        <v>211</v>
      </c>
      <c r="O1" s="5" t="s">
        <v>260</v>
      </c>
      <c r="P1" s="5" t="s">
        <v>249</v>
      </c>
      <c r="Q1" s="5" t="s">
        <v>231</v>
      </c>
      <c r="R1" s="5" t="s">
        <v>272</v>
      </c>
      <c r="S1" s="5" t="s">
        <v>239</v>
      </c>
      <c r="T1" s="5" t="s">
        <v>221</v>
      </c>
      <c r="U1" s="5" t="s">
        <v>213</v>
      </c>
      <c r="V1" s="5" t="s">
        <v>191</v>
      </c>
      <c r="W1" s="5" t="s">
        <v>186</v>
      </c>
      <c r="X1" s="5" t="s">
        <v>267</v>
      </c>
      <c r="Y1" s="5" t="s">
        <v>268</v>
      </c>
      <c r="Z1" s="5" t="s">
        <v>233</v>
      </c>
      <c r="AA1" s="5" t="s">
        <v>226</v>
      </c>
      <c r="AB1" s="5" t="s">
        <v>220</v>
      </c>
      <c r="AC1" s="5" t="s">
        <v>192</v>
      </c>
      <c r="AD1" s="5" t="s">
        <v>69</v>
      </c>
      <c r="AE1" s="5" t="s">
        <v>189</v>
      </c>
      <c r="AF1" s="5" t="s">
        <v>207</v>
      </c>
      <c r="AG1" s="5" t="s">
        <v>212</v>
      </c>
      <c r="AH1" s="5" t="s">
        <v>190</v>
      </c>
      <c r="AI1" s="5" t="s">
        <v>204</v>
      </c>
      <c r="AJ1" s="5" t="s">
        <v>194</v>
      </c>
      <c r="AK1" s="5" t="s">
        <v>182</v>
      </c>
      <c r="AL1" s="5" t="s">
        <v>177</v>
      </c>
      <c r="AM1" s="5" t="s">
        <v>200</v>
      </c>
      <c r="AN1" s="5" t="s">
        <v>87</v>
      </c>
      <c r="AO1" s="5" t="s">
        <v>178</v>
      </c>
      <c r="AP1" s="5" t="s">
        <v>195</v>
      </c>
      <c r="AQ1" s="5" t="s">
        <v>180</v>
      </c>
      <c r="AR1" s="5" t="s">
        <v>208</v>
      </c>
      <c r="AS1" s="5" t="s">
        <v>184</v>
      </c>
      <c r="AT1" s="5" t="s">
        <v>223</v>
      </c>
      <c r="AU1" s="5" t="s">
        <v>219</v>
      </c>
      <c r="AV1" s="5" t="s">
        <v>215</v>
      </c>
      <c r="AW1" s="5" t="s">
        <v>199</v>
      </c>
      <c r="AX1" s="5" t="s">
        <v>209</v>
      </c>
      <c r="AY1" s="5" t="s">
        <v>205</v>
      </c>
      <c r="AZ1" s="5" t="s">
        <v>188</v>
      </c>
      <c r="BA1" s="5" t="s">
        <v>218</v>
      </c>
      <c r="BB1" s="5" t="s">
        <v>187</v>
      </c>
      <c r="BC1" s="5" t="s">
        <v>203</v>
      </c>
      <c r="BD1" s="5" t="s">
        <v>251</v>
      </c>
      <c r="BE1" s="5" t="s">
        <v>250</v>
      </c>
      <c r="BF1" s="5" t="s">
        <v>244</v>
      </c>
      <c r="BG1" s="5" t="s">
        <v>228</v>
      </c>
      <c r="BH1" s="5" t="s">
        <v>236</v>
      </c>
      <c r="BI1" s="5" t="s">
        <v>263</v>
      </c>
      <c r="BJ1" s="5" t="s">
        <v>273</v>
      </c>
      <c r="BK1" s="5" t="s">
        <v>245</v>
      </c>
      <c r="BL1" s="5" t="s">
        <v>227</v>
      </c>
      <c r="BM1" s="5" t="s">
        <v>247</v>
      </c>
      <c r="BN1" s="5" t="s">
        <v>256</v>
      </c>
      <c r="BO1" s="5" t="s">
        <v>235</v>
      </c>
      <c r="BP1" s="5" t="s">
        <v>259</v>
      </c>
      <c r="BQ1" s="5" t="s">
        <v>270</v>
      </c>
      <c r="BR1" s="5" t="s">
        <v>252</v>
      </c>
      <c r="BS1" s="5" t="s">
        <v>262</v>
      </c>
      <c r="BT1" s="5" t="s">
        <v>257</v>
      </c>
      <c r="BU1" s="5" t="s">
        <v>253</v>
      </c>
      <c r="BV1" s="5" t="s">
        <v>241</v>
      </c>
      <c r="BW1" s="5" t="s">
        <v>271</v>
      </c>
      <c r="BX1" s="5" t="s">
        <v>265</v>
      </c>
      <c r="BY1" s="5" t="s">
        <v>206</v>
      </c>
      <c r="BZ1" s="5" t="s">
        <v>210</v>
      </c>
      <c r="CA1" s="5" t="s">
        <v>198</v>
      </c>
      <c r="CB1" s="5" t="s">
        <v>238</v>
      </c>
      <c r="CC1" s="5" t="s">
        <v>237</v>
      </c>
      <c r="CD1" s="5" t="s">
        <v>261</v>
      </c>
      <c r="CE1" s="5" t="s">
        <v>266</v>
      </c>
      <c r="CF1" s="5" t="s">
        <v>269</v>
      </c>
      <c r="CG1" s="5" t="s">
        <v>242</v>
      </c>
      <c r="CH1" s="5" t="s">
        <v>230</v>
      </c>
      <c r="CI1" s="5" t="s">
        <v>243</v>
      </c>
      <c r="CJ1" s="5" t="s">
        <v>234</v>
      </c>
      <c r="CK1" s="5" t="s">
        <v>225</v>
      </c>
      <c r="CL1" s="5" t="s">
        <v>176</v>
      </c>
      <c r="CM1" s="5" t="s">
        <v>185</v>
      </c>
      <c r="CN1" s="5" t="s">
        <v>264</v>
      </c>
      <c r="CO1" s="5" t="s">
        <v>202</v>
      </c>
      <c r="CP1" s="5" t="s">
        <v>214</v>
      </c>
      <c r="CQ1" s="5" t="s">
        <v>183</v>
      </c>
      <c r="CR1" s="5" t="s">
        <v>248</v>
      </c>
      <c r="CS1" s="5" t="s">
        <v>47</v>
      </c>
      <c r="CT1" s="5" t="s">
        <v>232</v>
      </c>
      <c r="CU1" s="5" t="s">
        <v>222</v>
      </c>
      <c r="CV1" s="5" t="s">
        <v>258</v>
      </c>
      <c r="CW1" s="5" t="s">
        <v>255</v>
      </c>
      <c r="CX1" s="5" t="s">
        <v>246</v>
      </c>
    </row>
    <row r="2" spans="1:102" x14ac:dyDescent="0.25">
      <c r="A2" s="4" t="s">
        <v>6</v>
      </c>
      <c r="B2" s="3">
        <v>0</v>
      </c>
      <c r="C2" s="3">
        <v>1.8304305E-2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1.7931137E-2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3.0099929999999999E-3</v>
      </c>
      <c r="AZ2" s="3">
        <v>0</v>
      </c>
      <c r="BA2" s="3">
        <v>6.7266720000000004E-3</v>
      </c>
      <c r="BB2" s="3">
        <v>0</v>
      </c>
      <c r="BC2" s="3">
        <v>0</v>
      </c>
      <c r="BD2" s="3">
        <v>0</v>
      </c>
      <c r="BE2" s="3">
        <v>4.9529457000000001E-3</v>
      </c>
      <c r="BF2" s="3">
        <v>0</v>
      </c>
      <c r="BG2" s="3">
        <v>0</v>
      </c>
      <c r="BH2" s="3">
        <v>1.4703211000000001E-2</v>
      </c>
      <c r="BI2" s="3">
        <v>0</v>
      </c>
      <c r="BJ2" s="3">
        <v>0</v>
      </c>
      <c r="BK2" s="3">
        <v>1.5173579E-2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1.5255941E-2</v>
      </c>
      <c r="BX2" s="3">
        <v>0</v>
      </c>
      <c r="BY2" s="3">
        <v>1.8188756E-2</v>
      </c>
      <c r="BZ2" s="3">
        <v>1.5297579E-2</v>
      </c>
      <c r="CA2" s="3">
        <v>1.7505997999999998E-2</v>
      </c>
      <c r="CB2" s="3">
        <v>0</v>
      </c>
      <c r="CC2" s="3">
        <v>3.4073761000000002E-3</v>
      </c>
      <c r="CD2" s="3">
        <v>1.0190139500000001E-2</v>
      </c>
      <c r="CE2" s="3">
        <v>4.2169573999999996E-3</v>
      </c>
      <c r="CF2" s="3">
        <v>0</v>
      </c>
      <c r="CG2" s="3">
        <v>1.3350101E-2</v>
      </c>
      <c r="CH2" s="3">
        <v>9.3886549999999992E-3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</row>
    <row r="3" spans="1:102" x14ac:dyDescent="0.25">
      <c r="A3" s="4" t="s">
        <v>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8.0160100000000005E-3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1.0376532000000001E-2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1.1878418999999999E-2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4" t="s">
        <v>22</v>
      </c>
      <c r="B4" s="3">
        <v>0</v>
      </c>
      <c r="C4" s="3">
        <v>1.6941069E-2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1.7051027999999999E-2</v>
      </c>
      <c r="P4" s="3">
        <v>0</v>
      </c>
      <c r="Q4" s="3">
        <f>(0.004163344+0.019729333)/2</f>
        <v>1.1946338500000001E-2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9.3087340000000008E-3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2.5631033000000001E-2</v>
      </c>
      <c r="AU4" s="3">
        <v>0</v>
      </c>
      <c r="AV4" s="3">
        <v>0</v>
      </c>
      <c r="AW4" s="3">
        <v>0</v>
      </c>
      <c r="AX4" s="3">
        <v>1.5589916000000001E-2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5.5315904000000004E-3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1.2235361E-2</v>
      </c>
      <c r="BM4" s="3">
        <v>1.3469113E-2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3.6887924999999999E-3</v>
      </c>
      <c r="BV4" s="3">
        <v>0</v>
      </c>
      <c r="BW4" s="3">
        <v>9.1004520000000002E-3</v>
      </c>
      <c r="BX4" s="3">
        <v>0</v>
      </c>
      <c r="BY4" s="3">
        <v>0</v>
      </c>
      <c r="BZ4" s="3">
        <v>0</v>
      </c>
      <c r="CA4" s="3">
        <v>1.8684229E-2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6.4547392999999998E-3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1.4361229999999999E-2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</row>
    <row r="5" spans="1:102" x14ac:dyDescent="0.25">
      <c r="A5" s="4" t="s">
        <v>14</v>
      </c>
      <c r="B5" s="3">
        <v>0</v>
      </c>
      <c r="C5" s="3">
        <v>0</v>
      </c>
      <c r="D5" s="3">
        <v>0</v>
      </c>
      <c r="E5" s="3">
        <v>0</v>
      </c>
      <c r="F5" s="3">
        <v>1.9882977E-2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1.0320961E-2</v>
      </c>
      <c r="CV5" s="3">
        <v>0</v>
      </c>
      <c r="CW5" s="3">
        <v>0</v>
      </c>
      <c r="CX5" s="3">
        <v>0</v>
      </c>
    </row>
    <row r="6" spans="1:102" x14ac:dyDescent="0.25">
      <c r="A6" s="4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5.4870485000000002E-3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9.1815040000000001E-3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9.6677010000000008E-3</v>
      </c>
      <c r="BW6" s="3">
        <v>0</v>
      </c>
      <c r="BX6" s="3">
        <v>1.1985617E-2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4" t="s">
        <v>7</v>
      </c>
      <c r="B7" s="3">
        <v>0</v>
      </c>
      <c r="C7" s="3">
        <v>0</v>
      </c>
      <c r="D7" s="3">
        <v>0</v>
      </c>
      <c r="E7" s="3">
        <v>0</v>
      </c>
      <c r="F7" s="3">
        <v>2.2674896E-2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2.0290513999999999E-2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f>(0.026663445+0.01223954)/2</f>
        <v>1.9451492500000001E-2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3.4295394999999999E-2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1.6347876000000001E-2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1.1799983E-2</v>
      </c>
    </row>
    <row r="8" spans="1:102" x14ac:dyDescent="0.25">
      <c r="A8" s="4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9" spans="1:102" x14ac:dyDescent="0.25">
      <c r="A9" s="4" t="s">
        <v>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2.2778825999999999E-2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1.591596E-2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1.6358582E-2</v>
      </c>
      <c r="CA9" s="3">
        <v>0</v>
      </c>
      <c r="CB9" s="3">
        <v>0</v>
      </c>
      <c r="CC9" s="3">
        <v>0</v>
      </c>
      <c r="CD9" s="3">
        <v>3.7818797000000001E-2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2.0157918E-2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2.3843840000000002E-2</v>
      </c>
      <c r="CW9" s="3">
        <v>0</v>
      </c>
      <c r="CX9" s="3">
        <v>0</v>
      </c>
    </row>
    <row r="10" spans="1:102" x14ac:dyDescent="0.25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1.5219431E-2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1.3317812E-2</v>
      </c>
      <c r="AW10" s="3">
        <v>0</v>
      </c>
      <c r="AX10" s="3">
        <v>0</v>
      </c>
      <c r="AY10" s="3">
        <v>0</v>
      </c>
      <c r="AZ10" s="3">
        <v>2.3488854999999999E-2</v>
      </c>
      <c r="BA10" s="3">
        <v>0</v>
      </c>
      <c r="BB10" s="3">
        <v>0</v>
      </c>
      <c r="BC10" s="3">
        <v>0</v>
      </c>
      <c r="BD10" s="3">
        <v>0</v>
      </c>
      <c r="BE10" s="3">
        <f>(0.02339185+0.012535854)/2</f>
        <v>1.7963851999999999E-2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1.613931E-2</v>
      </c>
      <c r="CO10" s="3">
        <v>0</v>
      </c>
      <c r="CP10" s="3">
        <v>0</v>
      </c>
      <c r="CQ10" s="3">
        <v>7.4993265000000003E-3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9.2448159999999995E-3</v>
      </c>
    </row>
    <row r="11" spans="1:102" x14ac:dyDescent="0.25">
      <c r="A11" s="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1.4104482E-2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1.6654693000000002E-2</v>
      </c>
      <c r="CE11" s="3">
        <v>0</v>
      </c>
      <c r="CF11" s="3">
        <v>1.9593541999999999E-2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</row>
    <row r="12" spans="1:102" x14ac:dyDescent="0.25">
      <c r="A12" s="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1.1656972999999999E-2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1.260903E-2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1.0046286499999999E-2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</row>
    <row r="13" spans="1:102" x14ac:dyDescent="0.25">
      <c r="A13" s="4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</row>
    <row r="14" spans="1:102" x14ac:dyDescent="0.25">
      <c r="A14" s="4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1.199592E-2</v>
      </c>
      <c r="N14" s="3">
        <v>0</v>
      </c>
      <c r="O14" s="3">
        <v>0</v>
      </c>
      <c r="P14" s="3">
        <f>(0.013274454+0.009875557)/2</f>
        <v>1.1575005499999999E-2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2.5324032E-2</v>
      </c>
      <c r="CE14" s="3">
        <v>0</v>
      </c>
      <c r="CF14" s="3">
        <v>0</v>
      </c>
      <c r="CG14" s="3">
        <v>1.54633615E-2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9.6305200000000001E-3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</row>
    <row r="15" spans="1:102" x14ac:dyDescent="0.25">
      <c r="A15" s="4" t="s">
        <v>25</v>
      </c>
      <c r="B15" s="3">
        <v>1.4665858E-2</v>
      </c>
      <c r="C15" s="3">
        <v>0</v>
      </c>
      <c r="D15" s="3">
        <v>0</v>
      </c>
      <c r="E15" s="3">
        <v>0</v>
      </c>
      <c r="F15" s="3">
        <v>0</v>
      </c>
      <c r="G15" s="3">
        <v>1.0156416999999999E-2</v>
      </c>
      <c r="H15" s="3">
        <v>0</v>
      </c>
      <c r="I15" s="3">
        <v>0</v>
      </c>
      <c r="J15" s="3">
        <v>0</v>
      </c>
      <c r="K15" s="3">
        <v>1.3154269E-2</v>
      </c>
      <c r="L15" s="3">
        <v>0</v>
      </c>
      <c r="M15" s="3">
        <v>0</v>
      </c>
      <c r="N15" s="3">
        <v>0</v>
      </c>
      <c r="O15" s="3">
        <v>0</v>
      </c>
      <c r="P15" s="3">
        <v>1.1473247000000001E-2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1.0759599E-2</v>
      </c>
      <c r="BE15" s="3">
        <v>0</v>
      </c>
      <c r="BF15" s="3">
        <v>0</v>
      </c>
      <c r="BG15" s="3">
        <v>0</v>
      </c>
      <c r="BH15" s="3">
        <v>0</v>
      </c>
      <c r="BI15" s="3">
        <f>(0.015642332+0.007669261)/2</f>
        <v>1.1655796499999999E-2</v>
      </c>
      <c r="BJ15" s="3">
        <v>0</v>
      </c>
      <c r="BK15" s="3">
        <v>1.7807882000000001E-2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2.3976047E-2</v>
      </c>
      <c r="CA15" s="3">
        <v>0</v>
      </c>
      <c r="CB15" s="3">
        <v>0</v>
      </c>
      <c r="CC15" s="3">
        <v>1.2517739E-2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2.164145E-2</v>
      </c>
      <c r="CK15" s="3">
        <v>0</v>
      </c>
      <c r="CL15" s="3">
        <v>0</v>
      </c>
      <c r="CM15" s="3">
        <v>0</v>
      </c>
      <c r="CN15" s="3">
        <f>(0.004670071+0.012959075)/2</f>
        <v>8.8145729999999992E-3</v>
      </c>
      <c r="CO15" s="3">
        <v>0</v>
      </c>
      <c r="CP15" s="3">
        <v>0</v>
      </c>
      <c r="CQ15" s="3">
        <v>0</v>
      </c>
      <c r="CR15" s="3">
        <v>4.9650090000000003E-3</v>
      </c>
      <c r="CS15" s="3">
        <v>0</v>
      </c>
      <c r="CT15" s="3">
        <v>5.5809355999999997E-3</v>
      </c>
      <c r="CU15" s="3">
        <v>0</v>
      </c>
      <c r="CV15" s="3">
        <v>0</v>
      </c>
      <c r="CW15" s="3">
        <v>0</v>
      </c>
      <c r="CX15" s="3">
        <v>0</v>
      </c>
    </row>
    <row r="16" spans="1:102" x14ac:dyDescent="0.25">
      <c r="A16" s="4" t="s">
        <v>69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</row>
    <row r="17" spans="1:102" x14ac:dyDescent="0.25">
      <c r="A17" s="4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f>(0.0068248394+0.0035295112)/2</f>
        <v>5.1771752999999997E-3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6.4839575999999996E-3</v>
      </c>
      <c r="BR17" s="3">
        <v>0</v>
      </c>
      <c r="BS17" s="3">
        <v>0</v>
      </c>
      <c r="BT17" s="3">
        <v>0</v>
      </c>
      <c r="BU17" s="3">
        <v>0</v>
      </c>
      <c r="BV17" s="3">
        <f>(0.008881212+0.0032858127)/2</f>
        <v>6.0835123499999996E-3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9.065465E-3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</row>
    <row r="18" spans="1:102" x14ac:dyDescent="0.25">
      <c r="A18" s="4" t="s">
        <v>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f>(0.010194194+0.019541584+0.01761939)/3</f>
        <v>1.5785056000000002E-2</v>
      </c>
      <c r="M18" s="3">
        <v>0</v>
      </c>
      <c r="N18" s="3">
        <v>0</v>
      </c>
      <c r="O18" s="3">
        <v>0</v>
      </c>
      <c r="P18" s="3">
        <f>(0.006366775+0.00407554)/2</f>
        <v>5.2211575000000003E-3</v>
      </c>
      <c r="Q18" s="3">
        <v>0</v>
      </c>
      <c r="R18" s="3">
        <v>5.9951930000000002E-3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6.8602174999999998E-3</v>
      </c>
      <c r="AX18" s="3">
        <v>0</v>
      </c>
      <c r="AY18" s="3">
        <v>0</v>
      </c>
      <c r="AZ18" s="3">
        <v>0</v>
      </c>
      <c r="BA18" s="3">
        <v>8.2326789999999997E-3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2.014138E-2</v>
      </c>
      <c r="BK18" s="3">
        <v>0</v>
      </c>
      <c r="BL18" s="3">
        <v>0</v>
      </c>
      <c r="BM18" s="3">
        <f>(0.017880026+0.0173042)/2</f>
        <v>1.7592113E-2</v>
      </c>
      <c r="BN18" s="3">
        <v>0</v>
      </c>
      <c r="BO18" s="3">
        <v>0</v>
      </c>
      <c r="BP18" s="3">
        <v>6.3636135000000003E-3</v>
      </c>
      <c r="BQ18" s="3">
        <v>6.7841220000000001E-3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5.7525720000000001E-3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4.6844132999999998E-3</v>
      </c>
      <c r="CD18" s="3">
        <v>7.7772596999999997E-3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5.6964587000000004E-3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</row>
    <row r="19" spans="1:102" x14ac:dyDescent="0.25">
      <c r="A19" s="4" t="s">
        <v>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6.3742766999999997E-3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</row>
    <row r="20" spans="1:102" x14ac:dyDescent="0.25">
      <c r="A20" s="4" t="s">
        <v>48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f>(0.0139389+0.0077871373)/2</f>
        <v>1.086301865E-2</v>
      </c>
      <c r="L20" s="3">
        <v>8.7762250000000003E-3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1.8899497000000001E-2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f>(0.011276347+0.0027607917)/2</f>
        <v>7.01856935E-3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5.6470115999999997E-3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9.8728589999999995E-3</v>
      </c>
      <c r="CT20" s="3">
        <v>0</v>
      </c>
      <c r="CU20" s="3">
        <v>0</v>
      </c>
      <c r="CV20" s="3">
        <v>0</v>
      </c>
      <c r="CW20" s="3">
        <v>1.8814054E-3</v>
      </c>
      <c r="CX20" s="3">
        <v>0</v>
      </c>
    </row>
    <row r="21" spans="1:102" x14ac:dyDescent="0.25">
      <c r="A21" s="4" t="s">
        <v>67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</row>
    <row r="22" spans="1:102" x14ac:dyDescent="0.25">
      <c r="A22" s="4" t="s">
        <v>86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3.5278352000000001E-3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8.3368149999999992E-3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1.6810272000000001E-2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1.38562145E-2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3.0295074E-3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5.7233414E-3</v>
      </c>
      <c r="CX22" s="3">
        <v>0</v>
      </c>
    </row>
    <row r="23" spans="1:102" x14ac:dyDescent="0.25">
      <c r="A23" s="4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2.4690712E-2</v>
      </c>
      <c r="N23" s="3">
        <v>1.3301800000000001E-2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1.1520954999999999E-2</v>
      </c>
      <c r="BA23" s="3">
        <v>0</v>
      </c>
      <c r="BB23" s="3">
        <v>0</v>
      </c>
      <c r="BC23" s="3">
        <v>0</v>
      </c>
      <c r="BD23" s="3">
        <v>1.5721810999999999E-2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f>(0.00761329+0.012272372)/2</f>
        <v>9.9428309999999992E-3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</row>
    <row r="24" spans="1:102" x14ac:dyDescent="0.25">
      <c r="A24" s="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1.0649212999999999E-2</v>
      </c>
      <c r="AC24" s="3">
        <v>0</v>
      </c>
      <c r="AD24" s="3">
        <v>0</v>
      </c>
      <c r="AE24" s="3">
        <v>0</v>
      </c>
      <c r="AF24" s="3">
        <v>1.6177450999999999E-2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2.3655023000000001E-2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1.6152547999999999E-2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2.0304552999999999E-2</v>
      </c>
      <c r="BZ24" s="3">
        <v>0</v>
      </c>
      <c r="CA24" s="3">
        <v>0</v>
      </c>
      <c r="CB24" s="3">
        <v>0</v>
      </c>
      <c r="CC24" s="3">
        <v>0</v>
      </c>
      <c r="CD24" s="3">
        <v>8.7067729999999992E-3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2.1035379999999999E-2</v>
      </c>
      <c r="CX24" s="3">
        <v>0</v>
      </c>
    </row>
    <row r="25" spans="1:102" x14ac:dyDescent="0.25">
      <c r="A25" s="4" t="s">
        <v>34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f>(0.021468302+0.014244898)/2</f>
        <v>1.78566E-2</v>
      </c>
      <c r="S25" s="3">
        <v>0</v>
      </c>
      <c r="T25" s="3">
        <v>0</v>
      </c>
      <c r="U25" s="3">
        <v>1.9946789999999999E-2</v>
      </c>
      <c r="V25" s="3">
        <v>0</v>
      </c>
      <c r="W25" s="3">
        <v>0</v>
      </c>
      <c r="X25" s="3">
        <v>1.3108343E-2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9.3741320000000003E-3</v>
      </c>
      <c r="AG25" s="3">
        <v>2.2769382000000001E-2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5.6330080000000001E-3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1.0710199E-2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6.2409275999999996E-3</v>
      </c>
      <c r="CW25" s="3">
        <v>3.8023702999999999E-3</v>
      </c>
      <c r="CX25" s="3">
        <v>0</v>
      </c>
    </row>
    <row r="26" spans="1:102" x14ac:dyDescent="0.25">
      <c r="A26" s="4" t="s">
        <v>36</v>
      </c>
      <c r="B26" s="3">
        <v>0</v>
      </c>
      <c r="C26" s="3">
        <v>2.8081357E-3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f>(0.004552647+0.003156475)/2</f>
        <v>3.8545610000000003E-3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>(0.010079104+0.006631889+0.003530895)/3</f>
        <v>6.7472959999999998E-3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3.6945143E-3</v>
      </c>
      <c r="AC26" s="3">
        <f>(0.003369325+0.002611565)/2</f>
        <v>2.990445E-3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3.8824472999999999E-3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4.6134143999999998E-3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f>(0.0074989432+0.0016789783)/2</f>
        <v>4.58896075E-3</v>
      </c>
    </row>
    <row r="27" spans="1:102" x14ac:dyDescent="0.25">
      <c r="A27" s="4" t="s">
        <v>41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1.6808219999999999E-2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1.4540981E-2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</row>
    <row r="28" spans="1:102" x14ac:dyDescent="0.25">
      <c r="A28" s="4" t="s">
        <v>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7.9972529999999993E-3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3.7142802E-3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5.1567224E-3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1.5378487999999999E-2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7.3119146000000003E-3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1.1669505E-2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</row>
    <row r="29" spans="1:102" x14ac:dyDescent="0.25">
      <c r="A29" s="4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5.2930117E-3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1.9963074000000001E-2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</row>
    <row r="30" spans="1:102" x14ac:dyDescent="0.25">
      <c r="A30" s="4" t="s">
        <v>58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4.8256510000000002E-3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>(0.007622934+0.016533392)/2</f>
        <v>1.2078162999999999E-2</v>
      </c>
      <c r="AB30" s="3">
        <v>0</v>
      </c>
      <c r="AC30" s="3">
        <v>0</v>
      </c>
      <c r="AD30" s="3">
        <v>0</v>
      </c>
      <c r="AE30" s="3">
        <v>0</v>
      </c>
      <c r="AF30" s="3">
        <f>(0.018746316+0.012248238)/2</f>
        <v>1.5497277E-2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1.7423606000000001E-2</v>
      </c>
      <c r="BE30" s="3">
        <v>0</v>
      </c>
      <c r="BF30" s="3">
        <v>0</v>
      </c>
      <c r="BG30" s="3">
        <v>0</v>
      </c>
      <c r="BH30" s="3">
        <f>(0.02181156+0.008919485)/2</f>
        <v>1.5365522499999999E-2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9.7784380000000004E-3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8.6821539999999992E-3</v>
      </c>
      <c r="CS30" s="3">
        <v>0</v>
      </c>
      <c r="CT30" s="3">
        <f>(0.020879414+0.01840914)/2</f>
        <v>1.9644277000000002E-2</v>
      </c>
      <c r="CU30" s="3">
        <v>0</v>
      </c>
      <c r="CV30" s="3">
        <v>0</v>
      </c>
      <c r="CW30" s="3">
        <v>0</v>
      </c>
      <c r="CX30" s="3">
        <v>1.2170011999999999E-2</v>
      </c>
    </row>
    <row r="31" spans="1:102" x14ac:dyDescent="0.25">
      <c r="A31" s="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2.0248731999999998E-2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</row>
    <row r="32" spans="1:102" x14ac:dyDescent="0.25">
      <c r="A32" s="4" t="s">
        <v>61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7.3286215999999998E-3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7.9707249999999997E-3</v>
      </c>
      <c r="CV32" s="3">
        <v>0</v>
      </c>
      <c r="CW32" s="3">
        <f>(0.011310626+0.008596598)/2</f>
        <v>9.9536120000000006E-3</v>
      </c>
      <c r="CX32" s="3">
        <v>0</v>
      </c>
    </row>
    <row r="33" spans="1:102" x14ac:dyDescent="0.25">
      <c r="A33" s="4" t="s">
        <v>62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9.9683389999999997E-3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1.3371464E-2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1.3898516E-2</v>
      </c>
      <c r="BK33" s="3">
        <f>(0.011295564+0.009712889)/2</f>
        <v>1.05042265E-2</v>
      </c>
      <c r="BL33" s="3">
        <v>0</v>
      </c>
      <c r="BM33" s="3">
        <v>0</v>
      </c>
      <c r="BN33" s="3">
        <v>0</v>
      </c>
      <c r="BO33" s="3">
        <v>0</v>
      </c>
      <c r="BP33" s="3">
        <v>2.0728554999999999E-2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1.238127E-2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1.9458761000000002E-2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</row>
    <row r="34" spans="1:102" x14ac:dyDescent="0.25">
      <c r="A34" s="4" t="s">
        <v>66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1.8682734999999999E-2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1.2352734000000001E-2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1.5585623E-2</v>
      </c>
      <c r="BI34" s="3">
        <v>0</v>
      </c>
      <c r="BJ34" s="3">
        <v>1.8156014000000002E-2</v>
      </c>
      <c r="BK34" s="3">
        <v>0</v>
      </c>
      <c r="BL34" s="3">
        <v>0</v>
      </c>
      <c r="BM34" s="3">
        <v>1.2326373E-2</v>
      </c>
      <c r="BN34" s="3">
        <v>0</v>
      </c>
      <c r="BO34" s="3">
        <v>0</v>
      </c>
      <c r="BP34" s="3">
        <v>1.1975080000000001E-2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2.1298830000000001E-2</v>
      </c>
      <c r="BZ34" s="3">
        <v>0</v>
      </c>
      <c r="CA34" s="3">
        <v>1.6815182000000001E-2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</row>
    <row r="35" spans="1:102" x14ac:dyDescent="0.25">
      <c r="A35" s="4" t="s">
        <v>74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9.5953159999999996E-3</v>
      </c>
      <c r="CR35" s="3">
        <v>0</v>
      </c>
      <c r="CS35" s="3">
        <v>1.728416E-2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</row>
    <row r="36" spans="1:102" x14ac:dyDescent="0.25">
      <c r="A36" s="4" t="s">
        <v>78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1.0359596E-2</v>
      </c>
      <c r="P36" s="3">
        <v>0</v>
      </c>
      <c r="Q36" s="3">
        <v>1.0261378E-2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2.9693480000000001E-3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2.0670564999999998E-2</v>
      </c>
      <c r="AJ36" s="3">
        <v>0</v>
      </c>
      <c r="AK36" s="3">
        <v>9.5307240000000008E-3</v>
      </c>
      <c r="AL36" s="3">
        <v>0</v>
      </c>
      <c r="AM36" s="3">
        <v>0</v>
      </c>
      <c r="AN36" s="3">
        <v>0</v>
      </c>
      <c r="AO36" s="3">
        <v>0</v>
      </c>
      <c r="AP36" s="3">
        <v>8.2090930000000006E-3</v>
      </c>
      <c r="AQ36" s="3">
        <v>0</v>
      </c>
      <c r="AR36" s="3">
        <v>1.3637799000000001E-2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4.4581546E-3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4.4464880000000002E-3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</row>
    <row r="37" spans="1:102" x14ac:dyDescent="0.25">
      <c r="A37" s="4" t="s">
        <v>102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f>(0.016069215+0.010987694)/2</f>
        <v>1.35284545E-2</v>
      </c>
      <c r="Y37" s="3">
        <v>3.3671292E-3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1.1943804000000001E-2</v>
      </c>
      <c r="CX37" s="3">
        <v>0</v>
      </c>
    </row>
    <row r="38" spans="1:102" x14ac:dyDescent="0.25">
      <c r="A38" s="4" t="s">
        <v>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4.8744690000000002E-3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3.8869102E-3</v>
      </c>
      <c r="AU38" s="3">
        <v>3.4046653E-3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4.0383270000000004E-3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3.4619677000000001E-3</v>
      </c>
      <c r="CD38" s="3">
        <v>0</v>
      </c>
      <c r="CE38" s="3">
        <v>0</v>
      </c>
      <c r="CF38" s="3">
        <v>1.0796223000000001E-2</v>
      </c>
      <c r="CG38" s="3">
        <v>0</v>
      </c>
      <c r="CH38" s="3">
        <f>(0.00766322+0.0034267786)/2</f>
        <v>5.5449992999999998E-3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</row>
    <row r="39" spans="1:102" x14ac:dyDescent="0.25">
      <c r="A39" s="4" t="s">
        <v>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</row>
    <row r="40" spans="1:102" x14ac:dyDescent="0.25">
      <c r="A40" s="4" t="s">
        <v>10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</row>
    <row r="41" spans="1:102" x14ac:dyDescent="0.25">
      <c r="A41" s="4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</row>
    <row r="42" spans="1:102" x14ac:dyDescent="0.25">
      <c r="A42" s="4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f>(0.008242524+0.013689325)/2</f>
        <v>1.09659245E-2</v>
      </c>
      <c r="M42" s="3">
        <v>1.0848461E-2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1.0238786999999999E-2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1.7957016999999999E-2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1.7004667000000001E-2</v>
      </c>
      <c r="CW42" s="3">
        <v>0</v>
      </c>
      <c r="CX42" s="3">
        <v>0</v>
      </c>
    </row>
    <row r="43" spans="1:102" x14ac:dyDescent="0.25">
      <c r="A43" s="4" t="s">
        <v>37</v>
      </c>
      <c r="B43" s="3">
        <v>0</v>
      </c>
      <c r="C43" s="3">
        <v>0</v>
      </c>
      <c r="D43" s="3">
        <v>1.6641045E-2</v>
      </c>
      <c r="E43" s="3">
        <v>1.6866544000000001E-2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1.6795151000000001E-2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8.0218660000000008E-3</v>
      </c>
      <c r="U43" s="3">
        <v>1.2258394000000001E-2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3.4743347000000002E-3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1.7201346999999999E-2</v>
      </c>
      <c r="AL43" s="3">
        <v>0</v>
      </c>
      <c r="AM43" s="3">
        <v>5.5645010000000003E-3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1.3345081E-2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f>(0.01465222+0.0014458954)/2</f>
        <v>8.0490577000000008E-3</v>
      </c>
      <c r="BR43" s="3">
        <v>0</v>
      </c>
      <c r="BS43" s="3">
        <v>0</v>
      </c>
      <c r="BT43" s="3">
        <v>0</v>
      </c>
      <c r="BU43" s="3">
        <v>0</v>
      </c>
      <c r="BV43" s="3">
        <f>(0.008521166+0.007744227)/2</f>
        <v>8.1326964999999998E-3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f>(0.013021405+0.0016723278)/2</f>
        <v>7.3468663999999998E-3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1.7556885000000001E-2</v>
      </c>
      <c r="CV43" s="3">
        <v>0</v>
      </c>
      <c r="CW43" s="3">
        <v>0</v>
      </c>
      <c r="CX43" s="3">
        <v>5.3958729999999998E-3</v>
      </c>
    </row>
    <row r="44" spans="1:102" x14ac:dyDescent="0.25">
      <c r="A44" s="4" t="s">
        <v>38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1.4332086000000001E-2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</row>
    <row r="45" spans="1:102" x14ac:dyDescent="0.25">
      <c r="A45" s="4" t="s">
        <v>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>(0.021583306+0.0042892867)/2</f>
        <v>1.2936296349999999E-2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f>(0.014258809+0.0028749565)/2</f>
        <v>8.566882750000001E-3</v>
      </c>
      <c r="BR45" s="3">
        <v>0</v>
      </c>
      <c r="BS45" s="3">
        <v>0</v>
      </c>
      <c r="BT45" s="3">
        <v>0</v>
      </c>
      <c r="BU45" s="3">
        <v>0</v>
      </c>
      <c r="BV45" s="3">
        <v>5.5262970000000003E-3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7.3141524999999997E-3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</row>
    <row r="46" spans="1:102" x14ac:dyDescent="0.25">
      <c r="A46" s="4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4.8790409999999998E-3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f>(0.020522097+0.007585136)/2</f>
        <v>1.4053616499999999E-2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9.3537250000000002E-3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1.1416251000000001E-2</v>
      </c>
      <c r="CC46" s="3">
        <v>0</v>
      </c>
      <c r="CD46" s="3">
        <f>(0.018637182+0.008582909)/2</f>
        <v>1.3610045499999999E-2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1.4202764999999999E-2</v>
      </c>
      <c r="CO46" s="3">
        <v>0</v>
      </c>
      <c r="CP46" s="3">
        <v>0</v>
      </c>
      <c r="CQ46" s="3">
        <v>0</v>
      </c>
      <c r="CR46" s="3">
        <v>4.0015103000000003E-3</v>
      </c>
      <c r="CS46" s="3">
        <v>2.6431888000000001E-2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</row>
    <row r="47" spans="1:102" x14ac:dyDescent="0.25">
      <c r="A47" s="4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7.1956520000000003E-3</v>
      </c>
      <c r="L47" s="3">
        <v>0</v>
      </c>
      <c r="M47" s="3">
        <v>0</v>
      </c>
      <c r="N47" s="3">
        <v>0</v>
      </c>
      <c r="O47" s="3">
        <v>0</v>
      </c>
      <c r="P47" s="3">
        <v>8.9872019999999997E-3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1.1453504999999999E-2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1.1112189E-2</v>
      </c>
      <c r="CX47" s="3">
        <v>0</v>
      </c>
    </row>
    <row r="48" spans="1:102" x14ac:dyDescent="0.25">
      <c r="A48" s="4" t="s">
        <v>49</v>
      </c>
      <c r="B48" s="3">
        <v>0</v>
      </c>
      <c r="C48" s="3">
        <v>0</v>
      </c>
      <c r="D48" s="3">
        <v>0</v>
      </c>
      <c r="E48" s="3">
        <v>6.7590564000000004E-3</v>
      </c>
      <c r="F48" s="3">
        <v>0</v>
      </c>
      <c r="G48" s="3">
        <v>1.0055208E-2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7.4937199999999997E-3</v>
      </c>
      <c r="BW48" s="3">
        <v>0</v>
      </c>
      <c r="BX48" s="3">
        <v>6.0417700000000001E-3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</row>
    <row r="49" spans="1:102" x14ac:dyDescent="0.25">
      <c r="A49" s="4" t="s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1.8648563E-2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f>(0.01811683+0.006126719)/2</f>
        <v>1.21217745E-2</v>
      </c>
      <c r="BZ49" s="3">
        <v>1.2908251000000001E-2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</row>
    <row r="50" spans="1:102" x14ac:dyDescent="0.25">
      <c r="A50" s="4" t="s">
        <v>51</v>
      </c>
      <c r="B50" s="3">
        <v>0</v>
      </c>
      <c r="C50" s="3">
        <v>0</v>
      </c>
      <c r="D50" s="3">
        <v>0</v>
      </c>
      <c r="E50" s="3">
        <v>8.1886070000000005E-3</v>
      </c>
      <c r="F50" s="3">
        <v>0</v>
      </c>
      <c r="G50" s="3">
        <v>0</v>
      </c>
      <c r="H50" s="3">
        <v>9.7108219999999992E-3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2.2856904000000001E-2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1.6540185999999998E-2</v>
      </c>
      <c r="AX50" s="3">
        <v>0</v>
      </c>
      <c r="AY50" s="3">
        <v>0</v>
      </c>
      <c r="AZ50" s="3">
        <v>0</v>
      </c>
      <c r="BA50" s="3">
        <v>0</v>
      </c>
      <c r="BB50" s="3">
        <v>1.1325943E-2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1.2895530000000001E-2</v>
      </c>
      <c r="BK50" s="3">
        <v>0</v>
      </c>
      <c r="BL50" s="3">
        <v>1.6785325E-2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8.331672E-3</v>
      </c>
      <c r="BV50" s="3">
        <v>0</v>
      </c>
      <c r="BW50" s="3">
        <v>2.5239116999999998E-2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</row>
    <row r="51" spans="1:102" x14ac:dyDescent="0.25">
      <c r="A51" s="4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1.3422453000000001E-2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1.5864746999999998E-2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1.3465661E-2</v>
      </c>
      <c r="CH51" s="3">
        <v>0</v>
      </c>
      <c r="CI51" s="3">
        <v>0</v>
      </c>
      <c r="CJ51" s="3">
        <v>1.6203160000000001E-2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</row>
    <row r="52" spans="1:102" x14ac:dyDescent="0.25">
      <c r="A52" s="4" t="s">
        <v>54</v>
      </c>
      <c r="B52" s="3">
        <v>0</v>
      </c>
      <c r="C52" s="3">
        <v>1.1952157999999999E-2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1.3835999999999999E-2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</row>
    <row r="53" spans="1:102" x14ac:dyDescent="0.25">
      <c r="A53" s="4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</row>
    <row r="54" spans="1:102" x14ac:dyDescent="0.25">
      <c r="A54" s="4" t="s">
        <v>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2.2280952E-2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1.6847629999999999E-2</v>
      </c>
      <c r="BG54" s="3">
        <v>0</v>
      </c>
      <c r="BH54" s="3">
        <v>0</v>
      </c>
      <c r="BI54" s="3">
        <v>1.5091197000000001E-2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1.32576125E-2</v>
      </c>
      <c r="BV54" s="3">
        <v>0</v>
      </c>
      <c r="BW54" s="3">
        <v>0</v>
      </c>
      <c r="BX54" s="3">
        <v>2.3451658E-2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7.6873675000000002E-3</v>
      </c>
    </row>
    <row r="55" spans="1:102" x14ac:dyDescent="0.25">
      <c r="A55" s="4" t="s">
        <v>65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5.2740649999999997E-3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1.1388102000000001E-2</v>
      </c>
      <c r="BH55" s="3">
        <v>1.6377050000000001E-2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2.7004672E-2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</row>
    <row r="56" spans="1:102" x14ac:dyDescent="0.25">
      <c r="A56" s="4" t="s">
        <v>82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</row>
    <row r="57" spans="1:102" x14ac:dyDescent="0.25">
      <c r="A57" s="4" t="s">
        <v>103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1.5405841E-2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8.5726550000000002E-3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1.3109406000000001E-2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</row>
    <row r="58" spans="1:102" x14ac:dyDescent="0.25">
      <c r="A58" s="4" t="s">
        <v>120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9.6200750000000005E-3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6.3404654999999997E-3</v>
      </c>
      <c r="BF58" s="3">
        <v>0</v>
      </c>
      <c r="BG58" s="3">
        <v>0</v>
      </c>
      <c r="BH58" s="3">
        <v>0</v>
      </c>
      <c r="BI58" s="3">
        <f>(0.015767938+0.008858807)/2</f>
        <v>1.2313372499999999E-2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1.3059655999999999E-2</v>
      </c>
      <c r="BQ58" s="3">
        <v>0</v>
      </c>
      <c r="BR58" s="3">
        <v>0</v>
      </c>
      <c r="BS58" s="3">
        <f>(0.015504199+0.0091794105)/2</f>
        <v>1.2341804750000001E-2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1.0925967E-2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5.6377600000000003E-3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</row>
    <row r="59" spans="1:102" x14ac:dyDescent="0.25">
      <c r="A59" s="4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2.7180039999999999E-2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2.0953598E-2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</row>
    <row r="60" spans="1:102" x14ac:dyDescent="0.25">
      <c r="A60" s="4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1.4070277000000001E-2</v>
      </c>
      <c r="L60" s="3">
        <v>0</v>
      </c>
      <c r="M60" s="3">
        <v>0</v>
      </c>
      <c r="N60" s="3">
        <v>1.7186508E-2</v>
      </c>
      <c r="O60" s="3">
        <v>0</v>
      </c>
      <c r="P60" s="3">
        <v>0</v>
      </c>
      <c r="Q60" s="3">
        <v>1.2143627000000001E-2</v>
      </c>
      <c r="R60" s="3">
        <v>0</v>
      </c>
      <c r="S60" s="3">
        <v>0</v>
      </c>
      <c r="T60" s="3">
        <v>2.071568E-2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2.4762020999999999E-2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7.0453095000000002E-3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1.415988E-2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1.5405749999999999E-2</v>
      </c>
      <c r="CO60" s="3">
        <v>0</v>
      </c>
      <c r="CP60" s="3">
        <v>0</v>
      </c>
      <c r="CQ60" s="3">
        <v>0</v>
      </c>
      <c r="CR60" s="3">
        <v>7.595325E-3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</row>
    <row r="61" spans="1:102" x14ac:dyDescent="0.25">
      <c r="A61" s="4" t="s">
        <v>146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1.2004238E-2</v>
      </c>
      <c r="I61" s="3">
        <v>0</v>
      </c>
      <c r="J61" s="3">
        <v>0</v>
      </c>
      <c r="K61" s="3">
        <v>0</v>
      </c>
      <c r="L61" s="3">
        <v>0</v>
      </c>
      <c r="M61" s="3">
        <v>2.1402457999999999E-2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f>(0.010527289+0.019771466)/2</f>
        <v>1.5149377500000002E-2</v>
      </c>
      <c r="Y61" s="3">
        <v>2.0130678999999999E-2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2.8139390000000001E-3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1.538046E-2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1.7717771E-2</v>
      </c>
      <c r="CW61" s="3">
        <v>0</v>
      </c>
      <c r="CX61" s="3">
        <v>0</v>
      </c>
    </row>
    <row r="62" spans="1:102" x14ac:dyDescent="0.25">
      <c r="A62" s="4" t="s">
        <v>165</v>
      </c>
      <c r="B62" s="3">
        <v>1.4534115E-2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1.2818717E-2</v>
      </c>
      <c r="J62" s="3">
        <v>0</v>
      </c>
      <c r="K62" s="3">
        <v>1.2956764000000001E-2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1.2528812E-2</v>
      </c>
      <c r="Y62" s="3">
        <v>0</v>
      </c>
      <c r="Z62" s="3">
        <v>0</v>
      </c>
      <c r="AA62" s="3">
        <v>0</v>
      </c>
      <c r="AB62" s="3">
        <v>1.1320399E-2</v>
      </c>
      <c r="AC62" s="3">
        <v>2.023345E-2</v>
      </c>
      <c r="AD62" s="3">
        <v>0</v>
      </c>
      <c r="AE62" s="3">
        <v>1.7309569E-2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8.6208139999999992E-3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7.0203593999999996E-3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2.7117283999999998E-2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1.0966673999999999E-2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1.3508862999999999E-2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</row>
    <row r="63" spans="1:102" x14ac:dyDescent="0.25">
      <c r="A63" s="4" t="s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4.4576260000000001E-3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3.0442348000000001E-3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5.9718573000000002E-3</v>
      </c>
      <c r="AU63" s="3">
        <v>1.9024220000000001E-2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1.6878285999999999E-2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</row>
    <row r="64" spans="1:102" x14ac:dyDescent="0.25">
      <c r="A64" s="4" t="s">
        <v>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9.0502640000000006E-3</v>
      </c>
      <c r="BJ64" s="3">
        <v>0</v>
      </c>
      <c r="BK64" s="3">
        <v>0</v>
      </c>
      <c r="BL64" s="3">
        <v>0</v>
      </c>
      <c r="BM64" s="3">
        <f>(0.017207295+0.013275938)/2</f>
        <v>1.5241616499999999E-2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</row>
    <row r="65" spans="1:102" x14ac:dyDescent="0.25">
      <c r="A65" s="4" t="s">
        <v>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f>(0.0140526965+0.013741471+0.00919182)/3</f>
        <v>1.2328662499999999E-2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</row>
    <row r="66" spans="1:102" x14ac:dyDescent="0.25">
      <c r="A66" s="4" t="s">
        <v>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3.8907372000000001E-3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1.7685413000000001E-2</v>
      </c>
      <c r="CW66" s="3">
        <v>0</v>
      </c>
      <c r="CX66" s="3">
        <v>0</v>
      </c>
    </row>
    <row r="67" spans="1:102" x14ac:dyDescent="0.25">
      <c r="A67" s="4" t="s">
        <v>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</row>
    <row r="68" spans="1:102" x14ac:dyDescent="0.25">
      <c r="A68" s="4" t="s">
        <v>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</row>
    <row r="69" spans="1:102" x14ac:dyDescent="0.25">
      <c r="A69" s="4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9.7252550000000004E-3</v>
      </c>
      <c r="AH69" s="3">
        <v>0</v>
      </c>
      <c r="AI69" s="3">
        <v>1.2888501E-2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1.3480491000000001E-2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f>(0.0076381816+0.0068535316)/2</f>
        <v>7.2458565999999995E-3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</row>
    <row r="70" spans="1:102" x14ac:dyDescent="0.25">
      <c r="A70" s="4" t="s">
        <v>16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</row>
    <row r="71" spans="1:102" x14ac:dyDescent="0.25">
      <c r="A71" s="4" t="s">
        <v>19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8.3738319999999995E-3</v>
      </c>
      <c r="M71" s="3">
        <v>0</v>
      </c>
      <c r="N71" s="3">
        <v>0</v>
      </c>
      <c r="O71" s="3">
        <v>0</v>
      </c>
      <c r="P71" s="3">
        <v>1.77638E-2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1.7260896000000001E-2</v>
      </c>
      <c r="BN71" s="3">
        <v>0</v>
      </c>
      <c r="BO71" s="3">
        <v>0</v>
      </c>
      <c r="BP71" s="3">
        <v>0</v>
      </c>
      <c r="BQ71" s="3">
        <v>1.29568735E-2</v>
      </c>
      <c r="BR71" s="3">
        <v>0</v>
      </c>
      <c r="BS71" s="3">
        <v>0</v>
      </c>
      <c r="BT71" s="3">
        <v>9.8343409999999999E-3</v>
      </c>
      <c r="BU71" s="3">
        <v>1.0148994999999999E-2</v>
      </c>
      <c r="BV71" s="3">
        <v>0</v>
      </c>
      <c r="BW71" s="3">
        <v>1.4254675E-2</v>
      </c>
      <c r="BX71" s="3">
        <v>8.2653050000000006E-3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</row>
    <row r="72" spans="1:102" x14ac:dyDescent="0.25">
      <c r="A72" s="4" t="s">
        <v>28</v>
      </c>
      <c r="B72" s="3">
        <v>1.7405846999999999E-2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1.5861526000000001E-2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1.0774667999999999E-2</v>
      </c>
    </row>
    <row r="73" spans="1:102" x14ac:dyDescent="0.25">
      <c r="A73" s="4" t="s">
        <v>30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1.2316192E-2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</row>
    <row r="74" spans="1:102" x14ac:dyDescent="0.25">
      <c r="A74" s="4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f>(0.0075629+0.007213084)/2</f>
        <v>7.3879919999999995E-3</v>
      </c>
      <c r="L74" s="3">
        <v>1.4340637E-2</v>
      </c>
      <c r="M74" s="3">
        <v>0</v>
      </c>
      <c r="N74" s="3">
        <v>1.7099267000000001E-2</v>
      </c>
      <c r="O74" s="3">
        <v>1.8861828000000001E-2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2.1565514000000001E-2</v>
      </c>
      <c r="Z74" s="3">
        <v>1.7885206000000001E-2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1.0856632999999999E-2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1.7892518999999999E-2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2.0070859999999999E-2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1.5204887E-2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</row>
    <row r="75" spans="1:102" x14ac:dyDescent="0.25">
      <c r="A75" s="4" t="s">
        <v>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6.3497717000000004E-3</v>
      </c>
      <c r="L75" s="3">
        <v>0</v>
      </c>
      <c r="M75" s="3">
        <v>0</v>
      </c>
      <c r="N75" s="3">
        <f>(0.010993034+0.010466595)/2</f>
        <v>1.07298145E-2</v>
      </c>
      <c r="O75" s="3">
        <v>0</v>
      </c>
      <c r="P75" s="3">
        <v>5.0988880000000002E-3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1.8370250000000001E-2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2.1836359999999999E-2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f>(0.022779716+0.020986993)/2</f>
        <v>2.18833545E-2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1.2687316000000001E-2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</row>
    <row r="76" spans="1:102" x14ac:dyDescent="0.25">
      <c r="A76" s="4" t="s">
        <v>46</v>
      </c>
      <c r="B76" s="3">
        <v>1.3139481E-2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3.3670129999999999E-3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3.5812473000000002E-3</v>
      </c>
      <c r="AC76" s="3">
        <v>7.8221750000000007E-3</v>
      </c>
      <c r="AD76" s="3">
        <v>0</v>
      </c>
      <c r="AE76" s="3">
        <v>0</v>
      </c>
      <c r="AF76" s="3">
        <v>8.6263880000000005E-3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9.6307389999999993E-3</v>
      </c>
      <c r="AQ76" s="3">
        <v>0</v>
      </c>
      <c r="AR76" s="3">
        <v>1.1669194000000001E-2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1.0784757000000001E-2</v>
      </c>
      <c r="BZ76" s="3">
        <v>0</v>
      </c>
      <c r="CA76" s="3">
        <v>0</v>
      </c>
      <c r="CB76" s="3">
        <v>0</v>
      </c>
      <c r="CC76" s="3">
        <v>9.5414190000000006E-3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</row>
    <row r="77" spans="1:102" x14ac:dyDescent="0.25">
      <c r="A77" s="4" t="s">
        <v>52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8.1737189999999994E-3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1.0619325000000001E-2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7.8082339999999998E-3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f>(0.008215197+0.021098582)/2</f>
        <v>1.4656889500000001E-2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</row>
    <row r="78" spans="1:102" x14ac:dyDescent="0.25">
      <c r="A78" s="4" t="s">
        <v>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5.4325544999999998E-3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1.4186616999999999E-3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>(0.0048214793+0.018104417)/2</f>
        <v>1.1462948150000001E-2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2.5251689999999999E-3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2.2816006E-2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1.0933999E-2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f>(0.015481342+0.013428474)/2</f>
        <v>1.4454907999999999E-2</v>
      </c>
      <c r="CO78" s="3">
        <v>0</v>
      </c>
      <c r="CP78" s="3">
        <v>0</v>
      </c>
      <c r="CQ78" s="3">
        <v>0</v>
      </c>
      <c r="CR78" s="3">
        <v>1.7804967000000001E-2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</row>
    <row r="79" spans="1:102" x14ac:dyDescent="0.25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2.6246531E-2</v>
      </c>
    </row>
    <row r="80" spans="1:102" x14ac:dyDescent="0.25">
      <c r="A80" s="4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1.39435455E-2</v>
      </c>
      <c r="R80" s="3">
        <f>(0.02615108+0.018399134+0.010582964+0.009111736)/4</f>
        <v>1.60612285E-2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8.5692129999999991E-3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1.2752614000000001E-2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1.5431505999999999E-2</v>
      </c>
      <c r="BJ80" s="3">
        <v>0</v>
      </c>
      <c r="BK80" s="3">
        <v>0</v>
      </c>
      <c r="BL80" s="3">
        <v>0</v>
      </c>
      <c r="BM80" s="3">
        <v>1.5396185999999999E-2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</row>
    <row r="81" spans="1:102" x14ac:dyDescent="0.25">
      <c r="A81" s="4" t="s">
        <v>64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4.248206E-3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f>(0.004395008+0.0011675)/2</f>
        <v>2.7812539999999999E-3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7.0254929999999998E-3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1.4899478000000001E-2</v>
      </c>
      <c r="BL81" s="3">
        <v>0</v>
      </c>
      <c r="BM81" s="3">
        <v>0</v>
      </c>
      <c r="BN81" s="3">
        <v>0</v>
      </c>
      <c r="BO81" s="3">
        <v>0</v>
      </c>
      <c r="BP81" s="3">
        <v>6.3566044000000002E-3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4.8225372999999997E-3</v>
      </c>
      <c r="CA81" s="3">
        <v>0</v>
      </c>
      <c r="CB81" s="3">
        <v>0</v>
      </c>
      <c r="CC81" s="3">
        <v>0</v>
      </c>
      <c r="CD81" s="3">
        <v>4.3100226000000004E-3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f>(0.008188117+0.004633493)/2</f>
        <v>6.4108050000000003E-3</v>
      </c>
      <c r="CS81" s="3">
        <v>6.8098567000000002E-3</v>
      </c>
      <c r="CT81" s="3">
        <f>(0.0087824175+0.0066549173)/2</f>
        <v>7.7186674000000004E-3</v>
      </c>
      <c r="CU81" s="3">
        <v>0</v>
      </c>
      <c r="CV81" s="3">
        <v>0</v>
      </c>
      <c r="CW81" s="3">
        <v>0</v>
      </c>
      <c r="CX81" s="3">
        <v>0</v>
      </c>
    </row>
    <row r="82" spans="1:102" x14ac:dyDescent="0.25">
      <c r="A82" s="4" t="s">
        <v>68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4.5697945E-3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>(0.021730492+0.009585194)/2</f>
        <v>1.5657843000000001E-2</v>
      </c>
      <c r="T82" s="3">
        <v>0</v>
      </c>
      <c r="U82" s="3">
        <v>0</v>
      </c>
      <c r="V82" s="3">
        <v>0</v>
      </c>
      <c r="W82" s="3">
        <v>9.7633170000000005E-3</v>
      </c>
      <c r="X82" s="3">
        <v>0</v>
      </c>
      <c r="Y82" s="3">
        <v>0</v>
      </c>
      <c r="Z82" s="3">
        <v>0</v>
      </c>
      <c r="AA82" s="3">
        <v>8.0853709999999992E-3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6.7245522999999996E-3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1.4872460000000001E-2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8.9434089999999994E-3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6.6975187999999998E-3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</row>
    <row r="83" spans="1:102" x14ac:dyDescent="0.25">
      <c r="A83" s="4" t="s">
        <v>70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4.5099470000000003E-3</v>
      </c>
      <c r="BC83" s="3">
        <v>0</v>
      </c>
      <c r="BD83" s="3">
        <v>0</v>
      </c>
      <c r="BE83" s="3">
        <v>1.0588167000000001E-2</v>
      </c>
      <c r="BF83" s="3">
        <v>0</v>
      </c>
      <c r="BG83" s="3">
        <v>0</v>
      </c>
      <c r="BH83" s="3">
        <v>0</v>
      </c>
      <c r="BI83" s="3">
        <v>8.7202579999999998E-3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2.2853275999999999E-2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2.4573567999999998E-3</v>
      </c>
      <c r="CF83" s="3">
        <v>0</v>
      </c>
      <c r="CG83" s="3">
        <v>0</v>
      </c>
      <c r="CH83" s="3">
        <v>0</v>
      </c>
      <c r="CI83" s="3">
        <v>0</v>
      </c>
      <c r="CJ83" s="3">
        <v>7.6824600000000003E-3</v>
      </c>
      <c r="CK83" s="3">
        <v>5.6649489999999999E-3</v>
      </c>
      <c r="CL83" s="3">
        <v>0</v>
      </c>
      <c r="CM83" s="3">
        <v>0</v>
      </c>
      <c r="CN83" s="3">
        <v>0</v>
      </c>
      <c r="CO83" s="3">
        <v>0</v>
      </c>
      <c r="CP83" s="3">
        <v>4.0798453E-3</v>
      </c>
      <c r="CQ83" s="3">
        <v>4.0073124999999996E-3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</row>
    <row r="84" spans="1:102" x14ac:dyDescent="0.25">
      <c r="A84" s="4" t="s">
        <v>71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f>(0.00806219+0.0053168414)/2</f>
        <v>6.6895157000000007E-3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6.9595569999999999E-3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3.4323470000000001E-3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5.2612010000000001E-3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</row>
    <row r="85" spans="1:102" x14ac:dyDescent="0.25">
      <c r="A85" s="4" t="s">
        <v>72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4.0511037000000001E-3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4.6226964000000001E-3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4.4456770000000003E-3</v>
      </c>
      <c r="BF85" s="3">
        <v>0</v>
      </c>
      <c r="BG85" s="3">
        <v>0</v>
      </c>
      <c r="BH85" s="3">
        <v>0</v>
      </c>
      <c r="BI85" s="3">
        <v>0</v>
      </c>
      <c r="BJ85" s="3">
        <f>(0.006256695+0.0032767872)/2</f>
        <v>4.7667410999999993E-3</v>
      </c>
      <c r="BK85" s="3">
        <v>0</v>
      </c>
      <c r="BL85" s="3">
        <v>0</v>
      </c>
      <c r="BM85" s="3">
        <v>0</v>
      </c>
      <c r="BN85" s="3">
        <v>7.6916735000000002E-3</v>
      </c>
      <c r="BO85" s="3">
        <v>0</v>
      </c>
      <c r="BP85" s="3">
        <f>(0.0051448955+0.0026859657)/2</f>
        <v>3.9154306000000003E-3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4.9461135999999996E-3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</row>
    <row r="86" spans="1:102" x14ac:dyDescent="0.25">
      <c r="A86" s="4" t="s">
        <v>73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1.7071655000000002E-2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</row>
    <row r="87" spans="1:102" x14ac:dyDescent="0.25">
      <c r="A87" s="4" t="s">
        <v>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4.9828816999999996E-3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8.013259E-3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6.4277249999999996E-3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</row>
    <row r="88" spans="1:102" x14ac:dyDescent="0.25">
      <c r="A88" s="4" t="s">
        <v>175</v>
      </c>
      <c r="B88" s="3">
        <v>0</v>
      </c>
      <c r="C88" s="3">
        <f>(0.003325087+0.030465089)/2</f>
        <v>1.6895087999999999E-2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4.0478961999999997E-3</v>
      </c>
      <c r="P88" s="3">
        <v>0</v>
      </c>
      <c r="Q88" s="3">
        <v>1.0539751E-3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>(0.0020340711+0.0007992921)/2</f>
        <v>1.4166816000000001E-3</v>
      </c>
      <c r="AB88" s="3">
        <v>6.3408500000000003E-3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3.1542736000000002E-3</v>
      </c>
      <c r="AJ88" s="3">
        <v>5.6017195000000004E-3</v>
      </c>
      <c r="AK88" s="3">
        <v>0</v>
      </c>
      <c r="AL88" s="3">
        <v>0</v>
      </c>
      <c r="AM88" s="3">
        <v>1.9510329E-3</v>
      </c>
      <c r="AN88" s="3">
        <v>0</v>
      </c>
      <c r="AO88" s="3">
        <v>0</v>
      </c>
      <c r="AP88" s="3">
        <v>4.4891074999999997E-3</v>
      </c>
      <c r="AQ88" s="3">
        <v>0</v>
      </c>
      <c r="AR88" s="3">
        <v>6.2575740000000001E-3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5.4505309999999998E-3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5.2231023999999996E-3</v>
      </c>
      <c r="BW88" s="3">
        <v>0</v>
      </c>
      <c r="BX88" s="3">
        <v>0</v>
      </c>
      <c r="BY88" s="3">
        <v>5.7168603000000004E-3</v>
      </c>
      <c r="BZ88" s="3">
        <v>0</v>
      </c>
      <c r="CA88" s="3">
        <v>6.0294399999999996E-3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2.1824717999999999E-3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</row>
    <row r="89" spans="1:102" x14ac:dyDescent="0.25">
      <c r="A89" s="4" t="s">
        <v>76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9.8643840000000003E-3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</row>
    <row r="90" spans="1:102" x14ac:dyDescent="0.25">
      <c r="A90" s="4" t="s">
        <v>77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1.3076033000000001E-2</v>
      </c>
      <c r="AG90" s="3">
        <v>1.8408295000000002E-2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2.1477791999999999E-2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1.5347474999999999E-2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1.22030955E-2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2.2931185999999999E-2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</row>
    <row r="91" spans="1:102" x14ac:dyDescent="0.25">
      <c r="A91" s="4" t="s">
        <v>79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1.6708265999999999E-2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6.4673413999999999E-3</v>
      </c>
      <c r="U91" s="3">
        <v>8.4535989999999991E-3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1.7806257999999998E-2</v>
      </c>
      <c r="AC91" s="3">
        <v>0</v>
      </c>
      <c r="AD91" s="3">
        <v>0</v>
      </c>
      <c r="AE91" s="3">
        <v>0</v>
      </c>
      <c r="AF91" s="3">
        <v>0</v>
      </c>
      <c r="AG91" s="3">
        <v>1.4303378E-2</v>
      </c>
      <c r="AH91" s="3">
        <v>1.1437269999999999E-2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2.1821587999999999E-2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</row>
    <row r="92" spans="1:102" x14ac:dyDescent="0.25">
      <c r="A92" s="4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</row>
    <row r="93" spans="1:102" x14ac:dyDescent="0.25">
      <c r="A93" s="4" t="s">
        <v>81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9.1305515000000004E-3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1.4457756E-2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f>(0.014037473+0.006408288)/2</f>
        <v>1.02228805E-2</v>
      </c>
      <c r="CG93" s="3">
        <v>0</v>
      </c>
      <c r="CH93" s="3">
        <v>0</v>
      </c>
      <c r="CI93" s="3">
        <v>7.0141554000000004E-3</v>
      </c>
      <c r="CJ93" s="3">
        <v>0</v>
      </c>
      <c r="CK93" s="3">
        <v>0</v>
      </c>
      <c r="CL93" s="3">
        <v>0</v>
      </c>
      <c r="CM93" s="3">
        <f>(0.023961635+0.015878912)/2</f>
        <v>1.9920273499999998E-2</v>
      </c>
      <c r="CN93" s="3">
        <v>0</v>
      </c>
      <c r="CO93" s="3">
        <v>1.0600002000000001E-2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</row>
    <row r="94" spans="1:102" x14ac:dyDescent="0.25">
      <c r="A94" s="4" t="s">
        <v>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1.2634994E-2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</row>
    <row r="95" spans="1:102" x14ac:dyDescent="0.25">
      <c r="A95" s="4" t="s">
        <v>84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</row>
    <row r="96" spans="1:102" x14ac:dyDescent="0.25">
      <c r="A96" s="4" t="s">
        <v>85</v>
      </c>
      <c r="B96" s="3">
        <v>6.3921534000000004E-3</v>
      </c>
      <c r="C96" s="3">
        <v>0</v>
      </c>
      <c r="D96" s="3">
        <v>0</v>
      </c>
      <c r="E96" s="3">
        <v>0</v>
      </c>
      <c r="F96" s="3">
        <v>0</v>
      </c>
      <c r="G96" s="3">
        <v>1.5788284999999999E-2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2.7361657000000001E-2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5.3370995000000003E-3</v>
      </c>
      <c r="AH96" s="3">
        <f>(0.012817417+0.007265842)/2</f>
        <v>1.00416295E-2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6.7843529999999999E-3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</row>
    <row r="97" spans="1:102" x14ac:dyDescent="0.25">
      <c r="A97" s="4" t="s">
        <v>87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2.0919212999999999E-2</v>
      </c>
    </row>
    <row r="98" spans="1:102" x14ac:dyDescent="0.25">
      <c r="A98" s="4" t="s">
        <v>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1.2134496E-2</v>
      </c>
      <c r="AA98" s="3">
        <v>0</v>
      </c>
      <c r="AB98" s="3">
        <f>(0.006943765+0.014252288)/2</f>
        <v>1.05980265E-2</v>
      </c>
      <c r="AC98" s="3">
        <v>0</v>
      </c>
      <c r="AD98" s="3">
        <v>0</v>
      </c>
      <c r="AE98" s="3">
        <v>0</v>
      </c>
      <c r="AF98" s="3">
        <v>0</v>
      </c>
      <c r="AG98" s="3">
        <v>2.5411232999999998E-2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5.6857797E-3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5.081889E-3</v>
      </c>
      <c r="BM98" s="3">
        <v>0</v>
      </c>
      <c r="BN98" s="3">
        <v>8.3066530000000006E-3</v>
      </c>
      <c r="BO98" s="3">
        <v>0</v>
      </c>
      <c r="BP98" s="3">
        <v>5.6280899999999997E-3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4.8448433999999999E-3</v>
      </c>
      <c r="BZ98" s="3">
        <v>0</v>
      </c>
      <c r="CA98" s="3">
        <v>0</v>
      </c>
      <c r="CB98" s="3">
        <v>1.4430203000000001E-2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</row>
    <row r="99" spans="1:102" x14ac:dyDescent="0.25">
      <c r="A99" s="4" t="s">
        <v>89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1.5058759999999999E-2</v>
      </c>
      <c r="BZ99" s="3">
        <v>0</v>
      </c>
      <c r="CA99" s="3">
        <v>1.6004609999999999E-2</v>
      </c>
      <c r="CB99" s="3">
        <v>0</v>
      </c>
      <c r="CC99" s="3">
        <v>0</v>
      </c>
      <c r="CD99" s="3">
        <v>2.7198256000000001E-3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</row>
    <row r="100" spans="1:102" x14ac:dyDescent="0.25">
      <c r="A100" s="4" t="s">
        <v>90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8.838172E-3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</row>
    <row r="101" spans="1:102" x14ac:dyDescent="0.25">
      <c r="A101" s="4" t="s">
        <v>91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f>(0.0072443704+0.004543815+0.016136276)/3</f>
        <v>9.3081538000000016E-3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1.9610685999999999E-2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8.086958E-3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8.3400634999999997E-3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8.9631769999999993E-3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9.9483880000000007E-3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</row>
    <row r="102" spans="1:102" x14ac:dyDescent="0.25">
      <c r="A102" s="4" t="s">
        <v>92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5.2687563E-3</v>
      </c>
      <c r="L102" s="3">
        <v>4.1578887E-3</v>
      </c>
      <c r="M102" s="3">
        <v>0</v>
      </c>
      <c r="N102" s="3">
        <v>0</v>
      </c>
      <c r="O102" s="3">
        <v>0</v>
      </c>
      <c r="P102" s="3">
        <v>1.4737605000000001E-2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9.4332440000000004E-3</v>
      </c>
      <c r="AU102" s="3">
        <v>0</v>
      </c>
      <c r="AV102" s="3">
        <v>0</v>
      </c>
      <c r="AW102" s="3">
        <v>0</v>
      </c>
      <c r="AX102" s="3">
        <v>7.7991600000000003E-3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8.8180700000000008E-3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</row>
    <row r="103" spans="1:102" x14ac:dyDescent="0.25">
      <c r="A103" s="4" t="s">
        <v>93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6.7789460000000001E-3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</row>
    <row r="104" spans="1:102" x14ac:dyDescent="0.25">
      <c r="A104" s="4" t="s">
        <v>94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1.9314958E-2</v>
      </c>
      <c r="AS104" s="3">
        <v>0</v>
      </c>
      <c r="AT104" s="3">
        <v>1.2833294E-2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8.2236449999999999E-3</v>
      </c>
      <c r="BO104" s="3">
        <v>0</v>
      </c>
      <c r="BP104" s="3">
        <v>0</v>
      </c>
      <c r="BQ104" s="3">
        <v>0</v>
      </c>
      <c r="BR104" s="3">
        <v>1.0174054E-2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</row>
    <row r="105" spans="1:102" x14ac:dyDescent="0.25">
      <c r="A105" s="4" t="s">
        <v>95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1.7359574999999999E-2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7.2165084999999997E-3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7.5518870000000002E-3</v>
      </c>
      <c r="BB105" s="3">
        <f>(0.0067691216+0.004637952)/2</f>
        <v>5.7035367999999998E-3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6.4517665E-3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9.0736589999999995E-3</v>
      </c>
      <c r="CE105" s="3">
        <v>1.1345849E-2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7.3201526000000001E-3</v>
      </c>
      <c r="CL105" s="3">
        <v>0</v>
      </c>
      <c r="CM105" s="3">
        <v>0</v>
      </c>
      <c r="CN105" s="3">
        <v>0</v>
      </c>
      <c r="CO105" s="3">
        <v>0</v>
      </c>
      <c r="CP105" s="3">
        <v>3.2608992999999999E-3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5.7911165000000004E-3</v>
      </c>
    </row>
    <row r="106" spans="1:102" x14ac:dyDescent="0.25">
      <c r="A106" s="4" t="s">
        <v>96</v>
      </c>
      <c r="B106" s="3">
        <v>7.0620379999999996E-3</v>
      </c>
      <c r="C106" s="3">
        <v>7.7195056E-3</v>
      </c>
      <c r="D106" s="3">
        <v>4.7797320000000001E-3</v>
      </c>
      <c r="E106" s="3">
        <v>0</v>
      </c>
      <c r="F106" s="3">
        <v>6.6498382999999996E-3</v>
      </c>
      <c r="G106" s="3">
        <v>1.1135775000000001E-2</v>
      </c>
      <c r="H106" s="3">
        <v>0</v>
      </c>
      <c r="I106" s="3">
        <v>0</v>
      </c>
      <c r="J106" s="3">
        <v>0</v>
      </c>
      <c r="K106" s="3">
        <v>1.10494215E-2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f>(0.014146467+0.0033033662)/2</f>
        <v>8.7249166000000003E-3</v>
      </c>
      <c r="BZ106" s="3">
        <f>(0.01888916+0.0065103453)/2</f>
        <v>1.269975265E-2</v>
      </c>
      <c r="CA106" s="3">
        <f>(0.011147826+0.02216978+0.019081827)/3</f>
        <v>1.7466477666666664E-2</v>
      </c>
      <c r="CB106" s="3">
        <v>0</v>
      </c>
      <c r="CC106" s="3">
        <v>1.4174930000000001E-2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1.6683731E-2</v>
      </c>
      <c r="CU106" s="3">
        <v>0</v>
      </c>
      <c r="CV106" s="3">
        <v>0</v>
      </c>
      <c r="CW106" s="3">
        <v>0</v>
      </c>
      <c r="CX106" s="3">
        <v>0</v>
      </c>
    </row>
    <row r="107" spans="1:102" x14ac:dyDescent="0.25">
      <c r="A107" s="4" t="s">
        <v>97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7.4104849999999996E-3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2.0480330000000001E-2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2.1492510999999999E-2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</row>
    <row r="108" spans="1:102" x14ac:dyDescent="0.25">
      <c r="A108" s="4" t="s">
        <v>98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1.8115275E-2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f>(0.006539182+0.016280366)/2</f>
        <v>1.1409774000000001E-2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f>(0.02932973+0.0267369)/2</f>
        <v>2.8033315E-2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7.972916E-3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2.3734202999999999E-2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2.4639072000000001E-2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7.4214429999999998E-3</v>
      </c>
    </row>
    <row r="109" spans="1:102" x14ac:dyDescent="0.25">
      <c r="A109" s="4" t="s">
        <v>99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1.9230450999999999E-2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1.5902191E-2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</row>
    <row r="110" spans="1:102" x14ac:dyDescent="0.25">
      <c r="A110" s="4" t="s">
        <v>100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6.6004773000000001E-3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7.3320772000000003E-3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</row>
    <row r="111" spans="1:102" x14ac:dyDescent="0.25">
      <c r="A111" s="4" t="s">
        <v>101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1.2097919E-2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1.4171932E-2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1.3841084E-2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1.7063007000000002E-2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f>(0.014590891+0.010519117)/2</f>
        <v>1.2555004E-2</v>
      </c>
      <c r="CD111" s="3">
        <v>7.619481E-3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</row>
    <row r="112" spans="1:102" x14ac:dyDescent="0.25">
      <c r="A112" s="4" t="s">
        <v>104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5.2381700000000003E-3</v>
      </c>
      <c r="AG112" s="3">
        <v>0</v>
      </c>
      <c r="AH112" s="3">
        <v>0</v>
      </c>
      <c r="AI112" s="3">
        <v>0</v>
      </c>
      <c r="AJ112" s="3">
        <v>6.344372E-3</v>
      </c>
      <c r="AK112" s="3">
        <v>0</v>
      </c>
      <c r="AL112" s="3">
        <v>0</v>
      </c>
      <c r="AM112" s="3">
        <v>7.3583247000000001E-3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9.5292840000000007E-3</v>
      </c>
      <c r="BM112" s="3">
        <v>0</v>
      </c>
      <c r="BN112" s="3">
        <v>0</v>
      </c>
      <c r="BO112" s="3">
        <v>0</v>
      </c>
      <c r="BP112" s="3">
        <v>0</v>
      </c>
      <c r="BQ112" s="3">
        <f>(0.013158176+0.0032936602)/2</f>
        <v>8.2259181000000001E-3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1.3960922000000001E-2</v>
      </c>
      <c r="CI112" s="3">
        <v>1.3960922000000001E-2</v>
      </c>
      <c r="CJ112" s="3">
        <v>0</v>
      </c>
      <c r="CK112" s="3">
        <v>0</v>
      </c>
      <c r="CL112" s="3">
        <v>0</v>
      </c>
      <c r="CM112" s="3">
        <v>0</v>
      </c>
      <c r="CN112" s="3">
        <v>7.4822934999999998E-3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2.2644810000000001E-2</v>
      </c>
      <c r="CV112" s="3">
        <v>0</v>
      </c>
      <c r="CW112" s="3">
        <v>0</v>
      </c>
      <c r="CX112" s="3">
        <v>0</v>
      </c>
    </row>
    <row r="113" spans="1:102" x14ac:dyDescent="0.25">
      <c r="A113" s="4" t="s">
        <v>105</v>
      </c>
      <c r="B113" s="3">
        <v>0</v>
      </c>
      <c r="C113" s="3">
        <v>0</v>
      </c>
      <c r="D113" s="3">
        <v>1.1578428E-2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7.3058013999999999E-3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</row>
    <row r="114" spans="1:102" x14ac:dyDescent="0.25">
      <c r="A114" s="4" t="s">
        <v>106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</row>
    <row r="115" spans="1:102" x14ac:dyDescent="0.25">
      <c r="A115" s="4" t="s">
        <v>107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4.4878692999999999E-3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6.2359002999999996E-3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5.2142789999999996E-3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5.3762749999999998E-3</v>
      </c>
      <c r="AX115" s="3">
        <v>0</v>
      </c>
      <c r="AY115" s="3">
        <v>0</v>
      </c>
      <c r="AZ115" s="3">
        <v>0</v>
      </c>
      <c r="BA115" s="3">
        <v>7.6508749999999997E-3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f>(0.0059427153+0.002928836)/2</f>
        <v>4.4357756500000003E-3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</row>
    <row r="116" spans="1:102" x14ac:dyDescent="0.25">
      <c r="A116" s="4" t="s">
        <v>108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8.7556609999999997E-3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1.2816149000000001E-2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</row>
    <row r="117" spans="1:102" x14ac:dyDescent="0.25">
      <c r="A117" s="4" t="s">
        <v>109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</row>
    <row r="118" spans="1:102" x14ac:dyDescent="0.25">
      <c r="A118" s="4" t="s">
        <v>110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1.9122153999999999E-2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9.7965599999999993E-3</v>
      </c>
      <c r="AK118" s="3">
        <v>0</v>
      </c>
      <c r="AL118" s="3">
        <v>0</v>
      </c>
      <c r="AM118" s="3">
        <v>7.2507435000000002E-3</v>
      </c>
      <c r="AN118" s="3">
        <v>0</v>
      </c>
      <c r="AO118" s="3">
        <v>0</v>
      </c>
      <c r="AP118" s="3">
        <v>1.3677473000000001E-2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</row>
    <row r="119" spans="1:102" x14ac:dyDescent="0.25">
      <c r="A119" s="4" t="s">
        <v>111</v>
      </c>
      <c r="B119" s="3">
        <v>0</v>
      </c>
      <c r="C119" s="3">
        <v>0</v>
      </c>
      <c r="D119" s="3">
        <v>1.4237879E-2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2.1319997E-2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1.7008314E-2</v>
      </c>
      <c r="U119" s="3">
        <v>0</v>
      </c>
      <c r="V119" s="3">
        <v>0</v>
      </c>
      <c r="W119" s="3">
        <v>0</v>
      </c>
      <c r="X119" s="3">
        <v>1.0520345E-2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7.8105620000000001E-3</v>
      </c>
      <c r="AN119" s="3">
        <v>0</v>
      </c>
      <c r="AO119" s="3">
        <v>0</v>
      </c>
      <c r="AP119" s="3">
        <f>(0.009046551+0.007546785)/2</f>
        <v>8.2966680000000001E-3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1.9464845000000001E-2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1.3584850000000001E-2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</row>
    <row r="120" spans="1:102" x14ac:dyDescent="0.25">
      <c r="A120" s="4" t="s">
        <v>112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2.1545776999999999E-2</v>
      </c>
      <c r="V120" s="3">
        <v>0</v>
      </c>
      <c r="W120" s="3">
        <v>0</v>
      </c>
      <c r="X120" s="3">
        <v>0</v>
      </c>
      <c r="Y120" s="3">
        <v>0</v>
      </c>
      <c r="Z120" s="3">
        <v>1.3352123E-2</v>
      </c>
      <c r="AA120" s="3">
        <v>0</v>
      </c>
      <c r="AB120" s="3">
        <f>(0.0038786868+0.011520616+0.010442025+0.009738586)/4</f>
        <v>8.8949784500000004E-3</v>
      </c>
      <c r="AC120" s="3">
        <v>0</v>
      </c>
      <c r="AD120" s="3">
        <v>0</v>
      </c>
      <c r="AE120" s="3">
        <v>0</v>
      </c>
      <c r="AF120" s="3">
        <v>0</v>
      </c>
      <c r="AG120" s="3">
        <v>4.0778406000000003E-3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5.3566949999999999E-3</v>
      </c>
      <c r="AS120" s="3">
        <v>0</v>
      </c>
      <c r="AT120" s="3">
        <f>(0.014717521+0.0036983294)/2</f>
        <v>9.2079251999999997E-3</v>
      </c>
      <c r="AU120" s="3">
        <v>0</v>
      </c>
      <c r="AV120" s="3">
        <v>1.0594808000000001E-2</v>
      </c>
      <c r="AW120" s="3">
        <v>0</v>
      </c>
      <c r="AX120" s="3">
        <v>5.7622165999999999E-3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</row>
    <row r="121" spans="1:102" x14ac:dyDescent="0.25">
      <c r="A121" s="4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2.1407954E-2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</row>
    <row r="122" spans="1:102" x14ac:dyDescent="0.25">
      <c r="A122" s="4" t="s">
        <v>114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1.1820054999999999E-2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4.1602339999999996E-3</v>
      </c>
      <c r="BZ122" s="3">
        <v>0</v>
      </c>
      <c r="CA122" s="3">
        <v>0</v>
      </c>
      <c r="CB122" s="3">
        <v>0</v>
      </c>
      <c r="CC122" s="3">
        <v>1.1364367E-2</v>
      </c>
      <c r="CD122" s="3">
        <v>0</v>
      </c>
      <c r="CE122" s="3">
        <v>0</v>
      </c>
      <c r="CF122" s="3">
        <v>0</v>
      </c>
      <c r="CG122" s="3">
        <v>0</v>
      </c>
      <c r="CH122" s="3">
        <f>(0.010297447+0.008641994)/2</f>
        <v>9.4697205000000007E-3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</row>
    <row r="123" spans="1:102" x14ac:dyDescent="0.25">
      <c r="A123" s="4" t="s">
        <v>115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6.3190449999999997E-3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</row>
    <row r="124" spans="1:102" x14ac:dyDescent="0.25">
      <c r="A124" s="4" t="s">
        <v>116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1.3351985E-2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</row>
    <row r="125" spans="1:102" x14ac:dyDescent="0.25">
      <c r="A125" s="4" t="s">
        <v>117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</row>
    <row r="126" spans="1:102" x14ac:dyDescent="0.25">
      <c r="A126" s="4" t="s">
        <v>118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f>(0.008469503+0.0018253835)/2</f>
        <v>5.1474432499999997E-3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1.8609290000000001E-2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2.1749647E-2</v>
      </c>
      <c r="CO126" s="3">
        <v>0</v>
      </c>
      <c r="CP126" s="3">
        <v>0</v>
      </c>
      <c r="CQ126" s="3">
        <v>0</v>
      </c>
      <c r="CR126" s="3">
        <v>9.5902609999999992E-3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</row>
    <row r="127" spans="1:102" x14ac:dyDescent="0.25">
      <c r="A127" s="4" t="s">
        <v>119</v>
      </c>
      <c r="B127" s="3">
        <v>0</v>
      </c>
      <c r="C127" s="3">
        <v>1.2174055E-2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8.8817645000000001E-3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6.7159639999999996E-3</v>
      </c>
      <c r="AB127" s="3">
        <v>2.9929002999999999E-2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1.4262265499999999E-2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4.1871360000000002E-3</v>
      </c>
      <c r="CS127" s="3">
        <v>0</v>
      </c>
      <c r="CT127" s="3">
        <v>8.1122820000000002E-3</v>
      </c>
      <c r="CU127" s="3">
        <v>0</v>
      </c>
      <c r="CV127" s="3">
        <v>0</v>
      </c>
      <c r="CW127" s="3">
        <v>0</v>
      </c>
      <c r="CX127" s="3">
        <v>0</v>
      </c>
    </row>
    <row r="128" spans="1:102" x14ac:dyDescent="0.25">
      <c r="A128" s="4" t="s">
        <v>121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7.3238230000000001E-3</v>
      </c>
      <c r="L128" s="3">
        <v>0</v>
      </c>
      <c r="M128" s="3">
        <v>0</v>
      </c>
      <c r="N128" s="3">
        <v>0</v>
      </c>
      <c r="O128" s="3">
        <v>0</v>
      </c>
      <c r="P128" s="3">
        <f>(0.019869758+0.015975162)/2</f>
        <v>1.7922460000000001E-2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f>(0.011887321+0.008308967)/2</f>
        <v>1.0098144E-2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5.3361779999999996E-3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f>(0.008312685+0.007415046+0.010834396)/3</f>
        <v>8.8540423333333344E-3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f>(0.014158289+0.0054628477)/2</f>
        <v>9.8105683499999999E-3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2.3572943999999998E-2</v>
      </c>
      <c r="CA128" s="3">
        <v>0</v>
      </c>
      <c r="CB128" s="3">
        <v>0</v>
      </c>
      <c r="CC128" s="3">
        <v>5.8340876999999998E-3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</row>
    <row r="129" spans="1:102" x14ac:dyDescent="0.25">
      <c r="A129" s="4" t="s">
        <v>122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</row>
    <row r="130" spans="1:102" x14ac:dyDescent="0.25">
      <c r="A130" s="4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5.9269960000000003E-3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2.6859745000000001E-2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</row>
    <row r="131" spans="1:102" x14ac:dyDescent="0.25">
      <c r="A131" s="4" t="s">
        <v>124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f>(0.009685054+0.004823866)/2</f>
        <v>7.2544599999999999E-3</v>
      </c>
      <c r="N131" s="3">
        <v>0</v>
      </c>
      <c r="O131" s="3">
        <v>0</v>
      </c>
      <c r="P131" s="3">
        <v>0</v>
      </c>
      <c r="Q131" s="3">
        <v>4.6238149999999999E-3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2.5926395000000001E-3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1.5722659999999999E-2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2.4848199000000001E-2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2.0532568000000001E-3</v>
      </c>
    </row>
    <row r="132" spans="1:102" x14ac:dyDescent="0.25">
      <c r="A132" s="4" t="s">
        <v>125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1.774761E-2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8.4498990000000003E-3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1.4850469999999999E-2</v>
      </c>
      <c r="CX132" s="3">
        <v>0</v>
      </c>
    </row>
    <row r="133" spans="1:102" x14ac:dyDescent="0.25">
      <c r="A133" s="4" t="s">
        <v>126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5.1239909999999996E-3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1.4637159E-2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9.1976560000000002E-3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1.690461E-2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</row>
    <row r="134" spans="1:102" x14ac:dyDescent="0.25">
      <c r="A134" s="4" t="s">
        <v>127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5.0195847000000004E-3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f>(0.009442203+0.0042519853)/2</f>
        <v>6.84709415E-3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f>(0.017153583+0.012007266)/2</f>
        <v>1.4580424500000001E-2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7.6250629999999996E-3</v>
      </c>
      <c r="BT134" s="3">
        <v>0</v>
      </c>
      <c r="BU134" s="3">
        <v>0</v>
      </c>
      <c r="BV134" s="3">
        <v>0</v>
      </c>
      <c r="BW134" s="3">
        <v>0</v>
      </c>
      <c r="BX134" s="3">
        <v>3.1991342999999998E-3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</row>
    <row r="135" spans="1:102" x14ac:dyDescent="0.25">
      <c r="A135" s="4" t="s">
        <v>128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1.6849962999999999E-2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f>(0.0144655+0.013965969+0.016918086)/3</f>
        <v>1.5116518333333334E-2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2.0867410999999999E-2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9.9831439999999994E-3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</row>
    <row r="136" spans="1:102" x14ac:dyDescent="0.25">
      <c r="A136" s="4" t="s">
        <v>129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f>(0.014704702+0.013557737)/2</f>
        <v>1.41312195E-2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1.6463044999999999E-2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2.8328705999999999E-2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</row>
    <row r="137" spans="1:102" x14ac:dyDescent="0.25">
      <c r="A137" s="4" t="s">
        <v>130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1.0398357E-2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1.2411882000000001E-2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</row>
    <row r="138" spans="1:102" x14ac:dyDescent="0.25">
      <c r="A138" s="4" t="s">
        <v>133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1.614784E-2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2.1420253E-2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6.8556049999999999E-3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1.6037565E-2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</row>
    <row r="139" spans="1:102" x14ac:dyDescent="0.25">
      <c r="A139" s="4" t="s">
        <v>134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1.2235042999999999E-2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f>(0.023379467+0.013106902)/2</f>
        <v>1.8243184500000002E-2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</row>
    <row r="140" spans="1:102" x14ac:dyDescent="0.25">
      <c r="A140" s="4" t="s">
        <v>135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f>(0.008643527+0.007904751)/2</f>
        <v>8.2741389999999998E-3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</row>
    <row r="141" spans="1:102" x14ac:dyDescent="0.25">
      <c r="A141" s="4" t="s">
        <v>136</v>
      </c>
      <c r="B141" s="3">
        <v>0</v>
      </c>
      <c r="C141" s="3">
        <v>0</v>
      </c>
      <c r="D141" s="3">
        <v>0</v>
      </c>
      <c r="E141" s="3">
        <v>0</v>
      </c>
      <c r="F141" s="3">
        <v>7.4647849999999998E-3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1.3955155E-2</v>
      </c>
      <c r="BK141" s="3">
        <f>(0.010028507+0.004607336)/2</f>
        <v>7.3179215000000004E-3</v>
      </c>
      <c r="BL141" s="3">
        <v>0</v>
      </c>
      <c r="BM141" s="3">
        <v>0</v>
      </c>
      <c r="BN141" s="3">
        <v>8.4201380000000006E-3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f>(0.015438979+0.007476485)/2</f>
        <v>1.1457732E-2</v>
      </c>
      <c r="CW141" s="3">
        <v>0</v>
      </c>
      <c r="CX141" s="3">
        <v>0</v>
      </c>
    </row>
    <row r="142" spans="1:102" x14ac:dyDescent="0.25">
      <c r="A142" s="4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1.1331146E-2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</row>
    <row r="143" spans="1:102" x14ac:dyDescent="0.25">
      <c r="A143" s="4" t="s">
        <v>138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1.9290779000000001E-2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2.2500895E-2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</row>
    <row r="144" spans="1:102" x14ac:dyDescent="0.25">
      <c r="A144" s="4" t="s">
        <v>139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1.7537279999999999E-2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1.8221161999999999E-2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9.9799329999999999E-3</v>
      </c>
      <c r="BI144" s="3">
        <v>0</v>
      </c>
      <c r="BJ144" s="3">
        <v>1.2012844999999999E-2</v>
      </c>
      <c r="BK144" s="3">
        <v>7.0846677E-3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</row>
    <row r="145" spans="1:102" x14ac:dyDescent="0.25">
      <c r="A145" s="4" t="s">
        <v>140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1.2389654E-2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f>(0.016692705+0.0122328)/2</f>
        <v>1.4462752499999999E-2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</row>
    <row r="146" spans="1:102" x14ac:dyDescent="0.25">
      <c r="A146" s="4" t="s">
        <v>141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f>(0.0055407234+0.017168125)/2</f>
        <v>1.1354424199999999E-2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6.4761840000000003E-3</v>
      </c>
      <c r="CD146" s="3">
        <f>(0.014358916+0.009356084)/2</f>
        <v>1.18575E-2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5.044822E-3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</row>
    <row r="147" spans="1:102" x14ac:dyDescent="0.25">
      <c r="A147" s="4" t="s">
        <v>142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</row>
    <row r="148" spans="1:102" x14ac:dyDescent="0.25">
      <c r="A148" s="4" t="s">
        <v>143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9.0104590000000002E-3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</row>
    <row r="149" spans="1:102" x14ac:dyDescent="0.25">
      <c r="A149" s="4" t="s">
        <v>144</v>
      </c>
      <c r="B149" s="3">
        <v>0</v>
      </c>
      <c r="C149" s="3">
        <v>0</v>
      </c>
      <c r="D149" s="3">
        <v>1.6374143000000001E-2</v>
      </c>
      <c r="E149" s="3">
        <v>0</v>
      </c>
      <c r="F149" s="3">
        <v>0</v>
      </c>
      <c r="G149" s="3">
        <v>0</v>
      </c>
      <c r="H149" s="3">
        <v>1.0198441000000001E-2</v>
      </c>
      <c r="I149" s="3">
        <v>0</v>
      </c>
      <c r="J149" s="3">
        <v>0</v>
      </c>
      <c r="K149" s="3">
        <v>0</v>
      </c>
      <c r="L149" s="3">
        <v>7.6981649999999999E-3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1.8770806000000001E-2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9.3373039999999994E-3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1.0893006E-2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1.416918E-2</v>
      </c>
      <c r="BH149" s="3">
        <v>0</v>
      </c>
      <c r="BI149" s="3">
        <v>0</v>
      </c>
      <c r="BJ149" s="3">
        <v>0</v>
      </c>
      <c r="BK149" s="3">
        <f>(0.0126635665+0.011318565+0.010375791+0.004052072)/4</f>
        <v>9.6024986250000006E-3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5.4580840000000002E-3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1.6405950999999998E-2</v>
      </c>
      <c r="CT149" s="3">
        <v>0</v>
      </c>
      <c r="CU149" s="3">
        <v>0</v>
      </c>
      <c r="CV149" s="3">
        <v>0</v>
      </c>
      <c r="CW149" s="3">
        <f>(0.010262787+0.0065401318+0.005814647)/3</f>
        <v>7.5391885999999998E-3</v>
      </c>
      <c r="CX149" s="3">
        <v>0</v>
      </c>
    </row>
    <row r="150" spans="1:102" x14ac:dyDescent="0.25">
      <c r="A150" s="4" t="s">
        <v>145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7.1850778000000001E-3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7.3002055000000003E-3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</row>
    <row r="151" spans="1:102" x14ac:dyDescent="0.25">
      <c r="A151" s="4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1.8106108999999999E-2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</row>
    <row r="152" spans="1:102" x14ac:dyDescent="0.25">
      <c r="A152" s="4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6.2923900000000001E-3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4.8776649999999998E-3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1.7794252999999999E-2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f>(0.021222105+0.017602526)/2</f>
        <v>1.9412315499999999E-2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6.0615553999999999E-3</v>
      </c>
    </row>
    <row r="153" spans="1:102" x14ac:dyDescent="0.25">
      <c r="A153" s="4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6.6521693999999996E-3</v>
      </c>
      <c r="O153" s="3">
        <v>5.8055753E-3</v>
      </c>
      <c r="P153" s="3">
        <v>0</v>
      </c>
      <c r="Q153" s="3">
        <v>4.2920405999999998E-3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7.2033647000000001E-3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7.9548310000000007E-3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</row>
    <row r="154" spans="1:102" x14ac:dyDescent="0.25">
      <c r="A154" s="4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9.8435480000000006E-3</v>
      </c>
      <c r="BH154" s="3">
        <v>2.0398512000000001E-2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2.7365150000000001E-2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</row>
    <row r="155" spans="1:102" x14ac:dyDescent="0.25">
      <c r="A155" s="4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5.1318179999999998E-3</v>
      </c>
      <c r="AK155" s="3">
        <v>6.0739180000000002E-3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4.9818702999999999E-3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</row>
    <row r="156" spans="1:102" x14ac:dyDescent="0.25">
      <c r="A156" s="4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9.3118869999999996E-3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6.5283219999999996E-3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6.7939929999999999E-3</v>
      </c>
      <c r="BX156" s="3">
        <v>0</v>
      </c>
      <c r="BY156" s="3">
        <v>0</v>
      </c>
      <c r="BZ156" s="3">
        <v>6.4026164E-3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</row>
    <row r="157" spans="1:102" x14ac:dyDescent="0.25">
      <c r="A157" s="4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8.5516229999999995E-3</v>
      </c>
      <c r="R157" s="3">
        <v>0</v>
      </c>
      <c r="S157" s="3">
        <v>0</v>
      </c>
      <c r="T157" s="3">
        <v>1.0319864E-2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6.8678665E-3</v>
      </c>
      <c r="AB157" s="3">
        <v>1.1269177999999999E-2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1.0032355E-2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>(0.014519044+0.011519707)/2</f>
        <v>1.3019375499999999E-2</v>
      </c>
      <c r="BV157" s="3">
        <v>0</v>
      </c>
      <c r="BW157" s="3">
        <f>(0.008118099+0.0065639387)/2</f>
        <v>7.3410188500000004E-3</v>
      </c>
      <c r="BX157" s="3">
        <v>0</v>
      </c>
      <c r="BY157" s="3">
        <v>0</v>
      </c>
      <c r="BZ157" s="3">
        <v>0</v>
      </c>
      <c r="CA157" s="3">
        <v>1.326953E-2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2.2611119999999998E-2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8.4345080000000003E-3</v>
      </c>
    </row>
    <row r="158" spans="1:102" x14ac:dyDescent="0.25">
      <c r="A158" s="4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9.116786E-3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1.1876915E-2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7.5152700000000001E-3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6.6138450000000001E-3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</row>
    <row r="159" spans="1:102" x14ac:dyDescent="0.25">
      <c r="A159" s="4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1.0123445999999999E-2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f>(0.00788452+0.021373836+0.013605011)/3</f>
        <v>1.4287789E-2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1.2630588E-2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1.32663725E-2</v>
      </c>
      <c r="BF159" s="3">
        <v>0</v>
      </c>
      <c r="BG159" s="3">
        <v>0</v>
      </c>
      <c r="BH159" s="3">
        <v>0</v>
      </c>
      <c r="BI159" s="3">
        <v>0</v>
      </c>
      <c r="BJ159" s="3">
        <f>(0.01343311+0.008130323)/2</f>
        <v>1.07817165E-2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f>(0.014665361+0.010205153)/2</f>
        <v>1.2435257E-2</v>
      </c>
      <c r="BT159" s="3">
        <v>1.5628402999999999E-2</v>
      </c>
      <c r="BU159" s="3">
        <v>0</v>
      </c>
      <c r="BV159" s="3">
        <v>0</v>
      </c>
      <c r="BW159" s="3">
        <v>1.5244499E-2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2.0035346999999998E-2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</row>
    <row r="160" spans="1:102" x14ac:dyDescent="0.25">
      <c r="A160" s="4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9.6877809999999995E-3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7.7468236000000001E-3</v>
      </c>
      <c r="AB160" s="3">
        <v>0</v>
      </c>
      <c r="AC160" s="3">
        <v>0</v>
      </c>
      <c r="AD160" s="3">
        <v>0</v>
      </c>
      <c r="AE160" s="3">
        <v>0</v>
      </c>
      <c r="AF160" s="3">
        <v>9.3082540000000002E-3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1.07259E-2</v>
      </c>
      <c r="BH160" s="3">
        <v>1.1103072E-2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6.2153273999999998E-3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</row>
    <row r="161" spans="1:102" x14ac:dyDescent="0.25">
      <c r="A161" s="4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</row>
    <row r="162" spans="1:102" x14ac:dyDescent="0.25">
      <c r="A162" s="4" t="s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>(0.023038493+0.01264494)/2</f>
        <v>1.78417165E-2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f>(0.0123321405+0.012091522+0.006770636+0.018185772)/4</f>
        <v>1.2345017624999999E-2</v>
      </c>
      <c r="Y162" s="3">
        <v>0</v>
      </c>
      <c r="Z162" s="3">
        <v>0</v>
      </c>
      <c r="AA162" s="3">
        <v>3.2104337999999998E-3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1.0698746E-2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1.7653700000000001E-2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1.4457882999999999E-2</v>
      </c>
      <c r="BK162" s="3">
        <v>0</v>
      </c>
      <c r="BL162" s="3">
        <v>0</v>
      </c>
      <c r="BM162" s="3">
        <v>1.1101257E-2</v>
      </c>
      <c r="BN162" s="3">
        <v>0</v>
      </c>
      <c r="BO162" s="3">
        <v>0</v>
      </c>
      <c r="BP162" s="3">
        <v>0</v>
      </c>
      <c r="BQ162" s="3">
        <v>0</v>
      </c>
      <c r="BR162" s="3">
        <v>1.8869573000000001E-2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1.7221050000000002E-2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</row>
    <row r="163" spans="1:102" x14ac:dyDescent="0.25">
      <c r="A163" s="4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4.7084869999999999E-3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1.0512581999999999E-2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5.8314660000000004E-3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6.8365709999999996E-3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</row>
    <row r="164" spans="1:102" x14ac:dyDescent="0.25">
      <c r="A164" s="4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1.0457125499999999E-2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1.6644626999999999E-2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</row>
    <row r="165" spans="1:102" x14ac:dyDescent="0.25">
      <c r="A165" s="4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4.0005650000000002E-3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9.9660840000000001E-3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1.0499203E-2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7.0106880000000002E-3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</row>
    <row r="166" spans="1:102" x14ac:dyDescent="0.25">
      <c r="A166" s="4" t="s">
        <v>162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1.0347153E-2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f>(0.02202706+0.017817665)/2</f>
        <v>1.9922362499999999E-2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1.8416129E-2</v>
      </c>
      <c r="BS166" s="3">
        <v>1.2988246E-2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8.7538689999999992E-3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</row>
    <row r="167" spans="1:102" x14ac:dyDescent="0.25">
      <c r="A167" s="4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2.6054189999999999E-3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4.7237019999999998E-3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6.1049512999999996E-3</v>
      </c>
      <c r="CO167" s="3">
        <v>0</v>
      </c>
      <c r="CP167" s="3">
        <v>0</v>
      </c>
      <c r="CQ167" s="3">
        <v>0</v>
      </c>
      <c r="CR167" s="3">
        <v>0</v>
      </c>
      <c r="CS167" s="3">
        <f>(0.012009588+0.01098327)/2</f>
        <v>1.1496428999999999E-2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</row>
    <row r="168" spans="1:102" x14ac:dyDescent="0.25">
      <c r="A168" s="4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</row>
    <row r="169" spans="1:102" x14ac:dyDescent="0.25">
      <c r="A169" s="4" t="s">
        <v>166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1.0145863E-2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1.0507136E-2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</row>
    <row r="170" spans="1:102" x14ac:dyDescent="0.25">
      <c r="A170" s="4" t="s">
        <v>167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9.0239759999999995E-3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</row>
    <row r="171" spans="1:102" x14ac:dyDescent="0.25">
      <c r="A171" s="4" t="s">
        <v>168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4.0031900000000002E-3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1.6749408E-2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6.7210522999999996E-3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8.4648234999999995E-3</v>
      </c>
      <c r="BT171" s="3">
        <v>9.7661629999999996E-3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1.0844804E-2</v>
      </c>
      <c r="CG171" s="3">
        <v>0</v>
      </c>
      <c r="CH171" s="3">
        <v>0</v>
      </c>
      <c r="CI171" s="3">
        <v>0</v>
      </c>
      <c r="CJ171" s="3">
        <v>8.1481920000000003E-3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</row>
    <row r="172" spans="1:102" x14ac:dyDescent="0.25">
      <c r="A172" s="4" t="s">
        <v>169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f>(0.02615937+0.014683295+0.009040631+0.00841413)/4</f>
        <v>1.45743565E-2</v>
      </c>
      <c r="BL172" s="3">
        <v>0</v>
      </c>
      <c r="BM172" s="3">
        <v>0</v>
      </c>
      <c r="BN172" s="3">
        <v>0</v>
      </c>
      <c r="BO172" s="3">
        <v>0</v>
      </c>
      <c r="BP172" s="3">
        <v>6.4990496999999996E-3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1.8606203000000002E-2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1.72824E-2</v>
      </c>
      <c r="CG172" s="3">
        <v>0</v>
      </c>
      <c r="CH172" s="3">
        <v>1.0643150000000001E-2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7.6938644E-3</v>
      </c>
      <c r="CX172" s="3">
        <v>0</v>
      </c>
    </row>
    <row r="173" spans="1:102" x14ac:dyDescent="0.25">
      <c r="A173" s="4" t="s">
        <v>170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1.7210610000000001E-2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f>(0.004962634+0.0030888703)/2</f>
        <v>4.0257521499999999E-3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</row>
    <row r="174" spans="1:102" x14ac:dyDescent="0.25">
      <c r="A174" s="4" t="s">
        <v>171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3.4940713000000002E-3</v>
      </c>
      <c r="BI174" s="3">
        <v>0</v>
      </c>
      <c r="BJ174" s="3">
        <v>0</v>
      </c>
      <c r="BK174" s="3">
        <v>8.6144580000000002E-3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9.0700580000000006E-3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7.2741389999999998E-3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5.3947659999999996E-3</v>
      </c>
    </row>
    <row r="175" spans="1:102" x14ac:dyDescent="0.25">
      <c r="A175" s="4" t="s">
        <v>172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1.6025617999999998E-2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1.5247102E-2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2.0261154E-2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</row>
    <row r="176" spans="1:102" x14ac:dyDescent="0.25">
      <c r="A176" s="4" t="s">
        <v>173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f>(0.007478895+0.0025832853)/2</f>
        <v>5.0310901500000005E-3</v>
      </c>
      <c r="L176" s="3">
        <v>0</v>
      </c>
      <c r="M176" s="3">
        <v>0</v>
      </c>
      <c r="N176" s="3">
        <v>0</v>
      </c>
      <c r="O176" s="3">
        <v>0</v>
      </c>
      <c r="P176" s="3">
        <f>(0.007578891+0.0029270211)/2</f>
        <v>5.2529560500000003E-3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f>(0.02542598+0.012911344)/2</f>
        <v>1.9168662E-2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3.6020249E-3</v>
      </c>
      <c r="AS176" s="3">
        <v>0</v>
      </c>
      <c r="AT176" s="3">
        <v>0</v>
      </c>
      <c r="AU176" s="3">
        <v>1.1476589000000001E-2</v>
      </c>
      <c r="AV176" s="3">
        <v>0</v>
      </c>
      <c r="AW176" s="3">
        <v>0</v>
      </c>
      <c r="AX176" s="3">
        <v>0</v>
      </c>
      <c r="AY176" s="3">
        <v>5.7455804000000003E-3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9.6557840000000006E-3</v>
      </c>
      <c r="BN176" s="3">
        <v>0</v>
      </c>
      <c r="BO176" s="3">
        <v>0</v>
      </c>
      <c r="BP176" s="3">
        <v>6.2907585000000002E-3</v>
      </c>
      <c r="BQ176" s="3">
        <v>0</v>
      </c>
      <c r="BR176" s="3">
        <v>4.8006480000000002E-3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3.5397447999999999E-3</v>
      </c>
      <c r="CC176" s="3">
        <v>4.6439986000000001E-3</v>
      </c>
      <c r="CD176" s="3">
        <v>0</v>
      </c>
      <c r="CE176" s="3">
        <v>0</v>
      </c>
      <c r="CF176" s="3">
        <v>0</v>
      </c>
      <c r="CG176" s="3">
        <v>1.3771129999999999E-2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</row>
    <row r="177" spans="1:102" x14ac:dyDescent="0.25">
      <c r="A177" s="4" t="s">
        <v>174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2.1610226E-2</v>
      </c>
      <c r="S177" s="3">
        <v>6.9687435999999997E-3</v>
      </c>
      <c r="T177" s="3">
        <v>0</v>
      </c>
      <c r="U177" s="3">
        <v>0</v>
      </c>
      <c r="V177" s="3">
        <v>0</v>
      </c>
      <c r="W177" s="3">
        <v>0</v>
      </c>
      <c r="X177" s="3">
        <v>1.848785E-2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1.8532980000000001E-2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1.538611E-2</v>
      </c>
      <c r="BT177" s="3">
        <v>0</v>
      </c>
      <c r="BU177" s="3">
        <v>0</v>
      </c>
      <c r="BV177" s="3">
        <v>0</v>
      </c>
      <c r="BW177" s="3">
        <f>(0.013597355+0.007713829)/2</f>
        <v>1.0655592E-2</v>
      </c>
      <c r="BX177" s="3">
        <v>0</v>
      </c>
      <c r="BY177" s="3">
        <v>0</v>
      </c>
      <c r="BZ177" s="3">
        <v>1.1785247E-2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0223-96D2-40E9-A67E-65E2B3CB5EDC}">
  <dimension ref="A1:CX177"/>
  <sheetViews>
    <sheetView zoomScale="80" zoomScaleNormal="80" workbookViewId="0">
      <pane xSplit="1" topLeftCell="B1" activePane="topRight" state="frozen"/>
      <selection activeCell="A147" sqref="A147"/>
      <selection pane="topRight"/>
    </sheetView>
  </sheetViews>
  <sheetFormatPr defaultRowHeight="16.5" x14ac:dyDescent="0.25"/>
  <cols>
    <col min="1" max="1" width="38.125" style="1" customWidth="1"/>
  </cols>
  <sheetData>
    <row r="1" spans="1:102" s="8" customFormat="1" ht="52.5" customHeight="1" x14ac:dyDescent="0.25">
      <c r="A1" s="2"/>
      <c r="B1" s="5" t="s">
        <v>240</v>
      </c>
      <c r="C1" s="5" t="s">
        <v>224</v>
      </c>
      <c r="D1" s="5" t="s">
        <v>217</v>
      </c>
      <c r="E1" s="5" t="s">
        <v>254</v>
      </c>
      <c r="F1" s="5" t="s">
        <v>201</v>
      </c>
      <c r="G1" s="5" t="s">
        <v>193</v>
      </c>
      <c r="H1" s="5" t="s">
        <v>196</v>
      </c>
      <c r="I1" s="5" t="s">
        <v>179</v>
      </c>
      <c r="J1" s="5" t="s">
        <v>181</v>
      </c>
      <c r="K1" s="5" t="s">
        <v>216</v>
      </c>
      <c r="L1" s="5" t="s">
        <v>229</v>
      </c>
      <c r="M1" s="5" t="s">
        <v>197</v>
      </c>
      <c r="N1" s="5" t="s">
        <v>211</v>
      </c>
      <c r="O1" s="5" t="s">
        <v>260</v>
      </c>
      <c r="P1" s="5" t="s">
        <v>249</v>
      </c>
      <c r="Q1" s="5" t="s">
        <v>231</v>
      </c>
      <c r="R1" s="5" t="s">
        <v>272</v>
      </c>
      <c r="S1" s="5" t="s">
        <v>239</v>
      </c>
      <c r="T1" s="5" t="s">
        <v>221</v>
      </c>
      <c r="U1" s="5" t="s">
        <v>213</v>
      </c>
      <c r="V1" s="5" t="s">
        <v>191</v>
      </c>
      <c r="W1" s="5" t="s">
        <v>186</v>
      </c>
      <c r="X1" s="5" t="s">
        <v>267</v>
      </c>
      <c r="Y1" s="5" t="s">
        <v>268</v>
      </c>
      <c r="Z1" s="5" t="s">
        <v>233</v>
      </c>
      <c r="AA1" s="5" t="s">
        <v>226</v>
      </c>
      <c r="AB1" s="5" t="s">
        <v>220</v>
      </c>
      <c r="AC1" s="5" t="s">
        <v>192</v>
      </c>
      <c r="AD1" s="5" t="s">
        <v>69</v>
      </c>
      <c r="AE1" s="5" t="s">
        <v>189</v>
      </c>
      <c r="AF1" s="5" t="s">
        <v>207</v>
      </c>
      <c r="AG1" s="5" t="s">
        <v>212</v>
      </c>
      <c r="AH1" s="5" t="s">
        <v>190</v>
      </c>
      <c r="AI1" s="5" t="s">
        <v>204</v>
      </c>
      <c r="AJ1" s="5" t="s">
        <v>194</v>
      </c>
      <c r="AK1" s="5" t="s">
        <v>182</v>
      </c>
      <c r="AL1" s="5" t="s">
        <v>177</v>
      </c>
      <c r="AM1" s="5" t="s">
        <v>200</v>
      </c>
      <c r="AN1" s="5" t="s">
        <v>87</v>
      </c>
      <c r="AO1" s="5" t="s">
        <v>178</v>
      </c>
      <c r="AP1" s="5" t="s">
        <v>195</v>
      </c>
      <c r="AQ1" s="5" t="s">
        <v>180</v>
      </c>
      <c r="AR1" s="5" t="s">
        <v>208</v>
      </c>
      <c r="AS1" s="5" t="s">
        <v>184</v>
      </c>
      <c r="AT1" s="5" t="s">
        <v>223</v>
      </c>
      <c r="AU1" s="5" t="s">
        <v>219</v>
      </c>
      <c r="AV1" s="5" t="s">
        <v>215</v>
      </c>
      <c r="AW1" s="5" t="s">
        <v>199</v>
      </c>
      <c r="AX1" s="5" t="s">
        <v>209</v>
      </c>
      <c r="AY1" s="5" t="s">
        <v>205</v>
      </c>
      <c r="AZ1" s="5" t="s">
        <v>188</v>
      </c>
      <c r="BA1" s="5" t="s">
        <v>218</v>
      </c>
      <c r="BB1" s="5" t="s">
        <v>187</v>
      </c>
      <c r="BC1" s="5" t="s">
        <v>203</v>
      </c>
      <c r="BD1" s="5" t="s">
        <v>251</v>
      </c>
      <c r="BE1" s="5" t="s">
        <v>250</v>
      </c>
      <c r="BF1" s="5" t="s">
        <v>244</v>
      </c>
      <c r="BG1" s="5" t="s">
        <v>228</v>
      </c>
      <c r="BH1" s="5" t="s">
        <v>236</v>
      </c>
      <c r="BI1" s="5" t="s">
        <v>263</v>
      </c>
      <c r="BJ1" s="5" t="s">
        <v>273</v>
      </c>
      <c r="BK1" s="5" t="s">
        <v>245</v>
      </c>
      <c r="BL1" s="5" t="s">
        <v>227</v>
      </c>
      <c r="BM1" s="5" t="s">
        <v>247</v>
      </c>
      <c r="BN1" s="5" t="s">
        <v>256</v>
      </c>
      <c r="BO1" s="5" t="s">
        <v>235</v>
      </c>
      <c r="BP1" s="5" t="s">
        <v>259</v>
      </c>
      <c r="BQ1" s="5" t="s">
        <v>270</v>
      </c>
      <c r="BR1" s="5" t="s">
        <v>252</v>
      </c>
      <c r="BS1" s="5" t="s">
        <v>262</v>
      </c>
      <c r="BT1" s="5" t="s">
        <v>257</v>
      </c>
      <c r="BU1" s="5" t="s">
        <v>253</v>
      </c>
      <c r="BV1" s="5" t="s">
        <v>241</v>
      </c>
      <c r="BW1" s="5" t="s">
        <v>271</v>
      </c>
      <c r="BX1" s="5" t="s">
        <v>265</v>
      </c>
      <c r="BY1" s="5" t="s">
        <v>206</v>
      </c>
      <c r="BZ1" s="5" t="s">
        <v>210</v>
      </c>
      <c r="CA1" s="5" t="s">
        <v>198</v>
      </c>
      <c r="CB1" s="5" t="s">
        <v>238</v>
      </c>
      <c r="CC1" s="5" t="s">
        <v>237</v>
      </c>
      <c r="CD1" s="5" t="s">
        <v>261</v>
      </c>
      <c r="CE1" s="5" t="s">
        <v>266</v>
      </c>
      <c r="CF1" s="5" t="s">
        <v>269</v>
      </c>
      <c r="CG1" s="5" t="s">
        <v>242</v>
      </c>
      <c r="CH1" s="5" t="s">
        <v>230</v>
      </c>
      <c r="CI1" s="5" t="s">
        <v>243</v>
      </c>
      <c r="CJ1" s="5" t="s">
        <v>234</v>
      </c>
      <c r="CK1" s="5" t="s">
        <v>225</v>
      </c>
      <c r="CL1" s="5" t="s">
        <v>176</v>
      </c>
      <c r="CM1" s="5" t="s">
        <v>185</v>
      </c>
      <c r="CN1" s="5" t="s">
        <v>264</v>
      </c>
      <c r="CO1" s="5" t="s">
        <v>202</v>
      </c>
      <c r="CP1" s="5" t="s">
        <v>214</v>
      </c>
      <c r="CQ1" s="5" t="s">
        <v>183</v>
      </c>
      <c r="CR1" s="5" t="s">
        <v>248</v>
      </c>
      <c r="CS1" s="5" t="s">
        <v>47</v>
      </c>
      <c r="CT1" s="5" t="s">
        <v>232</v>
      </c>
      <c r="CU1" s="5" t="s">
        <v>222</v>
      </c>
      <c r="CV1" s="5" t="s">
        <v>258</v>
      </c>
      <c r="CW1" s="5" t="s">
        <v>255</v>
      </c>
      <c r="CX1" s="5" t="s">
        <v>246</v>
      </c>
    </row>
    <row r="2" spans="1:102" x14ac:dyDescent="0.25">
      <c r="A2" s="4" t="s">
        <v>6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4.0075509999999998E-3</v>
      </c>
      <c r="BX2" s="9">
        <v>3.7463320999999998E-3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f>(0.0930419+0.029565575)/2</f>
        <v>6.1303737499999997E-2</v>
      </c>
      <c r="CI2" s="9">
        <v>0</v>
      </c>
      <c r="CJ2" s="9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</row>
    <row r="3" spans="1:102" x14ac:dyDescent="0.25">
      <c r="A3" s="4" t="s">
        <v>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4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</row>
    <row r="5" spans="1:102" x14ac:dyDescent="0.25">
      <c r="A5" s="4" t="s">
        <v>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</row>
    <row r="6" spans="1:102" x14ac:dyDescent="0.25">
      <c r="A6" s="4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4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</row>
    <row r="8" spans="1:102" x14ac:dyDescent="0.25">
      <c r="A8" s="4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9" spans="1:102" x14ac:dyDescent="0.25">
      <c r="A9" s="4" t="s">
        <v>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0.23971935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</row>
    <row r="10" spans="1:102" x14ac:dyDescent="0.25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</row>
    <row r="11" spans="1:102" x14ac:dyDescent="0.25">
      <c r="A11" s="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</row>
    <row r="12" spans="1:102" x14ac:dyDescent="0.25">
      <c r="A12" s="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</row>
    <row r="13" spans="1:102" x14ac:dyDescent="0.25">
      <c r="A13" s="4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</row>
    <row r="14" spans="1:102" x14ac:dyDescent="0.25">
      <c r="A14" s="4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0.15758051000000001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0.15171549000000001</v>
      </c>
      <c r="AV14" s="3">
        <v>0</v>
      </c>
      <c r="AW14" s="3">
        <v>0</v>
      </c>
      <c r="AX14" s="3">
        <v>0.14897858999999999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</row>
    <row r="15" spans="1:102" x14ac:dyDescent="0.25">
      <c r="A15" s="4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</row>
    <row r="16" spans="1:102" x14ac:dyDescent="0.25">
      <c r="A16" s="4" t="s">
        <v>69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1.9174917E-2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f>(0.3236324+0.015614705)/2</f>
        <v>0.1696235525</v>
      </c>
      <c r="AU16" s="3">
        <v>1.846124E-2</v>
      </c>
      <c r="AV16" s="3">
        <v>2.7690524000000001E-2</v>
      </c>
      <c r="AW16" s="3">
        <v>1.9559573E-2</v>
      </c>
      <c r="AX16" s="3">
        <v>1.8128205000000001E-2</v>
      </c>
      <c r="AY16" s="3">
        <v>1.9810649999999999E-2</v>
      </c>
      <c r="AZ16" s="3">
        <v>2.0724969999999999E-2</v>
      </c>
      <c r="BA16" s="3">
        <v>1.9787860000000001E-2</v>
      </c>
      <c r="BB16" s="3">
        <v>2.0724969999999999E-2</v>
      </c>
      <c r="BC16" s="3">
        <v>2.0724969999999999E-2</v>
      </c>
      <c r="BD16" s="3">
        <v>0</v>
      </c>
      <c r="BE16" s="3">
        <v>0</v>
      </c>
      <c r="BF16" s="3">
        <v>1.5491054000000001E-2</v>
      </c>
      <c r="BG16" s="3">
        <v>1.4966652E-2</v>
      </c>
      <c r="BH16" s="3">
        <v>2.6535207000000002E-2</v>
      </c>
      <c r="BI16" s="3">
        <v>0</v>
      </c>
      <c r="BJ16" s="3">
        <v>4.4779579999999998E-3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</row>
    <row r="17" spans="1:102" x14ac:dyDescent="0.25">
      <c r="A17" s="4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</row>
    <row r="18" spans="1:102" x14ac:dyDescent="0.25">
      <c r="A18" s="4" t="s">
        <v>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</row>
    <row r="19" spans="1:102" x14ac:dyDescent="0.25">
      <c r="A19" s="4" t="s">
        <v>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</row>
    <row r="20" spans="1:102" x14ac:dyDescent="0.25">
      <c r="A20" s="4" t="s">
        <v>48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</row>
    <row r="21" spans="1:102" x14ac:dyDescent="0.25">
      <c r="A21" s="4" t="s">
        <v>67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5.1386559999999998E-2</v>
      </c>
      <c r="CS21" s="3">
        <v>0</v>
      </c>
      <c r="CT21" s="3">
        <v>0</v>
      </c>
      <c r="CU21" s="3">
        <v>0</v>
      </c>
      <c r="CV21" s="3">
        <v>5.8135800000000001E-2</v>
      </c>
      <c r="CW21" s="3">
        <v>0</v>
      </c>
      <c r="CX21" s="3">
        <v>0</v>
      </c>
    </row>
    <row r="22" spans="1:102" x14ac:dyDescent="0.25">
      <c r="A22" s="4" t="s">
        <v>86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4.692094E-3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</row>
    <row r="23" spans="1:102" x14ac:dyDescent="0.25">
      <c r="A23" s="4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</row>
    <row r="24" spans="1:102" x14ac:dyDescent="0.25">
      <c r="A24" s="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</row>
    <row r="25" spans="1:102" x14ac:dyDescent="0.25">
      <c r="A25" s="4" t="s">
        <v>34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</row>
    <row r="26" spans="1:102" x14ac:dyDescent="0.25">
      <c r="A26" s="4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</row>
    <row r="27" spans="1:102" x14ac:dyDescent="0.25">
      <c r="A27" s="4" t="s">
        <v>41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</row>
    <row r="28" spans="1:102" x14ac:dyDescent="0.25">
      <c r="A28" s="4" t="s">
        <v>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</row>
    <row r="29" spans="1:102" x14ac:dyDescent="0.25">
      <c r="A29" s="4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</row>
    <row r="30" spans="1:102" x14ac:dyDescent="0.25">
      <c r="A30" s="4" t="s">
        <v>58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3.8839183999999999E-2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2.9080450000000001E-2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1.7002393000000001E-2</v>
      </c>
      <c r="BX30" s="3">
        <v>1.5894149999999999E-2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6.4908339999999995E-2</v>
      </c>
      <c r="CS30" s="3">
        <v>7.0008606000000001E-2</v>
      </c>
      <c r="CT30" s="3">
        <v>4.5747988000000003E-2</v>
      </c>
      <c r="CU30" s="3">
        <v>0.11573154500000001</v>
      </c>
      <c r="CV30" s="3">
        <v>0</v>
      </c>
      <c r="CW30" s="3">
        <v>0</v>
      </c>
      <c r="CX30" s="3">
        <v>0</v>
      </c>
    </row>
    <row r="31" spans="1:102" x14ac:dyDescent="0.25">
      <c r="A31" s="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</row>
    <row r="32" spans="1:102" x14ac:dyDescent="0.25">
      <c r="A32" s="4" t="s">
        <v>61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</row>
    <row r="33" spans="1:102" x14ac:dyDescent="0.25">
      <c r="A33" s="4" t="s">
        <v>62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2.9324324999999998E-2</v>
      </c>
      <c r="CJ33" s="3">
        <v>2.9934628000000001E-2</v>
      </c>
      <c r="CK33" s="3">
        <v>3.4985929999999998E-2</v>
      </c>
      <c r="CL33" s="3">
        <v>0</v>
      </c>
      <c r="CM33" s="3">
        <v>0</v>
      </c>
      <c r="CN33" s="3">
        <v>0</v>
      </c>
      <c r="CO33" s="3">
        <v>3.5336411999999998E-2</v>
      </c>
      <c r="CP33" s="3">
        <v>3.5336411999999998E-2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</row>
    <row r="34" spans="1:102" x14ac:dyDescent="0.25">
      <c r="A34" s="4" t="s">
        <v>66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</row>
    <row r="35" spans="1:102" x14ac:dyDescent="0.25">
      <c r="A35" s="4" t="s">
        <v>74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</row>
    <row r="36" spans="1:102" x14ac:dyDescent="0.25">
      <c r="A36" s="4" t="s">
        <v>78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</row>
    <row r="37" spans="1:102" x14ac:dyDescent="0.25">
      <c r="A37" s="4" t="s">
        <v>102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</row>
    <row r="38" spans="1:102" x14ac:dyDescent="0.25">
      <c r="A38" s="4" t="s">
        <v>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</row>
    <row r="39" spans="1:102" x14ac:dyDescent="0.25">
      <c r="A39" s="4" t="s">
        <v>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</row>
    <row r="40" spans="1:102" x14ac:dyDescent="0.25">
      <c r="A40" s="4" t="s">
        <v>10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</row>
    <row r="41" spans="1:102" x14ac:dyDescent="0.25">
      <c r="A41" s="4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</row>
    <row r="42" spans="1:102" x14ac:dyDescent="0.25">
      <c r="A42" s="4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</row>
    <row r="43" spans="1:102" x14ac:dyDescent="0.25">
      <c r="A43" s="4" t="s">
        <v>37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</row>
    <row r="44" spans="1:102" x14ac:dyDescent="0.25">
      <c r="A44" s="4" t="s">
        <v>38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</row>
    <row r="45" spans="1:102" x14ac:dyDescent="0.25">
      <c r="A45" s="4" t="s">
        <v>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</row>
    <row r="46" spans="1:102" x14ac:dyDescent="0.25">
      <c r="A46" s="4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</row>
    <row r="47" spans="1:102" x14ac:dyDescent="0.25">
      <c r="A47" s="4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3.9111786000000003E-2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6.3854990000000002E-3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8.6567929999999994E-3</v>
      </c>
      <c r="BR47" s="3">
        <v>0</v>
      </c>
      <c r="BS47" s="3">
        <v>1.1932355E-2</v>
      </c>
      <c r="BT47" s="3">
        <v>0</v>
      </c>
      <c r="BU47" s="3">
        <v>0</v>
      </c>
      <c r="BV47" s="3">
        <v>0</v>
      </c>
      <c r="BW47" s="3">
        <v>7.5877443999999997E-3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1.1054603E-2</v>
      </c>
      <c r="CH47" s="3">
        <v>0</v>
      </c>
      <c r="CI47" s="3">
        <v>1.5412779E-2</v>
      </c>
      <c r="CJ47" s="3">
        <v>1.5733550999999998E-2</v>
      </c>
      <c r="CK47" s="3">
        <v>1.8388499999999999E-2</v>
      </c>
      <c r="CL47" s="3">
        <v>0</v>
      </c>
      <c r="CM47" s="3">
        <v>0</v>
      </c>
      <c r="CN47" s="3">
        <v>0</v>
      </c>
      <c r="CO47" s="3">
        <v>1.8572712000000002E-2</v>
      </c>
      <c r="CP47" s="3">
        <v>1.8572712000000002E-2</v>
      </c>
      <c r="CQ47" s="3">
        <v>0</v>
      </c>
      <c r="CR47" s="3">
        <f>(0.24047317+0.028966978)/2</f>
        <v>0.134720074</v>
      </c>
      <c r="CS47" s="3">
        <v>0</v>
      </c>
      <c r="CT47" s="3">
        <f>(0.21272907+0.020416187)/2</f>
        <v>0.1165726285</v>
      </c>
      <c r="CU47" s="3">
        <v>5.1648105999999999E-2</v>
      </c>
      <c r="CV47" s="3">
        <v>0</v>
      </c>
      <c r="CW47" s="3">
        <v>0</v>
      </c>
      <c r="CX47" s="3">
        <v>0</v>
      </c>
    </row>
    <row r="48" spans="1:102" x14ac:dyDescent="0.25">
      <c r="A48" s="4" t="s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</row>
    <row r="49" spans="1:102" x14ac:dyDescent="0.25">
      <c r="A49" s="4" t="s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</row>
    <row r="50" spans="1:102" x14ac:dyDescent="0.25">
      <c r="A50" s="4" t="s">
        <v>51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</row>
    <row r="51" spans="1:102" x14ac:dyDescent="0.25">
      <c r="A51" s="4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</row>
    <row r="52" spans="1:102" x14ac:dyDescent="0.25">
      <c r="A52" s="4" t="s">
        <v>54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</row>
    <row r="53" spans="1:102" x14ac:dyDescent="0.25">
      <c r="A53" s="4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</row>
    <row r="54" spans="1:102" x14ac:dyDescent="0.25">
      <c r="A54" s="4" t="s">
        <v>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</row>
    <row r="55" spans="1:102" x14ac:dyDescent="0.25">
      <c r="A55" s="4" t="s">
        <v>65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</row>
    <row r="56" spans="1:102" x14ac:dyDescent="0.25">
      <c r="A56" s="4" t="s">
        <v>82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</row>
    <row r="57" spans="1:102" x14ac:dyDescent="0.25">
      <c r="A57" s="4" t="s">
        <v>103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</row>
    <row r="58" spans="1:102" x14ac:dyDescent="0.25">
      <c r="A58" s="4" t="s">
        <v>120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</row>
    <row r="59" spans="1:102" x14ac:dyDescent="0.25">
      <c r="A59" s="4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</row>
    <row r="60" spans="1:102" x14ac:dyDescent="0.25">
      <c r="A60" s="4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</row>
    <row r="61" spans="1:102" x14ac:dyDescent="0.25">
      <c r="A61" s="4" t="s">
        <v>146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</row>
    <row r="62" spans="1:102" x14ac:dyDescent="0.25">
      <c r="A62" s="4" t="s">
        <v>165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</row>
    <row r="63" spans="1:102" x14ac:dyDescent="0.25">
      <c r="A63" s="4" t="s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</row>
    <row r="64" spans="1:102" x14ac:dyDescent="0.25">
      <c r="A64" s="4" t="s">
        <v>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</row>
    <row r="65" spans="1:102" x14ac:dyDescent="0.25">
      <c r="A65" s="4" t="s">
        <v>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</row>
    <row r="66" spans="1:102" x14ac:dyDescent="0.25">
      <c r="A66" s="4" t="s">
        <v>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</row>
    <row r="67" spans="1:102" x14ac:dyDescent="0.25">
      <c r="A67" s="4" t="s">
        <v>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</row>
    <row r="68" spans="1:102" x14ac:dyDescent="0.25">
      <c r="A68" s="4" t="s">
        <v>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</row>
    <row r="69" spans="1:102" x14ac:dyDescent="0.25">
      <c r="A69" s="4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</row>
    <row r="70" spans="1:102" x14ac:dyDescent="0.25">
      <c r="A70" s="4" t="s">
        <v>16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</row>
    <row r="71" spans="1:102" x14ac:dyDescent="0.25">
      <c r="A71" s="4" t="s">
        <v>19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</row>
    <row r="72" spans="1:102" x14ac:dyDescent="0.25">
      <c r="A72" s="4" t="s">
        <v>28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</row>
    <row r="73" spans="1:102" x14ac:dyDescent="0.25">
      <c r="A73" s="4" t="s">
        <v>30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</row>
    <row r="74" spans="1:102" x14ac:dyDescent="0.25">
      <c r="A74" s="4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</row>
    <row r="75" spans="1:102" x14ac:dyDescent="0.25">
      <c r="A75" s="4" t="s">
        <v>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</row>
    <row r="76" spans="1:102" x14ac:dyDescent="0.25">
      <c r="A76" s="4" t="s">
        <v>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</row>
    <row r="77" spans="1:102" x14ac:dyDescent="0.25">
      <c r="A77" s="4" t="s">
        <v>52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</row>
    <row r="78" spans="1:102" x14ac:dyDescent="0.25">
      <c r="A78" s="4" t="s">
        <v>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</row>
    <row r="79" spans="1:102" x14ac:dyDescent="0.25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</row>
    <row r="80" spans="1:102" x14ac:dyDescent="0.25">
      <c r="A80" s="4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</row>
    <row r="81" spans="1:102" x14ac:dyDescent="0.25">
      <c r="A81" s="4" t="s">
        <v>64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</row>
    <row r="82" spans="1:102" x14ac:dyDescent="0.25">
      <c r="A82" s="4" t="s">
        <v>68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5.9415042000000001E-2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</row>
    <row r="83" spans="1:102" x14ac:dyDescent="0.25">
      <c r="A83" s="4" t="s">
        <v>70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</row>
    <row r="84" spans="1:102" x14ac:dyDescent="0.25">
      <c r="A84" s="4" t="s">
        <v>71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</row>
    <row r="85" spans="1:102" x14ac:dyDescent="0.25">
      <c r="A85" s="4" t="s">
        <v>72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f>(0.20563+0.1778002)/2</f>
        <v>0.1917151</v>
      </c>
      <c r="BP85" s="3">
        <v>0.14248443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</row>
    <row r="86" spans="1:102" x14ac:dyDescent="0.25">
      <c r="A86" s="4" t="s">
        <v>73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</row>
    <row r="87" spans="1:102" x14ac:dyDescent="0.25">
      <c r="A87" s="4" t="s">
        <v>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</row>
    <row r="88" spans="1:102" x14ac:dyDescent="0.25">
      <c r="A88" s="4" t="s">
        <v>175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</row>
    <row r="89" spans="1:102" x14ac:dyDescent="0.25">
      <c r="A89" s="4" t="s">
        <v>76</v>
      </c>
      <c r="B89" s="3">
        <v>0</v>
      </c>
      <c r="C89" s="3">
        <v>0</v>
      </c>
      <c r="D89" s="3">
        <v>0</v>
      </c>
      <c r="E89" s="3">
        <v>5.3357641999999997E-2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</row>
    <row r="90" spans="1:102" x14ac:dyDescent="0.25">
      <c r="A90" s="4" t="s">
        <v>77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</row>
    <row r="91" spans="1:102" x14ac:dyDescent="0.25">
      <c r="A91" s="4" t="s">
        <v>79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</row>
    <row r="92" spans="1:102" x14ac:dyDescent="0.25">
      <c r="A92" s="4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</row>
    <row r="93" spans="1:102" x14ac:dyDescent="0.25">
      <c r="A93" s="4" t="s">
        <v>81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</row>
    <row r="94" spans="1:102" x14ac:dyDescent="0.25">
      <c r="A94" s="4" t="s">
        <v>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</row>
    <row r="95" spans="1:102" x14ac:dyDescent="0.25">
      <c r="A95" s="4" t="s">
        <v>84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</row>
    <row r="96" spans="1:102" x14ac:dyDescent="0.25">
      <c r="A96" s="4" t="s">
        <v>85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</row>
    <row r="97" spans="1:102" x14ac:dyDescent="0.25">
      <c r="A97" s="4" t="s">
        <v>87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1.5859142E-2</v>
      </c>
      <c r="AU97" s="3">
        <v>1.8750240000000001E-2</v>
      </c>
      <c r="AV97" s="3">
        <v>2.8123999E-2</v>
      </c>
      <c r="AW97" s="3">
        <v>1.9865764000000001E-2</v>
      </c>
      <c r="AX97" s="3">
        <v>1.841199E-2</v>
      </c>
      <c r="AY97" s="3">
        <v>2.0120771999999999E-2</v>
      </c>
      <c r="AZ97" s="3">
        <v>2.1049403000000001E-2</v>
      </c>
      <c r="BA97" s="3">
        <v>2.0097625000000001E-2</v>
      </c>
      <c r="BB97" s="3">
        <v>2.1049403000000001E-2</v>
      </c>
      <c r="BC97" s="3">
        <v>2.1049403000000001E-2</v>
      </c>
      <c r="BD97" s="3">
        <v>0</v>
      </c>
      <c r="BE97" s="3">
        <v>0</v>
      </c>
      <c r="BF97" s="3">
        <v>1.5733553000000001E-2</v>
      </c>
      <c r="BG97" s="3">
        <v>1.5200943E-2</v>
      </c>
      <c r="BH97" s="3">
        <v>2.6950596E-2</v>
      </c>
      <c r="BI97" s="3">
        <v>0</v>
      </c>
      <c r="BJ97" s="3">
        <v>4.5480573999999996E-3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</row>
    <row r="98" spans="1:102" x14ac:dyDescent="0.25">
      <c r="A98" s="4" t="s">
        <v>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</row>
    <row r="99" spans="1:102" x14ac:dyDescent="0.25">
      <c r="A99" s="4" t="s">
        <v>89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</row>
    <row r="100" spans="1:102" x14ac:dyDescent="0.25">
      <c r="A100" s="4" t="s">
        <v>90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</row>
    <row r="101" spans="1:102" x14ac:dyDescent="0.25">
      <c r="A101" s="4" t="s">
        <v>91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</row>
    <row r="102" spans="1:102" x14ac:dyDescent="0.25">
      <c r="A102" s="4" t="s">
        <v>92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</row>
    <row r="103" spans="1:102" x14ac:dyDescent="0.25">
      <c r="A103" s="4" t="s">
        <v>93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</row>
    <row r="104" spans="1:102" x14ac:dyDescent="0.25">
      <c r="A104" s="4" t="s">
        <v>94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</row>
    <row r="105" spans="1:102" x14ac:dyDescent="0.25">
      <c r="A105" s="4" t="s">
        <v>95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</row>
    <row r="106" spans="1:102" x14ac:dyDescent="0.25">
      <c r="A106" s="4" t="s">
        <v>96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</row>
    <row r="107" spans="1:102" x14ac:dyDescent="0.25">
      <c r="A107" s="4" t="s">
        <v>97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</row>
    <row r="108" spans="1:102" x14ac:dyDescent="0.25">
      <c r="A108" s="4" t="s">
        <v>98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</row>
    <row r="109" spans="1:102" x14ac:dyDescent="0.25">
      <c r="A109" s="4" t="s">
        <v>99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</row>
    <row r="110" spans="1:102" x14ac:dyDescent="0.25">
      <c r="A110" s="4" t="s">
        <v>100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</row>
    <row r="111" spans="1:102" x14ac:dyDescent="0.25">
      <c r="A111" s="4" t="s">
        <v>101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</row>
    <row r="112" spans="1:102" x14ac:dyDescent="0.25">
      <c r="A112" s="4" t="s">
        <v>104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3.1794299999999998E-2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</row>
    <row r="113" spans="1:102" x14ac:dyDescent="0.25">
      <c r="A113" s="4" t="s">
        <v>105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</row>
    <row r="114" spans="1:102" x14ac:dyDescent="0.25">
      <c r="A114" s="4" t="s">
        <v>106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</row>
    <row r="115" spans="1:102" x14ac:dyDescent="0.25">
      <c r="A115" s="4" t="s">
        <v>107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</row>
    <row r="116" spans="1:102" x14ac:dyDescent="0.25">
      <c r="A116" s="4" t="s">
        <v>108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</row>
    <row r="117" spans="1:102" x14ac:dyDescent="0.25">
      <c r="A117" s="4" t="s">
        <v>109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</row>
    <row r="118" spans="1:102" x14ac:dyDescent="0.25">
      <c r="A118" s="4" t="s">
        <v>110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</row>
    <row r="119" spans="1:102" x14ac:dyDescent="0.25">
      <c r="A119" s="4" t="s">
        <v>111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</row>
    <row r="120" spans="1:102" x14ac:dyDescent="0.25">
      <c r="A120" s="4" t="s">
        <v>112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0.143094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</row>
    <row r="121" spans="1:102" x14ac:dyDescent="0.25">
      <c r="A121" s="4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</row>
    <row r="122" spans="1:102" x14ac:dyDescent="0.25">
      <c r="A122" s="4" t="s">
        <v>114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</row>
    <row r="123" spans="1:102" x14ac:dyDescent="0.25">
      <c r="A123" s="4" t="s">
        <v>115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</row>
    <row r="124" spans="1:102" x14ac:dyDescent="0.25">
      <c r="A124" s="4" t="s">
        <v>116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</row>
    <row r="125" spans="1:102" x14ac:dyDescent="0.25">
      <c r="A125" s="4" t="s">
        <v>117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</row>
    <row r="126" spans="1:102" x14ac:dyDescent="0.25">
      <c r="A126" s="4" t="s">
        <v>118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6.5236000000000002E-2</v>
      </c>
      <c r="BK126" s="3">
        <v>0</v>
      </c>
      <c r="BL126" s="3">
        <v>0</v>
      </c>
      <c r="BM126" s="3">
        <v>0</v>
      </c>
      <c r="BN126" s="3">
        <v>0.20550847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</row>
    <row r="127" spans="1:102" x14ac:dyDescent="0.25">
      <c r="A127" s="4" t="s">
        <v>119</v>
      </c>
      <c r="B127" s="3">
        <v>0</v>
      </c>
      <c r="C127" s="3">
        <v>0</v>
      </c>
      <c r="D127" s="3">
        <v>0</v>
      </c>
      <c r="E127" s="3">
        <v>1.2666966999999999E-2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f>(0.26534364+0.02066873)/2</f>
        <v>0.14300618500000001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8.8394449999999996E-3</v>
      </c>
      <c r="CE127" s="3">
        <v>9.1945870000000006E-3</v>
      </c>
      <c r="CF127" s="3">
        <v>8.8836330000000002E-3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</row>
    <row r="128" spans="1:102" x14ac:dyDescent="0.25">
      <c r="A128" s="4" t="s">
        <v>121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</row>
    <row r="129" spans="1:102" x14ac:dyDescent="0.25">
      <c r="A129" s="4" t="s">
        <v>122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</row>
    <row r="130" spans="1:102" x14ac:dyDescent="0.25">
      <c r="A130" s="4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</row>
    <row r="131" spans="1:102" x14ac:dyDescent="0.25">
      <c r="A131" s="4" t="s">
        <v>124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1.9646787999999998E-2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</row>
    <row r="132" spans="1:102" x14ac:dyDescent="0.25">
      <c r="A132" s="4" t="s">
        <v>125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</row>
    <row r="133" spans="1:102" x14ac:dyDescent="0.25">
      <c r="A133" s="4" t="s">
        <v>126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</row>
    <row r="134" spans="1:102" x14ac:dyDescent="0.25">
      <c r="A134" s="4" t="s">
        <v>127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</row>
    <row r="135" spans="1:102" x14ac:dyDescent="0.25">
      <c r="A135" s="4" t="s">
        <v>128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</row>
    <row r="136" spans="1:102" x14ac:dyDescent="0.25">
      <c r="A136" s="4" t="s">
        <v>129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</row>
    <row r="137" spans="1:102" x14ac:dyDescent="0.25">
      <c r="A137" s="4" t="s">
        <v>130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f>(0.09011921+0.034968987)/2</f>
        <v>6.2544098500000006E-2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</row>
    <row r="138" spans="1:102" x14ac:dyDescent="0.25">
      <c r="A138" s="4" t="s">
        <v>133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</row>
    <row r="139" spans="1:102" x14ac:dyDescent="0.25">
      <c r="A139" s="4" t="s">
        <v>134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</row>
    <row r="140" spans="1:102" x14ac:dyDescent="0.25">
      <c r="A140" s="4" t="s">
        <v>135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</row>
    <row r="141" spans="1:102" x14ac:dyDescent="0.25">
      <c r="A141" s="4" t="s">
        <v>136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</row>
    <row r="142" spans="1:102" x14ac:dyDescent="0.25">
      <c r="A142" s="4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</row>
    <row r="143" spans="1:102" x14ac:dyDescent="0.25">
      <c r="A143" s="4" t="s">
        <v>138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</row>
    <row r="144" spans="1:102" x14ac:dyDescent="0.25">
      <c r="A144" s="4" t="s">
        <v>139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</row>
    <row r="145" spans="1:102" x14ac:dyDescent="0.25">
      <c r="A145" s="4" t="s">
        <v>140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</row>
    <row r="146" spans="1:102" x14ac:dyDescent="0.25">
      <c r="A146" s="4" t="s">
        <v>141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</row>
    <row r="147" spans="1:102" x14ac:dyDescent="0.25">
      <c r="A147" s="4" t="s">
        <v>142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</row>
    <row r="148" spans="1:102" x14ac:dyDescent="0.25">
      <c r="A148" s="4" t="s">
        <v>143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</row>
    <row r="149" spans="1:102" x14ac:dyDescent="0.25">
      <c r="A149" s="4" t="s">
        <v>144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</row>
    <row r="150" spans="1:102" x14ac:dyDescent="0.25">
      <c r="A150" s="4" t="s">
        <v>145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</row>
    <row r="151" spans="1:102" x14ac:dyDescent="0.25">
      <c r="A151" s="4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</row>
    <row r="152" spans="1:102" x14ac:dyDescent="0.25">
      <c r="A152" s="4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</row>
    <row r="153" spans="1:102" x14ac:dyDescent="0.25">
      <c r="A153" s="4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</row>
    <row r="154" spans="1:102" x14ac:dyDescent="0.25">
      <c r="A154" s="4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1.0264294E-2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</row>
    <row r="155" spans="1:102" x14ac:dyDescent="0.25">
      <c r="A155" s="4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</row>
    <row r="156" spans="1:102" x14ac:dyDescent="0.25">
      <c r="A156" s="4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</row>
    <row r="157" spans="1:102" x14ac:dyDescent="0.25">
      <c r="A157" s="4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</row>
    <row r="158" spans="1:102" x14ac:dyDescent="0.25">
      <c r="A158" s="4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</row>
    <row r="159" spans="1:102" x14ac:dyDescent="0.25">
      <c r="A159" s="4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f>(0.0015425038+0.0091181835)/2</f>
        <v>5.3303436499999995E-3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2.4926316000000001E-3</v>
      </c>
      <c r="Y159" s="3">
        <v>2.4010680000000001E-3</v>
      </c>
      <c r="Z159" s="3">
        <v>0</v>
      </c>
      <c r="AA159" s="3">
        <v>4.8184650000000001E-3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4.4462234000000002E-3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3.9147384E-2</v>
      </c>
      <c r="BI159" s="3">
        <v>0</v>
      </c>
      <c r="BJ159" s="3">
        <v>1.2750802999999999E-3</v>
      </c>
      <c r="BK159" s="3">
        <v>4.9663110000000002E-3</v>
      </c>
      <c r="BL159" s="3">
        <v>4.7977139999999998E-3</v>
      </c>
      <c r="BM159" s="3">
        <v>4.4955539999999997E-3</v>
      </c>
      <c r="BN159" s="3">
        <v>3.5304958000000001E-3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1.8329226000000001E-3</v>
      </c>
      <c r="BX159" s="3">
        <v>0</v>
      </c>
      <c r="BY159" s="3">
        <v>0</v>
      </c>
      <c r="BZ159" s="3">
        <v>0</v>
      </c>
      <c r="CA159" s="3">
        <v>0</v>
      </c>
      <c r="CB159" s="3">
        <v>4.0600183E-3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>(0.07587987+0.006997366)/2</f>
        <v>4.1438618000000003E-2</v>
      </c>
      <c r="CS159" s="3">
        <f>(0.06712539+0.007547193)/2</f>
        <v>3.7336291499999993E-2</v>
      </c>
      <c r="CT159" s="3">
        <f>(0.06712539+0.0049318066)/2</f>
        <v>3.6028598299999999E-2</v>
      </c>
      <c r="CU159" s="3">
        <v>1.2476299999999999E-2</v>
      </c>
      <c r="CV159" s="3">
        <v>0</v>
      </c>
      <c r="CW159" s="3">
        <v>0</v>
      </c>
      <c r="CX159" s="3">
        <v>0</v>
      </c>
    </row>
    <row r="160" spans="1:102" x14ac:dyDescent="0.25">
      <c r="A160" s="4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</row>
    <row r="161" spans="1:102" x14ac:dyDescent="0.25">
      <c r="A161" s="4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</row>
    <row r="162" spans="1:102" x14ac:dyDescent="0.25">
      <c r="A162" s="4" t="s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</row>
    <row r="163" spans="1:102" x14ac:dyDescent="0.25">
      <c r="A163" s="4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</row>
    <row r="164" spans="1:102" x14ac:dyDescent="0.25">
      <c r="A164" s="4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</row>
    <row r="165" spans="1:102" x14ac:dyDescent="0.25">
      <c r="A165" s="4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</row>
    <row r="166" spans="1:102" x14ac:dyDescent="0.25">
      <c r="A166" s="4" t="s">
        <v>162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</row>
    <row r="167" spans="1:102" x14ac:dyDescent="0.25">
      <c r="A167" s="4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</row>
    <row r="168" spans="1:102" x14ac:dyDescent="0.25">
      <c r="A168" s="4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</row>
    <row r="169" spans="1:102" x14ac:dyDescent="0.25">
      <c r="A169" s="4" t="s">
        <v>166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</row>
    <row r="170" spans="1:102" x14ac:dyDescent="0.25">
      <c r="A170" s="4" t="s">
        <v>167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</row>
    <row r="171" spans="1:102" x14ac:dyDescent="0.25">
      <c r="A171" s="4" t="s">
        <v>168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</row>
    <row r="172" spans="1:102" x14ac:dyDescent="0.25">
      <c r="A172" s="4" t="s">
        <v>169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1.5437093E-3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f>(0.005868406+0.068161614)/2</f>
        <v>3.7015010000000001E-2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2.0868461999999999E-3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</row>
    <row r="173" spans="1:102" x14ac:dyDescent="0.25">
      <c r="A173" s="4" t="s">
        <v>170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</row>
    <row r="174" spans="1:102" x14ac:dyDescent="0.25">
      <c r="A174" s="4" t="s">
        <v>171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</row>
    <row r="175" spans="1:102" x14ac:dyDescent="0.25">
      <c r="A175" s="4" t="s">
        <v>172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</row>
    <row r="176" spans="1:102" x14ac:dyDescent="0.25">
      <c r="A176" s="4" t="s">
        <v>173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</row>
    <row r="177" spans="1:102" x14ac:dyDescent="0.25">
      <c r="A177" s="4" t="s">
        <v>174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1.1687184E-2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1.4747372999999999E-3</v>
      </c>
      <c r="Y177" s="3">
        <f>(0.012652654+0.0014205648)/2</f>
        <v>7.0366093999999994E-3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2.8677995E-3</v>
      </c>
      <c r="BQ177" s="3">
        <v>1.2372147E-3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1.0137432E-3</v>
      </c>
      <c r="BY177" s="3">
        <v>0</v>
      </c>
      <c r="BZ177" s="3">
        <v>0</v>
      </c>
      <c r="CA177" s="3">
        <v>0</v>
      </c>
      <c r="CB177" s="3">
        <v>0</v>
      </c>
      <c r="CC177" s="3">
        <v>7.2806412000000001E-3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EE46-EC66-40BB-868F-1D25ACCDC993}">
  <dimension ref="A1:CX177"/>
  <sheetViews>
    <sheetView zoomScale="80" zoomScaleNormal="80" workbookViewId="0">
      <pane xSplit="1" topLeftCell="B1" activePane="topRight" state="frozen"/>
      <selection activeCell="A96" sqref="A96"/>
      <selection pane="topRight" activeCell="B1" sqref="B1"/>
    </sheetView>
  </sheetViews>
  <sheetFormatPr defaultRowHeight="16.5" x14ac:dyDescent="0.25"/>
  <cols>
    <col min="1" max="1" width="38.125" style="1" customWidth="1"/>
  </cols>
  <sheetData>
    <row r="1" spans="1:102" s="6" customFormat="1" ht="49.5" customHeight="1" x14ac:dyDescent="0.25">
      <c r="A1" s="2"/>
      <c r="B1" s="5" t="s">
        <v>240</v>
      </c>
      <c r="C1" s="5" t="s">
        <v>224</v>
      </c>
      <c r="D1" s="5" t="s">
        <v>217</v>
      </c>
      <c r="E1" s="5" t="s">
        <v>254</v>
      </c>
      <c r="F1" s="5" t="s">
        <v>201</v>
      </c>
      <c r="G1" s="5" t="s">
        <v>193</v>
      </c>
      <c r="H1" s="5" t="s">
        <v>196</v>
      </c>
      <c r="I1" s="5" t="s">
        <v>179</v>
      </c>
      <c r="J1" s="5" t="s">
        <v>181</v>
      </c>
      <c r="K1" s="5" t="s">
        <v>216</v>
      </c>
      <c r="L1" s="5" t="s">
        <v>229</v>
      </c>
      <c r="M1" s="5" t="s">
        <v>197</v>
      </c>
      <c r="N1" s="5" t="s">
        <v>211</v>
      </c>
      <c r="O1" s="5" t="s">
        <v>260</v>
      </c>
      <c r="P1" s="5" t="s">
        <v>249</v>
      </c>
      <c r="Q1" s="5" t="s">
        <v>231</v>
      </c>
      <c r="R1" s="5" t="s">
        <v>272</v>
      </c>
      <c r="S1" s="5" t="s">
        <v>239</v>
      </c>
      <c r="T1" s="5" t="s">
        <v>221</v>
      </c>
      <c r="U1" s="5" t="s">
        <v>213</v>
      </c>
      <c r="V1" s="5" t="s">
        <v>191</v>
      </c>
      <c r="W1" s="5" t="s">
        <v>186</v>
      </c>
      <c r="X1" s="5" t="s">
        <v>267</v>
      </c>
      <c r="Y1" s="5" t="s">
        <v>268</v>
      </c>
      <c r="Z1" s="5" t="s">
        <v>233</v>
      </c>
      <c r="AA1" s="5" t="s">
        <v>226</v>
      </c>
      <c r="AB1" s="5" t="s">
        <v>220</v>
      </c>
      <c r="AC1" s="5" t="s">
        <v>192</v>
      </c>
      <c r="AD1" s="5" t="s">
        <v>69</v>
      </c>
      <c r="AE1" s="5" t="s">
        <v>189</v>
      </c>
      <c r="AF1" s="5" t="s">
        <v>207</v>
      </c>
      <c r="AG1" s="5" t="s">
        <v>212</v>
      </c>
      <c r="AH1" s="5" t="s">
        <v>190</v>
      </c>
      <c r="AI1" s="5" t="s">
        <v>204</v>
      </c>
      <c r="AJ1" s="5" t="s">
        <v>194</v>
      </c>
      <c r="AK1" s="5" t="s">
        <v>182</v>
      </c>
      <c r="AL1" s="5" t="s">
        <v>177</v>
      </c>
      <c r="AM1" s="5" t="s">
        <v>200</v>
      </c>
      <c r="AN1" s="5" t="s">
        <v>87</v>
      </c>
      <c r="AO1" s="5" t="s">
        <v>178</v>
      </c>
      <c r="AP1" s="5" t="s">
        <v>195</v>
      </c>
      <c r="AQ1" s="5" t="s">
        <v>180</v>
      </c>
      <c r="AR1" s="5" t="s">
        <v>208</v>
      </c>
      <c r="AS1" s="5" t="s">
        <v>184</v>
      </c>
      <c r="AT1" s="5" t="s">
        <v>223</v>
      </c>
      <c r="AU1" s="5" t="s">
        <v>219</v>
      </c>
      <c r="AV1" s="5" t="s">
        <v>215</v>
      </c>
      <c r="AW1" s="5" t="s">
        <v>199</v>
      </c>
      <c r="AX1" s="5" t="s">
        <v>209</v>
      </c>
      <c r="AY1" s="5" t="s">
        <v>205</v>
      </c>
      <c r="AZ1" s="5" t="s">
        <v>188</v>
      </c>
      <c r="BA1" s="5" t="s">
        <v>218</v>
      </c>
      <c r="BB1" s="5" t="s">
        <v>187</v>
      </c>
      <c r="BC1" s="5" t="s">
        <v>203</v>
      </c>
      <c r="BD1" s="5" t="s">
        <v>251</v>
      </c>
      <c r="BE1" s="5" t="s">
        <v>250</v>
      </c>
      <c r="BF1" s="5" t="s">
        <v>244</v>
      </c>
      <c r="BG1" s="5" t="s">
        <v>228</v>
      </c>
      <c r="BH1" s="5" t="s">
        <v>236</v>
      </c>
      <c r="BI1" s="5" t="s">
        <v>263</v>
      </c>
      <c r="BJ1" s="5" t="s">
        <v>273</v>
      </c>
      <c r="BK1" s="5" t="s">
        <v>245</v>
      </c>
      <c r="BL1" s="5" t="s">
        <v>227</v>
      </c>
      <c r="BM1" s="5" t="s">
        <v>247</v>
      </c>
      <c r="BN1" s="5" t="s">
        <v>256</v>
      </c>
      <c r="BO1" s="5" t="s">
        <v>235</v>
      </c>
      <c r="BP1" s="5" t="s">
        <v>259</v>
      </c>
      <c r="BQ1" s="5" t="s">
        <v>270</v>
      </c>
      <c r="BR1" s="5" t="s">
        <v>252</v>
      </c>
      <c r="BS1" s="5" t="s">
        <v>262</v>
      </c>
      <c r="BT1" s="5" t="s">
        <v>257</v>
      </c>
      <c r="BU1" s="5" t="s">
        <v>253</v>
      </c>
      <c r="BV1" s="5" t="s">
        <v>241</v>
      </c>
      <c r="BW1" s="5" t="s">
        <v>271</v>
      </c>
      <c r="BX1" s="5" t="s">
        <v>265</v>
      </c>
      <c r="BY1" s="5" t="s">
        <v>206</v>
      </c>
      <c r="BZ1" s="5" t="s">
        <v>210</v>
      </c>
      <c r="CA1" s="5" t="s">
        <v>198</v>
      </c>
      <c r="CB1" s="5" t="s">
        <v>238</v>
      </c>
      <c r="CC1" s="5" t="s">
        <v>237</v>
      </c>
      <c r="CD1" s="5" t="s">
        <v>261</v>
      </c>
      <c r="CE1" s="5" t="s">
        <v>266</v>
      </c>
      <c r="CF1" s="5" t="s">
        <v>269</v>
      </c>
      <c r="CG1" s="5" t="s">
        <v>242</v>
      </c>
      <c r="CH1" s="5" t="s">
        <v>230</v>
      </c>
      <c r="CI1" s="5" t="s">
        <v>243</v>
      </c>
      <c r="CJ1" s="5" t="s">
        <v>234</v>
      </c>
      <c r="CK1" s="5" t="s">
        <v>225</v>
      </c>
      <c r="CL1" s="5" t="s">
        <v>176</v>
      </c>
      <c r="CM1" s="5" t="s">
        <v>185</v>
      </c>
      <c r="CN1" s="5" t="s">
        <v>264</v>
      </c>
      <c r="CO1" s="5" t="s">
        <v>202</v>
      </c>
      <c r="CP1" s="5" t="s">
        <v>214</v>
      </c>
      <c r="CQ1" s="5" t="s">
        <v>183</v>
      </c>
      <c r="CR1" s="5" t="s">
        <v>248</v>
      </c>
      <c r="CS1" s="5" t="s">
        <v>47</v>
      </c>
      <c r="CT1" s="5" t="s">
        <v>232</v>
      </c>
      <c r="CU1" s="5" t="s">
        <v>222</v>
      </c>
      <c r="CV1" s="5" t="s">
        <v>258</v>
      </c>
      <c r="CW1" s="5" t="s">
        <v>255</v>
      </c>
      <c r="CX1" s="5" t="s">
        <v>246</v>
      </c>
    </row>
    <row r="2" spans="1:102" x14ac:dyDescent="0.25">
      <c r="A2" s="4" t="s">
        <v>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</row>
    <row r="3" spans="1:102" x14ac:dyDescent="0.25">
      <c r="A3" s="4" t="s">
        <v>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4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</row>
    <row r="5" spans="1:102" x14ac:dyDescent="0.25">
      <c r="A5" s="4" t="s">
        <v>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</row>
    <row r="6" spans="1:102" x14ac:dyDescent="0.25">
      <c r="A6" s="4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4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2.6758349000000001E-2</v>
      </c>
      <c r="AU7" s="3">
        <v>8.5991704999999995E-3</v>
      </c>
      <c r="AV7" s="3">
        <v>2.6423116999999999E-2</v>
      </c>
      <c r="AW7" s="3">
        <v>8.8220280000000009E-3</v>
      </c>
      <c r="AX7" s="3">
        <v>8.7575220000000002E-3</v>
      </c>
      <c r="AY7" s="3">
        <v>2.2353524E-2</v>
      </c>
      <c r="AZ7" s="3">
        <v>2.1875175E-2</v>
      </c>
      <c r="BA7" s="3">
        <v>1.6496674999999999E-2</v>
      </c>
      <c r="BB7" s="3">
        <v>8.4682830000000001E-3</v>
      </c>
      <c r="BC7" s="3">
        <v>2.6267550000000001E-2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</row>
    <row r="8" spans="1:102" x14ac:dyDescent="0.25">
      <c r="A8" s="4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9" spans="1:102" x14ac:dyDescent="0.25">
      <c r="A9" s="4" t="s">
        <v>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f>(0.011871489+0.007387946)/2</f>
        <v>9.6297175000000009E-3</v>
      </c>
      <c r="BR9" s="3">
        <f>(0.011832844+0.007125964)/2</f>
        <v>9.4794040000000003E-3</v>
      </c>
      <c r="BS9" s="3">
        <f>(0.011835964+0.007387946)/2</f>
        <v>9.6119550000000002E-3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</row>
    <row r="10" spans="1:102" x14ac:dyDescent="0.25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3.9914153000000004E-3</v>
      </c>
      <c r="P10" s="3">
        <v>3.9914153000000004E-3</v>
      </c>
      <c r="Q10" s="3">
        <v>3.9914153000000004E-3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f>(0.004663727+0.0039914153)/2</f>
        <v>4.3275711500000008E-3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>(0.004663727+0.0039914153)/2</f>
        <v>4.3275711500000008E-3</v>
      </c>
      <c r="BV10" s="3">
        <f>(0.009932905+0.0034792833)/2</f>
        <v>6.7060941500000004E-3</v>
      </c>
      <c r="BW10" s="3">
        <v>3.9914153000000004E-3</v>
      </c>
      <c r="BX10" s="3">
        <v>3.9914153000000004E-3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</row>
    <row r="11" spans="1:102" x14ac:dyDescent="0.25">
      <c r="A11" s="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f>(0.007387946+0.0069488864)/2</f>
        <v>7.1684161999999996E-3</v>
      </c>
      <c r="BR11" s="3">
        <f>(0.007125964+0.006926265)/2</f>
        <v>7.0261144999999997E-3</v>
      </c>
      <c r="BS11" s="3">
        <f>(0.007387946+0.006928092)/2</f>
        <v>7.1580189999999998E-3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</row>
    <row r="12" spans="1:102" x14ac:dyDescent="0.25">
      <c r="A12" s="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</row>
    <row r="13" spans="1:102" x14ac:dyDescent="0.25">
      <c r="A13" s="4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</row>
    <row r="14" spans="1:102" x14ac:dyDescent="0.25">
      <c r="A14" s="4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</row>
    <row r="15" spans="1:102" x14ac:dyDescent="0.25">
      <c r="A15" s="4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</row>
    <row r="16" spans="1:102" x14ac:dyDescent="0.25">
      <c r="A16" s="4" t="s">
        <v>69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>(0.055555556+0.054514054)/2</f>
        <v>5.5034804999999999E-2</v>
      </c>
      <c r="AB16" s="3">
        <f>(0.055555556+0.052516084)/2</f>
        <v>5.4035819999999998E-2</v>
      </c>
      <c r="AC16" s="3">
        <f>(0.055555556+0.052516084)/2</f>
        <v>5.4035819999999998E-2</v>
      </c>
      <c r="AD16" s="3">
        <v>0</v>
      </c>
      <c r="AE16" s="3">
        <f>(0.093881816+0.055555556)/2</f>
        <v>7.4718686000000006E-2</v>
      </c>
      <c r="AF16" s="3">
        <f>(0.055555556+0.054514054)/2</f>
        <v>5.5034804999999999E-2</v>
      </c>
      <c r="AG16" s="3">
        <f>(0.055555556+0.054514132)/2</f>
        <v>5.5034843999999999E-2</v>
      </c>
      <c r="AH16" s="3">
        <f>(0.055555556+0.054514132)/2</f>
        <v>5.5034843999999999E-2</v>
      </c>
      <c r="AI16" s="3">
        <f>(0.055555556+0.054514054)/2</f>
        <v>5.5034804999999999E-2</v>
      </c>
      <c r="AJ16" s="3">
        <f>(0.052516084+0.055555556)/2</f>
        <v>5.4035819999999998E-2</v>
      </c>
      <c r="AK16" s="3">
        <f>(0.055555556+0.052516084)/2</f>
        <v>5.4035819999999998E-2</v>
      </c>
      <c r="AL16" s="3">
        <f>(0.055555556+0.052516084)/2</f>
        <v>5.4035819999999998E-2</v>
      </c>
      <c r="AM16" s="3">
        <f>(0.055555556+0.052516084)/2</f>
        <v>5.4035819999999998E-2</v>
      </c>
      <c r="AN16" s="3">
        <f>(0.055555556+0.054514054)/2</f>
        <v>5.5034804999999999E-2</v>
      </c>
      <c r="AO16" s="3">
        <f>(0.055555556+0.054514132)/2</f>
        <v>5.5034843999999999E-2</v>
      </c>
      <c r="AP16" s="3">
        <f>(0.055555556+0.052516084)/2</f>
        <v>5.4035819999999998E-2</v>
      </c>
      <c r="AQ16" s="3">
        <f>(0.052516084+0.055555556)/2</f>
        <v>5.4035819999999998E-2</v>
      </c>
      <c r="AR16" s="3">
        <f>(0.055555556+0.054514132)/2</f>
        <v>5.5034843999999999E-2</v>
      </c>
      <c r="AS16" s="3">
        <f>(0.055555556+0.054514054)/2</f>
        <v>5.5034804999999999E-2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</row>
    <row r="17" spans="1:102" x14ac:dyDescent="0.25">
      <c r="A17" s="4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1.153465E-2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8.1762750000000002E-3</v>
      </c>
      <c r="CW17" s="3">
        <v>8.1762750000000002E-3</v>
      </c>
      <c r="CX17" s="3">
        <v>8.1761639999999997E-3</v>
      </c>
    </row>
    <row r="18" spans="1:102" x14ac:dyDescent="0.25">
      <c r="A18" s="4" t="s">
        <v>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</row>
    <row r="19" spans="1:102" x14ac:dyDescent="0.25">
      <c r="A19" s="4" t="s">
        <v>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</row>
    <row r="20" spans="1:102" x14ac:dyDescent="0.25">
      <c r="A20" s="4" t="s">
        <v>48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</row>
    <row r="21" spans="1:102" x14ac:dyDescent="0.25">
      <c r="A21" s="4" t="s">
        <v>67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</row>
    <row r="22" spans="1:102" x14ac:dyDescent="0.25">
      <c r="A22" s="4" t="s">
        <v>86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</row>
    <row r="23" spans="1:102" x14ac:dyDescent="0.25">
      <c r="A23" s="4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7.0464513000000001E-3</v>
      </c>
      <c r="CH23" s="3">
        <v>7.156918E-3</v>
      </c>
      <c r="CI23" s="3">
        <v>0</v>
      </c>
      <c r="CJ23" s="3">
        <v>7.2503580000000001E-3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</row>
    <row r="24" spans="1:102" x14ac:dyDescent="0.25">
      <c r="A24" s="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</row>
    <row r="25" spans="1:102" x14ac:dyDescent="0.25">
      <c r="A25" s="4" t="s">
        <v>34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</row>
    <row r="26" spans="1:102" x14ac:dyDescent="0.25">
      <c r="A26" s="4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</row>
    <row r="27" spans="1:102" x14ac:dyDescent="0.25">
      <c r="A27" s="4" t="s">
        <v>41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</row>
    <row r="28" spans="1:102" x14ac:dyDescent="0.25">
      <c r="A28" s="4" t="s">
        <v>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</row>
    <row r="29" spans="1:102" x14ac:dyDescent="0.25">
      <c r="A29" s="4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</row>
    <row r="30" spans="1:102" x14ac:dyDescent="0.25">
      <c r="A30" s="4" t="s">
        <v>58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3.4366461999999999E-3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</row>
    <row r="31" spans="1:102" x14ac:dyDescent="0.25">
      <c r="A31" s="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</row>
    <row r="32" spans="1:102" x14ac:dyDescent="0.25">
      <c r="A32" s="4" t="s">
        <v>61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</row>
    <row r="33" spans="1:102" x14ac:dyDescent="0.25">
      <c r="A33" s="4" t="s">
        <v>62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</row>
    <row r="34" spans="1:102" x14ac:dyDescent="0.25">
      <c r="A34" s="4" t="s">
        <v>66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</row>
    <row r="35" spans="1:102" x14ac:dyDescent="0.25">
      <c r="A35" s="4" t="s">
        <v>74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</row>
    <row r="36" spans="1:102" x14ac:dyDescent="0.25">
      <c r="A36" s="4" t="s">
        <v>78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f>(0.014563271+0.008251845)/2</f>
        <v>1.1407558E-2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f>(0.008234464+0.008217155)/2</f>
        <v>8.2258095000000003E-3</v>
      </c>
      <c r="CW36" s="3">
        <f>(0.008235278+0.008217155)/2</f>
        <v>8.2262165000000012E-3</v>
      </c>
      <c r="CX36" s="3">
        <f>(0.008217043+0.008116522)/2</f>
        <v>8.1667825000000006E-3</v>
      </c>
    </row>
    <row r="37" spans="1:102" x14ac:dyDescent="0.25">
      <c r="A37" s="4" t="s">
        <v>102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</row>
    <row r="38" spans="1:102" x14ac:dyDescent="0.25">
      <c r="A38" s="4" t="s">
        <v>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</row>
    <row r="39" spans="1:102" x14ac:dyDescent="0.25">
      <c r="A39" s="4" t="s">
        <v>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</row>
    <row r="40" spans="1:102" x14ac:dyDescent="0.25">
      <c r="A40" s="4" t="s">
        <v>10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</row>
    <row r="41" spans="1:102" x14ac:dyDescent="0.25">
      <c r="A41" s="4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</row>
    <row r="42" spans="1:102" x14ac:dyDescent="0.25">
      <c r="A42" s="4" t="s">
        <v>32</v>
      </c>
      <c r="B42" s="3">
        <v>0</v>
      </c>
      <c r="C42" s="3">
        <v>0</v>
      </c>
      <c r="D42" s="3">
        <v>3.5437699999999999E-3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3.5437699999999999E-3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</row>
    <row r="43" spans="1:102" x14ac:dyDescent="0.25">
      <c r="A43" s="4" t="s">
        <v>37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</row>
    <row r="44" spans="1:102" x14ac:dyDescent="0.25">
      <c r="A44" s="4" t="s">
        <v>38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</row>
    <row r="45" spans="1:102" x14ac:dyDescent="0.25">
      <c r="A45" s="4" t="s">
        <v>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</row>
    <row r="46" spans="1:102" x14ac:dyDescent="0.25">
      <c r="A46" s="4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</row>
    <row r="47" spans="1:102" x14ac:dyDescent="0.25">
      <c r="A47" s="4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4.1646966999999997E-3</v>
      </c>
      <c r="P47" s="3">
        <v>4.1646966999999997E-3</v>
      </c>
      <c r="Q47" s="3">
        <v>4.1646966999999997E-3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f>(0.005891232+0.0041646967)/2</f>
        <v>5.0279643499999997E-3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>(0.005891232+0.0041646967)/2</f>
        <v>5.0279643499999997E-3</v>
      </c>
      <c r="BV47" s="3">
        <f>(0.0057637887+0.0036303313)/2</f>
        <v>4.6970600000000003E-3</v>
      </c>
      <c r="BW47" s="3">
        <v>4.1646966999999997E-3</v>
      </c>
      <c r="BX47" s="3">
        <v>4.1646966999999997E-3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f>(0.029586395+0.0263398)/2</f>
        <v>2.7963097499999999E-2</v>
      </c>
      <c r="CS47" s="3">
        <v>0</v>
      </c>
      <c r="CT47" s="3">
        <f>(0.029586395+0.0263398)/2</f>
        <v>2.7963097499999999E-2</v>
      </c>
      <c r="CU47" s="3">
        <f>(0.029146058+0.0263398)/2</f>
        <v>2.7742929E-2</v>
      </c>
      <c r="CV47" s="3">
        <v>0</v>
      </c>
      <c r="CW47" s="3">
        <v>0</v>
      </c>
      <c r="CX47" s="3">
        <v>0</v>
      </c>
    </row>
    <row r="48" spans="1:102" x14ac:dyDescent="0.25">
      <c r="A48" s="4" t="s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</row>
    <row r="49" spans="1:102" x14ac:dyDescent="0.25">
      <c r="A49" s="4" t="s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</row>
    <row r="50" spans="1:102" x14ac:dyDescent="0.25">
      <c r="A50" s="4" t="s">
        <v>51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</row>
    <row r="51" spans="1:102" x14ac:dyDescent="0.25">
      <c r="A51" s="4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</row>
    <row r="52" spans="1:102" x14ac:dyDescent="0.25">
      <c r="A52" s="4" t="s">
        <v>54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</row>
    <row r="53" spans="1:102" x14ac:dyDescent="0.25">
      <c r="A53" s="4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</row>
    <row r="54" spans="1:102" x14ac:dyDescent="0.25">
      <c r="A54" s="4" t="s">
        <v>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3.4366461999999999E-3</v>
      </c>
      <c r="P54" s="3">
        <v>3.4366461999999999E-3</v>
      </c>
      <c r="Q54" s="3">
        <v>3.4366461999999999E-3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f>(0.0034366462+0.0058610407)/2</f>
        <v>4.6488434500000005E-3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>(0.0058610407+0.0034366462)/2</f>
        <v>4.6488434500000005E-3</v>
      </c>
      <c r="BV54" s="3">
        <f>(0.0057342504+0.0029956957)/2</f>
        <v>4.3649730500000001E-3</v>
      </c>
      <c r="BW54" s="3">
        <v>3.4366461999999999E-3</v>
      </c>
      <c r="BX54" s="3">
        <v>3.4366461999999999E-3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</row>
    <row r="55" spans="1:102" x14ac:dyDescent="0.25">
      <c r="A55" s="4" t="s">
        <v>65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</row>
    <row r="56" spans="1:102" x14ac:dyDescent="0.25">
      <c r="A56" s="4" t="s">
        <v>82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</row>
    <row r="57" spans="1:102" x14ac:dyDescent="0.25">
      <c r="A57" s="4" t="s">
        <v>103</v>
      </c>
      <c r="B57" s="3">
        <v>0</v>
      </c>
      <c r="C57" s="3">
        <v>0</v>
      </c>
      <c r="D57" s="3">
        <v>0</v>
      </c>
      <c r="E57" s="3">
        <v>3.0019423000000002E-3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2.6340705999999998E-3</v>
      </c>
      <c r="BE57" s="3">
        <v>2.8892701999999998E-3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2.6496786000000001E-3</v>
      </c>
      <c r="CE57" s="3">
        <v>2.6360692000000001E-3</v>
      </c>
      <c r="CF57" s="3">
        <v>2.7560244999999999E-3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</row>
    <row r="58" spans="1:102" x14ac:dyDescent="0.25">
      <c r="A58" s="4" t="s">
        <v>120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</row>
    <row r="59" spans="1:102" x14ac:dyDescent="0.25">
      <c r="A59" s="4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</row>
    <row r="60" spans="1:102" x14ac:dyDescent="0.25">
      <c r="A60" s="4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</row>
    <row r="61" spans="1:102" x14ac:dyDescent="0.25">
      <c r="A61" s="4" t="s">
        <v>146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</row>
    <row r="62" spans="1:102" x14ac:dyDescent="0.25">
      <c r="A62" s="4" t="s">
        <v>165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</row>
    <row r="63" spans="1:102" x14ac:dyDescent="0.25">
      <c r="A63" s="4" t="s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</row>
    <row r="64" spans="1:102" x14ac:dyDescent="0.25">
      <c r="A64" s="4" t="s">
        <v>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</row>
    <row r="65" spans="1:102" x14ac:dyDescent="0.25">
      <c r="A65" s="4" t="s">
        <v>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</row>
    <row r="66" spans="1:102" x14ac:dyDescent="0.25">
      <c r="A66" s="4" t="s">
        <v>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</row>
    <row r="67" spans="1:102" x14ac:dyDescent="0.25">
      <c r="A67" s="4" t="s">
        <v>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</row>
    <row r="68" spans="1:102" x14ac:dyDescent="0.25">
      <c r="A68" s="4" t="s">
        <v>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</row>
    <row r="69" spans="1:102" x14ac:dyDescent="0.25">
      <c r="A69" s="4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</row>
    <row r="70" spans="1:102" x14ac:dyDescent="0.25">
      <c r="A70" s="4" t="s">
        <v>16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</row>
    <row r="71" spans="1:102" x14ac:dyDescent="0.25">
      <c r="A71" s="4" t="s">
        <v>19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</row>
    <row r="72" spans="1:102" x14ac:dyDescent="0.25">
      <c r="A72" s="4" t="s">
        <v>28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</row>
    <row r="73" spans="1:102" x14ac:dyDescent="0.25">
      <c r="A73" s="4" t="s">
        <v>30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7.4264663000000002E-3</v>
      </c>
      <c r="CH73" s="3">
        <v>7.5428910000000004E-3</v>
      </c>
      <c r="CI73" s="3">
        <v>0</v>
      </c>
      <c r="CJ73" s="3">
        <v>7.6413699999999998E-3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</row>
    <row r="74" spans="1:102" x14ac:dyDescent="0.25">
      <c r="A74" s="4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5.0501534999999997E-3</v>
      </c>
      <c r="BR74" s="3">
        <v>1.2342742E-2</v>
      </c>
      <c r="BS74" s="3">
        <v>5.0501534999999997E-3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</row>
    <row r="75" spans="1:102" x14ac:dyDescent="0.25">
      <c r="A75" s="4" t="s">
        <v>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</row>
    <row r="76" spans="1:102" x14ac:dyDescent="0.25">
      <c r="A76" s="4" t="s">
        <v>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</row>
    <row r="77" spans="1:102" x14ac:dyDescent="0.25">
      <c r="A77" s="4" t="s">
        <v>52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</row>
    <row r="78" spans="1:102" x14ac:dyDescent="0.25">
      <c r="A78" s="4" t="s">
        <v>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f>(0.010841594+0.009783544)/2</f>
        <v>1.0312569000000001E-2</v>
      </c>
      <c r="BQ78" s="3">
        <v>0</v>
      </c>
      <c r="BR78" s="3">
        <v>0</v>
      </c>
      <c r="BS78" s="3">
        <v>0</v>
      </c>
      <c r="BT78" s="3">
        <v>8.788634E-3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</row>
    <row r="79" spans="1:102" x14ac:dyDescent="0.25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</row>
    <row r="80" spans="1:102" x14ac:dyDescent="0.25">
      <c r="A80" s="4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</row>
    <row r="81" spans="1:102" x14ac:dyDescent="0.25">
      <c r="A81" s="4" t="s">
        <v>64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</row>
    <row r="82" spans="1:102" x14ac:dyDescent="0.25">
      <c r="A82" s="4" t="s">
        <v>68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1.2281261E-2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f>(0.02104143+0.009714139)/2</f>
        <v>1.53777845E-2</v>
      </c>
      <c r="CW82" s="3">
        <f>(0.02104351+0.009714139)/2</f>
        <v>1.5378824500000001E-2</v>
      </c>
      <c r="CX82" s="3">
        <f>(0.009714007+0.020740055)/2</f>
        <v>1.5227031E-2</v>
      </c>
    </row>
    <row r="83" spans="1:102" x14ac:dyDescent="0.25">
      <c r="A83" s="4" t="s">
        <v>70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f>(0.0071980413+0.0060294108)/2</f>
        <v>6.6137260500000001E-3</v>
      </c>
      <c r="BR83" s="3">
        <f>(0.006942793+0.0060097827)/2</f>
        <v>6.4762878499999999E-3</v>
      </c>
      <c r="BS83" s="3">
        <f>(0.0071980413+0.006011368)/2</f>
        <v>6.6047046499999994E-3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</row>
    <row r="84" spans="1:102" x14ac:dyDescent="0.25">
      <c r="A84" s="4" t="s">
        <v>71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</row>
    <row r="85" spans="1:102" x14ac:dyDescent="0.25">
      <c r="A85" s="4" t="s">
        <v>72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</row>
    <row r="86" spans="1:102" x14ac:dyDescent="0.25">
      <c r="A86" s="4" t="s">
        <v>73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</row>
    <row r="87" spans="1:102" x14ac:dyDescent="0.25">
      <c r="A87" s="4" t="s">
        <v>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</row>
    <row r="88" spans="1:102" x14ac:dyDescent="0.25">
      <c r="A88" s="4" t="s">
        <v>175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</row>
    <row r="89" spans="1:102" x14ac:dyDescent="0.25">
      <c r="A89" s="4" t="s">
        <v>76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</row>
    <row r="90" spans="1:102" x14ac:dyDescent="0.25">
      <c r="A90" s="4" t="s">
        <v>77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</row>
    <row r="91" spans="1:102" x14ac:dyDescent="0.25">
      <c r="A91" s="4" t="s">
        <v>79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</row>
    <row r="92" spans="1:102" x14ac:dyDescent="0.25">
      <c r="A92" s="4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</row>
    <row r="93" spans="1:102" x14ac:dyDescent="0.25">
      <c r="A93" s="4" t="s">
        <v>81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f>(0.01016447+0.010092288)/2</f>
        <v>1.0128379E-2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</row>
    <row r="94" spans="1:102" x14ac:dyDescent="0.25">
      <c r="A94" s="4" t="s">
        <v>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</row>
    <row r="95" spans="1:102" x14ac:dyDescent="0.25">
      <c r="A95" s="4" t="s">
        <v>84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</row>
    <row r="96" spans="1:102" x14ac:dyDescent="0.25">
      <c r="A96" s="4" t="s">
        <v>85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</row>
    <row r="97" spans="1:102" x14ac:dyDescent="0.25">
      <c r="A97" s="4" t="s">
        <v>87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>(0.056295585+0.055555556)/2</f>
        <v>5.5925570500000001E-2</v>
      </c>
      <c r="AB97" s="3">
        <f>(0.055555556+0.05423231)/2</f>
        <v>5.4893932999999999E-2</v>
      </c>
      <c r="AC97" s="3">
        <f>(0.055555556+0.05423231)/2</f>
        <v>5.4893932999999999E-2</v>
      </c>
      <c r="AD97" s="3">
        <f>(0.055555556+0.054514054)/2</f>
        <v>5.5034804999999999E-2</v>
      </c>
      <c r="AE97" s="3">
        <f>(0.055555556+0.054514054)/2</f>
        <v>5.5034804999999999E-2</v>
      </c>
      <c r="AF97" s="3">
        <f>(0.056295585+0.055555556)/2</f>
        <v>5.5925570500000001E-2</v>
      </c>
      <c r="AG97" s="3">
        <f>(0.056295656+0.055555556)/2</f>
        <v>5.5925606000000003E-2</v>
      </c>
      <c r="AH97" s="3">
        <f>(0.056295656+0.055555556)/2</f>
        <v>5.5925606000000003E-2</v>
      </c>
      <c r="AI97" s="3">
        <f>(0.056295585+0.055555556)/2</f>
        <v>5.5925570500000001E-2</v>
      </c>
      <c r="AJ97" s="3">
        <f>(0.05423231+0.055555556)/2</f>
        <v>5.4893932999999999E-2</v>
      </c>
      <c r="AK97" s="3">
        <f>(0.055555556+0.05423231)/2</f>
        <v>5.4893932999999999E-2</v>
      </c>
      <c r="AL97" s="3">
        <f>(0.055555556+0.05423231)/2</f>
        <v>5.4893932999999999E-2</v>
      </c>
      <c r="AM97" s="3">
        <f>(0.055555556+0.05423231)/2</f>
        <v>5.4893932999999999E-2</v>
      </c>
      <c r="AN97" s="3">
        <v>0</v>
      </c>
      <c r="AO97" s="3">
        <f>(0.056295656+0.055555556)/2</f>
        <v>5.5925606000000003E-2</v>
      </c>
      <c r="AP97" s="3">
        <f>(0.055555556+0.05423231)/2</f>
        <v>5.4893932999999999E-2</v>
      </c>
      <c r="AQ97" s="3">
        <f>(0.05423231+0.055555556)/2</f>
        <v>5.4893932999999999E-2</v>
      </c>
      <c r="AR97" s="3">
        <f>(0.056295656+0.055555556)/2</f>
        <v>5.5925606000000003E-2</v>
      </c>
      <c r="AS97" s="3">
        <f>(0.056295585+0.055555556)/2</f>
        <v>5.5925570500000001E-2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</row>
    <row r="98" spans="1:102" x14ac:dyDescent="0.25">
      <c r="A98" s="4" t="s">
        <v>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</row>
    <row r="99" spans="1:102" x14ac:dyDescent="0.25">
      <c r="A99" s="4" t="s">
        <v>89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</row>
    <row r="100" spans="1:102" x14ac:dyDescent="0.25">
      <c r="A100" s="4" t="s">
        <v>90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</row>
    <row r="101" spans="1:102" x14ac:dyDescent="0.25">
      <c r="A101" s="4" t="s">
        <v>91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</row>
    <row r="102" spans="1:102" x14ac:dyDescent="0.25">
      <c r="A102" s="4" t="s">
        <v>92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</row>
    <row r="103" spans="1:102" x14ac:dyDescent="0.25">
      <c r="A103" s="4" t="s">
        <v>93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</row>
    <row r="104" spans="1:102" x14ac:dyDescent="0.25">
      <c r="A104" s="4" t="s">
        <v>94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</row>
    <row r="105" spans="1:102" x14ac:dyDescent="0.25">
      <c r="A105" s="4" t="s">
        <v>95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</row>
    <row r="106" spans="1:102" x14ac:dyDescent="0.25">
      <c r="A106" s="4" t="s">
        <v>96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</row>
    <row r="107" spans="1:102" x14ac:dyDescent="0.25">
      <c r="A107" s="4" t="s">
        <v>97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f>(0.023419885+0.018155064)/2</f>
        <v>2.07874745E-2</v>
      </c>
      <c r="S107" s="3">
        <f>(0.025181666+0.020904949)/2</f>
        <v>2.3043307499999999E-2</v>
      </c>
      <c r="T107" s="3">
        <f>(0.025181666+0.019197632)/2</f>
        <v>2.2189648999999999E-2</v>
      </c>
      <c r="U107" s="3">
        <f>(0.020904949+0.025181666)/2</f>
        <v>2.3043307499999999E-2</v>
      </c>
      <c r="V107" s="3">
        <f>(0.025181666+0.020904949)/2</f>
        <v>2.3043307499999999E-2</v>
      </c>
      <c r="W107" s="3">
        <f>(0.025181666+0.016378978)/2</f>
        <v>2.0780321999999997E-2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</row>
    <row r="108" spans="1:102" x14ac:dyDescent="0.25">
      <c r="A108" s="4" t="s">
        <v>98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</row>
    <row r="109" spans="1:102" x14ac:dyDescent="0.25">
      <c r="A109" s="4" t="s">
        <v>99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</row>
    <row r="110" spans="1:102" x14ac:dyDescent="0.25">
      <c r="A110" s="4" t="s">
        <v>100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4.3895287E-3</v>
      </c>
      <c r="P110" s="3">
        <v>4.3895287E-3</v>
      </c>
      <c r="Q110" s="3">
        <v>4.3895287E-3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f>(0.004496409+0.0043895287)/2</f>
        <v>4.4429688499999995E-3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>(0.004496409+0.0043895287)/2</f>
        <v>4.4429688499999995E-3</v>
      </c>
      <c r="BV110" s="3">
        <f>(0.004406447+0.0038263153)/2</f>
        <v>4.11638115E-3</v>
      </c>
      <c r="BW110" s="3">
        <v>4.3895287E-3</v>
      </c>
      <c r="BX110" s="3">
        <v>4.3895287E-3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</row>
    <row r="111" spans="1:102" x14ac:dyDescent="0.25">
      <c r="A111" s="4" t="s">
        <v>101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</row>
    <row r="112" spans="1:102" x14ac:dyDescent="0.25">
      <c r="A112" s="4" t="s">
        <v>104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</row>
    <row r="113" spans="1:102" x14ac:dyDescent="0.25">
      <c r="A113" s="4" t="s">
        <v>105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</row>
    <row r="114" spans="1:102" x14ac:dyDescent="0.25">
      <c r="A114" s="4" t="s">
        <v>106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</row>
    <row r="115" spans="1:102" x14ac:dyDescent="0.25">
      <c r="A115" s="4" t="s">
        <v>107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</row>
    <row r="116" spans="1:102" x14ac:dyDescent="0.25">
      <c r="A116" s="4" t="s">
        <v>108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</row>
    <row r="117" spans="1:102" x14ac:dyDescent="0.25">
      <c r="A117" s="4" t="s">
        <v>109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</row>
    <row r="118" spans="1:102" x14ac:dyDescent="0.25">
      <c r="A118" s="4" t="s">
        <v>110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</row>
    <row r="119" spans="1:102" x14ac:dyDescent="0.25">
      <c r="A119" s="4" t="s">
        <v>111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</row>
    <row r="120" spans="1:102" x14ac:dyDescent="0.25">
      <c r="A120" s="4" t="s">
        <v>112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</row>
    <row r="121" spans="1:102" x14ac:dyDescent="0.25">
      <c r="A121" s="4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</row>
    <row r="122" spans="1:102" x14ac:dyDescent="0.25">
      <c r="A122" s="4" t="s">
        <v>114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</row>
    <row r="123" spans="1:102" x14ac:dyDescent="0.25">
      <c r="A123" s="4" t="s">
        <v>115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</row>
    <row r="124" spans="1:102" x14ac:dyDescent="0.25">
      <c r="A124" s="4" t="s">
        <v>116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</row>
    <row r="125" spans="1:102" x14ac:dyDescent="0.25">
      <c r="A125" s="4" t="s">
        <v>117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</row>
    <row r="126" spans="1:102" x14ac:dyDescent="0.25">
      <c r="A126" s="4" t="s">
        <v>118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f>(0.0077462597+0.0037942799)/2</f>
        <v>5.7702698E-3</v>
      </c>
      <c r="CL126" s="3">
        <f>(0.008220126+0.0040345425)/2</f>
        <v>6.1273342499999998E-3</v>
      </c>
      <c r="CM126" s="3">
        <f>(0.008220126+0.0040345425)/2</f>
        <v>6.1273342499999998E-3</v>
      </c>
      <c r="CN126" s="3">
        <f>(0.0038067773+0.007822317)/2</f>
        <v>5.81454715E-3</v>
      </c>
      <c r="CO126" s="3">
        <f>(0.0040345425+0.008220126)/2</f>
        <v>6.1273342499999998E-3</v>
      </c>
      <c r="CP126" s="3">
        <f>(0.007884268+0.0039548664)/2</f>
        <v>5.9195671999999998E-3</v>
      </c>
      <c r="CQ126" s="3">
        <f>(0.008220126+0.004437128)/2</f>
        <v>6.3286269999999999E-3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</row>
    <row r="127" spans="1:102" x14ac:dyDescent="0.25">
      <c r="A127" s="4" t="s">
        <v>119</v>
      </c>
      <c r="B127" s="3">
        <v>0</v>
      </c>
      <c r="C127" s="3">
        <v>0</v>
      </c>
      <c r="D127" s="3">
        <v>3.5437699999999999E-3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3.5437699999999999E-3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</row>
    <row r="128" spans="1:102" x14ac:dyDescent="0.25">
      <c r="A128" s="4" t="s">
        <v>121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</row>
    <row r="129" spans="1:102" x14ac:dyDescent="0.25">
      <c r="A129" s="4" t="s">
        <v>122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</row>
    <row r="130" spans="1:102" x14ac:dyDescent="0.25">
      <c r="A130" s="4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</row>
    <row r="131" spans="1:102" x14ac:dyDescent="0.25">
      <c r="A131" s="4" t="s">
        <v>124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</row>
    <row r="132" spans="1:102" x14ac:dyDescent="0.25">
      <c r="A132" s="4" t="s">
        <v>125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</row>
    <row r="133" spans="1:102" x14ac:dyDescent="0.25">
      <c r="A133" s="4" t="s">
        <v>126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</row>
    <row r="134" spans="1:102" x14ac:dyDescent="0.25">
      <c r="A134" s="4" t="s">
        <v>127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</row>
    <row r="135" spans="1:102" x14ac:dyDescent="0.25">
      <c r="A135" s="4" t="s">
        <v>128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</row>
    <row r="136" spans="1:102" x14ac:dyDescent="0.25">
      <c r="A136" s="4" t="s">
        <v>129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</row>
    <row r="137" spans="1:102" x14ac:dyDescent="0.25">
      <c r="A137" s="4" t="s">
        <v>130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f>(0.0044315676+0.008175832)/2</f>
        <v>6.3036997999999997E-3</v>
      </c>
      <c r="CL137" s="3">
        <f>(0.008675977+0.0047121844)/2</f>
        <v>6.6940806999999996E-3</v>
      </c>
      <c r="CM137" s="3">
        <f>(0.008675977+0.0047121844)/2</f>
        <v>6.6940806999999996E-3</v>
      </c>
      <c r="CN137" s="3">
        <f>(0.004446164+0.008256108)/2</f>
        <v>6.3511360000000003E-3</v>
      </c>
      <c r="CO137" s="3">
        <f>(0.0047121844+0.008675977)/2</f>
        <v>6.6940806999999996E-3</v>
      </c>
      <c r="CP137" s="3">
        <f>(0.008321494+0.004619126)/2</f>
        <v>6.47031E-3</v>
      </c>
      <c r="CQ137" s="3">
        <f>(0.008675977+0.00517738)/2</f>
        <v>6.9266785000000001E-3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</row>
    <row r="138" spans="1:102" x14ac:dyDescent="0.25">
      <c r="A138" s="4" t="s">
        <v>133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f>(0.026666444+0.014216548)/2</f>
        <v>2.0441496E-2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</row>
    <row r="139" spans="1:102" x14ac:dyDescent="0.25">
      <c r="A139" s="4" t="s">
        <v>134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</row>
    <row r="140" spans="1:102" x14ac:dyDescent="0.25">
      <c r="A140" s="4" t="s">
        <v>135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</row>
    <row r="141" spans="1:102" x14ac:dyDescent="0.25">
      <c r="A141" s="4" t="s">
        <v>136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</row>
    <row r="142" spans="1:102" x14ac:dyDescent="0.25">
      <c r="A142" s="4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</row>
    <row r="143" spans="1:102" x14ac:dyDescent="0.25">
      <c r="A143" s="4" t="s">
        <v>138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</row>
    <row r="144" spans="1:102" x14ac:dyDescent="0.25">
      <c r="A144" s="4" t="s">
        <v>139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</row>
    <row r="145" spans="1:102" x14ac:dyDescent="0.25">
      <c r="A145" s="4" t="s">
        <v>140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</row>
    <row r="146" spans="1:102" x14ac:dyDescent="0.25">
      <c r="A146" s="4" t="s">
        <v>141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</row>
    <row r="147" spans="1:102" x14ac:dyDescent="0.25">
      <c r="A147" s="4" t="s">
        <v>142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</row>
    <row r="148" spans="1:102" x14ac:dyDescent="0.25">
      <c r="A148" s="4" t="s">
        <v>143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3.7429937999999999E-3</v>
      </c>
      <c r="P148" s="3">
        <v>3.7429937999999999E-3</v>
      </c>
      <c r="Q148" s="3">
        <v>3.7429937999999999E-3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3.7429937999999999E-3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3.7429937999999999E-3</v>
      </c>
      <c r="BV148" s="3">
        <v>3.2627364000000002E-3</v>
      </c>
      <c r="BW148" s="3">
        <v>3.7429937999999999E-3</v>
      </c>
      <c r="BX148" s="3">
        <v>3.7429937999999999E-3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</row>
    <row r="149" spans="1:102" x14ac:dyDescent="0.25">
      <c r="A149" s="4" t="s">
        <v>144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</row>
    <row r="150" spans="1:102" x14ac:dyDescent="0.25">
      <c r="A150" s="4" t="s">
        <v>145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</row>
    <row r="151" spans="1:102" x14ac:dyDescent="0.25">
      <c r="A151" s="4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</row>
    <row r="152" spans="1:102" x14ac:dyDescent="0.25">
      <c r="A152" s="4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</row>
    <row r="153" spans="1:102" x14ac:dyDescent="0.25">
      <c r="A153" s="4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</row>
    <row r="154" spans="1:102" x14ac:dyDescent="0.25">
      <c r="A154" s="4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f>(0.019612754+0.019209445)/2</f>
        <v>1.9411099500000001E-2</v>
      </c>
      <c r="BL154" s="3">
        <f>(0.019612754+0.019209445)/2</f>
        <v>1.9411099500000001E-2</v>
      </c>
      <c r="BM154" s="3">
        <f>(0.019612754+0.019209445)/2</f>
        <v>1.9411099500000001E-2</v>
      </c>
      <c r="BN154" s="3">
        <f>(0.019612754+0.019209445)/2</f>
        <v>1.9411099500000001E-2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</row>
    <row r="155" spans="1:102" x14ac:dyDescent="0.25">
      <c r="A155" s="4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</row>
    <row r="156" spans="1:102" x14ac:dyDescent="0.25">
      <c r="A156" s="4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</row>
    <row r="157" spans="1:102" x14ac:dyDescent="0.25">
      <c r="A157" s="4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</row>
    <row r="158" spans="1:102" x14ac:dyDescent="0.25">
      <c r="A158" s="4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</row>
    <row r="159" spans="1:102" x14ac:dyDescent="0.25">
      <c r="A159" s="4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</row>
    <row r="160" spans="1:102" x14ac:dyDescent="0.25">
      <c r="A160" s="4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</row>
    <row r="161" spans="1:102" x14ac:dyDescent="0.25">
      <c r="A161" s="4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</row>
    <row r="162" spans="1:102" x14ac:dyDescent="0.25">
      <c r="A162" s="4" t="s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3.275324E-3</v>
      </c>
      <c r="P162" s="3">
        <v>3.275324E-3</v>
      </c>
      <c r="Q162" s="3">
        <v>3.275324E-3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f>(0.003275324+0.003952041)/2</f>
        <v>3.6136824999999997E-3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f>(0.003952041+0.003275324)/2</f>
        <v>3.6136824999999997E-3</v>
      </c>
      <c r="BV162" s="3">
        <f>(0.0038665468+0.0028550723)/2</f>
        <v>3.3608095499999997E-3</v>
      </c>
      <c r="BW162" s="3">
        <f>(0.0058303894+0.003275324)/2</f>
        <v>4.5528566999999999E-3</v>
      </c>
      <c r="BX162" s="3">
        <f>(0.0058317054+0.003275324)/2</f>
        <v>4.5535146999999996E-3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f>(0.0058292067+0.0041646967)/2</f>
        <v>4.9969517000000001E-3</v>
      </c>
      <c r="CS162" s="3">
        <f>(0.005891232+0.0041646967)/2</f>
        <v>5.0279643499999997E-3</v>
      </c>
      <c r="CT162" s="3">
        <f>(0.0058292067+0.0041646967)/2</f>
        <v>4.9969517000000001E-3</v>
      </c>
      <c r="CU162" s="3">
        <f>(0.0058292067+0.004102713)/2</f>
        <v>4.9659598499999999E-3</v>
      </c>
      <c r="CV162" s="3">
        <v>0</v>
      </c>
      <c r="CW162" s="3">
        <v>0</v>
      </c>
      <c r="CX162" s="3">
        <v>0</v>
      </c>
    </row>
    <row r="163" spans="1:102" x14ac:dyDescent="0.25">
      <c r="A163" s="4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</row>
    <row r="164" spans="1:102" x14ac:dyDescent="0.25">
      <c r="A164" s="4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</row>
    <row r="165" spans="1:102" x14ac:dyDescent="0.25">
      <c r="A165" s="4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</row>
    <row r="166" spans="1:102" x14ac:dyDescent="0.25">
      <c r="A166" s="4" t="s">
        <v>162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</row>
    <row r="167" spans="1:102" x14ac:dyDescent="0.25">
      <c r="A167" s="4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</row>
    <row r="168" spans="1:102" x14ac:dyDescent="0.25">
      <c r="A168" s="4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</row>
    <row r="169" spans="1:102" x14ac:dyDescent="0.25">
      <c r="A169" s="4" t="s">
        <v>166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</row>
    <row r="170" spans="1:102" x14ac:dyDescent="0.25">
      <c r="A170" s="4" t="s">
        <v>167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</row>
    <row r="171" spans="1:102" x14ac:dyDescent="0.25">
      <c r="A171" s="4" t="s">
        <v>168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</row>
    <row r="172" spans="1:102" x14ac:dyDescent="0.25">
      <c r="A172" s="4" t="s">
        <v>169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1.0082282E-2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</row>
    <row r="173" spans="1:102" x14ac:dyDescent="0.25">
      <c r="A173" s="4" t="s">
        <v>170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</row>
    <row r="174" spans="1:102" x14ac:dyDescent="0.25">
      <c r="A174" s="4" t="s">
        <v>171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</row>
    <row r="175" spans="1:102" x14ac:dyDescent="0.25">
      <c r="A175" s="4" t="s">
        <v>172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</row>
    <row r="176" spans="1:102" x14ac:dyDescent="0.25">
      <c r="A176" s="4" t="s">
        <v>173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</row>
    <row r="177" spans="1:102" x14ac:dyDescent="0.25">
      <c r="A177" s="4" t="s">
        <v>174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C7A2-6D12-4F90-B16D-9E748C175C4F}">
  <dimension ref="A1:CX177"/>
  <sheetViews>
    <sheetView zoomScale="80" zoomScaleNormal="80" workbookViewId="0">
      <pane xSplit="1" topLeftCell="B1" activePane="topRight" state="frozen"/>
      <selection activeCell="A142" sqref="A142"/>
      <selection pane="topRight" activeCell="K16" sqref="K16"/>
    </sheetView>
  </sheetViews>
  <sheetFormatPr defaultRowHeight="16.5" x14ac:dyDescent="0.25"/>
  <cols>
    <col min="1" max="1" width="38.5" style="1" customWidth="1"/>
  </cols>
  <sheetData>
    <row r="1" spans="1:102" s="6" customFormat="1" ht="56.25" customHeight="1" x14ac:dyDescent="0.25">
      <c r="A1" s="2"/>
      <c r="B1" s="5" t="s">
        <v>240</v>
      </c>
      <c r="C1" s="5" t="s">
        <v>224</v>
      </c>
      <c r="D1" s="5" t="s">
        <v>217</v>
      </c>
      <c r="E1" s="5" t="s">
        <v>254</v>
      </c>
      <c r="F1" s="5" t="s">
        <v>201</v>
      </c>
      <c r="G1" s="5" t="s">
        <v>193</v>
      </c>
      <c r="H1" s="5" t="s">
        <v>196</v>
      </c>
      <c r="I1" s="5" t="s">
        <v>179</v>
      </c>
      <c r="J1" s="5" t="s">
        <v>181</v>
      </c>
      <c r="K1" s="5" t="s">
        <v>216</v>
      </c>
      <c r="L1" s="5" t="s">
        <v>229</v>
      </c>
      <c r="M1" s="5" t="s">
        <v>197</v>
      </c>
      <c r="N1" s="5" t="s">
        <v>211</v>
      </c>
      <c r="O1" s="5" t="s">
        <v>260</v>
      </c>
      <c r="P1" s="5" t="s">
        <v>249</v>
      </c>
      <c r="Q1" s="5" t="s">
        <v>231</v>
      </c>
      <c r="R1" s="5" t="s">
        <v>272</v>
      </c>
      <c r="S1" s="5" t="s">
        <v>239</v>
      </c>
      <c r="T1" s="5" t="s">
        <v>221</v>
      </c>
      <c r="U1" s="5" t="s">
        <v>213</v>
      </c>
      <c r="V1" s="5" t="s">
        <v>191</v>
      </c>
      <c r="W1" s="5" t="s">
        <v>186</v>
      </c>
      <c r="X1" s="5" t="s">
        <v>267</v>
      </c>
      <c r="Y1" s="5" t="s">
        <v>268</v>
      </c>
      <c r="Z1" s="5" t="s">
        <v>233</v>
      </c>
      <c r="AA1" s="5" t="s">
        <v>226</v>
      </c>
      <c r="AB1" s="5" t="s">
        <v>220</v>
      </c>
      <c r="AC1" s="5" t="s">
        <v>192</v>
      </c>
      <c r="AD1" s="5" t="s">
        <v>69</v>
      </c>
      <c r="AE1" s="5" t="s">
        <v>189</v>
      </c>
      <c r="AF1" s="5" t="s">
        <v>207</v>
      </c>
      <c r="AG1" s="5" t="s">
        <v>212</v>
      </c>
      <c r="AH1" s="5" t="s">
        <v>190</v>
      </c>
      <c r="AI1" s="5" t="s">
        <v>204</v>
      </c>
      <c r="AJ1" s="5" t="s">
        <v>194</v>
      </c>
      <c r="AK1" s="5" t="s">
        <v>182</v>
      </c>
      <c r="AL1" s="5" t="s">
        <v>177</v>
      </c>
      <c r="AM1" s="5" t="s">
        <v>200</v>
      </c>
      <c r="AN1" s="5" t="s">
        <v>87</v>
      </c>
      <c r="AO1" s="5" t="s">
        <v>178</v>
      </c>
      <c r="AP1" s="5" t="s">
        <v>195</v>
      </c>
      <c r="AQ1" s="5" t="s">
        <v>180</v>
      </c>
      <c r="AR1" s="5" t="s">
        <v>208</v>
      </c>
      <c r="AS1" s="5" t="s">
        <v>184</v>
      </c>
      <c r="AT1" s="5" t="s">
        <v>223</v>
      </c>
      <c r="AU1" s="5" t="s">
        <v>219</v>
      </c>
      <c r="AV1" s="5" t="s">
        <v>215</v>
      </c>
      <c r="AW1" s="5" t="s">
        <v>199</v>
      </c>
      <c r="AX1" s="5" t="s">
        <v>209</v>
      </c>
      <c r="AY1" s="5" t="s">
        <v>205</v>
      </c>
      <c r="AZ1" s="5" t="s">
        <v>188</v>
      </c>
      <c r="BA1" s="5" t="s">
        <v>218</v>
      </c>
      <c r="BB1" s="5" t="s">
        <v>187</v>
      </c>
      <c r="BC1" s="5" t="s">
        <v>203</v>
      </c>
      <c r="BD1" s="5" t="s">
        <v>251</v>
      </c>
      <c r="BE1" s="5" t="s">
        <v>250</v>
      </c>
      <c r="BF1" s="5" t="s">
        <v>244</v>
      </c>
      <c r="BG1" s="5" t="s">
        <v>228</v>
      </c>
      <c r="BH1" s="5" t="s">
        <v>236</v>
      </c>
      <c r="BI1" s="5" t="s">
        <v>263</v>
      </c>
      <c r="BJ1" s="5" t="s">
        <v>273</v>
      </c>
      <c r="BK1" s="5" t="s">
        <v>245</v>
      </c>
      <c r="BL1" s="5" t="s">
        <v>227</v>
      </c>
      <c r="BM1" s="5" t="s">
        <v>247</v>
      </c>
      <c r="BN1" s="5" t="s">
        <v>256</v>
      </c>
      <c r="BO1" s="5" t="s">
        <v>235</v>
      </c>
      <c r="BP1" s="5" t="s">
        <v>259</v>
      </c>
      <c r="BQ1" s="5" t="s">
        <v>270</v>
      </c>
      <c r="BR1" s="5" t="s">
        <v>252</v>
      </c>
      <c r="BS1" s="5" t="s">
        <v>262</v>
      </c>
      <c r="BT1" s="5" t="s">
        <v>257</v>
      </c>
      <c r="BU1" s="5" t="s">
        <v>253</v>
      </c>
      <c r="BV1" s="5" t="s">
        <v>241</v>
      </c>
      <c r="BW1" s="5" t="s">
        <v>271</v>
      </c>
      <c r="BX1" s="5" t="s">
        <v>265</v>
      </c>
      <c r="BY1" s="5" t="s">
        <v>206</v>
      </c>
      <c r="BZ1" s="5" t="s">
        <v>210</v>
      </c>
      <c r="CA1" s="5" t="s">
        <v>198</v>
      </c>
      <c r="CB1" s="5" t="s">
        <v>238</v>
      </c>
      <c r="CC1" s="5" t="s">
        <v>237</v>
      </c>
      <c r="CD1" s="5" t="s">
        <v>261</v>
      </c>
      <c r="CE1" s="5" t="s">
        <v>266</v>
      </c>
      <c r="CF1" s="5" t="s">
        <v>269</v>
      </c>
      <c r="CG1" s="5" t="s">
        <v>242</v>
      </c>
      <c r="CH1" s="5" t="s">
        <v>230</v>
      </c>
      <c r="CI1" s="5" t="s">
        <v>243</v>
      </c>
      <c r="CJ1" s="5" t="s">
        <v>234</v>
      </c>
      <c r="CK1" s="5" t="s">
        <v>225</v>
      </c>
      <c r="CL1" s="5" t="s">
        <v>176</v>
      </c>
      <c r="CM1" s="5" t="s">
        <v>185</v>
      </c>
      <c r="CN1" s="5" t="s">
        <v>264</v>
      </c>
      <c r="CO1" s="5" t="s">
        <v>202</v>
      </c>
      <c r="CP1" s="5" t="s">
        <v>214</v>
      </c>
      <c r="CQ1" s="5" t="s">
        <v>183</v>
      </c>
      <c r="CR1" s="5" t="s">
        <v>248</v>
      </c>
      <c r="CS1" s="5" t="s">
        <v>47</v>
      </c>
      <c r="CT1" s="5" t="s">
        <v>232</v>
      </c>
      <c r="CU1" s="5" t="s">
        <v>222</v>
      </c>
      <c r="CV1" s="5" t="s">
        <v>258</v>
      </c>
      <c r="CW1" s="5" t="s">
        <v>255</v>
      </c>
      <c r="CX1" s="5" t="s">
        <v>246</v>
      </c>
    </row>
    <row r="2" spans="1:102" x14ac:dyDescent="0.25">
      <c r="A2" s="4" t="s">
        <v>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0.37796447</v>
      </c>
      <c r="BU2" s="3">
        <v>0.37796447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0.37796447</v>
      </c>
    </row>
    <row r="3" spans="1:102" x14ac:dyDescent="0.25">
      <c r="A3" s="4" t="s">
        <v>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</row>
    <row r="4" spans="1:102" x14ac:dyDescent="0.25">
      <c r="A4" s="4" t="s">
        <v>22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</row>
    <row r="5" spans="1:102" x14ac:dyDescent="0.25">
      <c r="A5" s="4" t="s">
        <v>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</row>
    <row r="6" spans="1:102" x14ac:dyDescent="0.25">
      <c r="A6" s="4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</row>
    <row r="7" spans="1:102" x14ac:dyDescent="0.25">
      <c r="A7" s="4" t="s">
        <v>7</v>
      </c>
      <c r="B7" s="3">
        <v>0</v>
      </c>
      <c r="C7" s="3">
        <v>0</v>
      </c>
      <c r="D7" s="3">
        <v>0</v>
      </c>
      <c r="E7" s="3">
        <v>8.5706900000000003E-2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6.0953997000000003E-2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7.9416520000000004E-2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</row>
    <row r="8" spans="1:102" x14ac:dyDescent="0.25">
      <c r="A8" s="4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</row>
    <row r="9" spans="1:102" x14ac:dyDescent="0.25">
      <c r="A9" s="4" t="s">
        <v>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5.9163216999999997E-2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</row>
    <row r="10" spans="1:102" x14ac:dyDescent="0.25">
      <c r="A10" s="4" t="s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</row>
    <row r="11" spans="1:102" x14ac:dyDescent="0.25">
      <c r="A11" s="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</row>
    <row r="12" spans="1:102" x14ac:dyDescent="0.25">
      <c r="A12" s="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</row>
    <row r="13" spans="1:102" x14ac:dyDescent="0.25">
      <c r="A13" s="4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</row>
    <row r="14" spans="1:102" x14ac:dyDescent="0.25">
      <c r="A14" s="4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0.25495817999999998</v>
      </c>
      <c r="AU14" s="3">
        <v>0.25495817999999998</v>
      </c>
      <c r="AV14" s="3">
        <v>0</v>
      </c>
      <c r="AW14" s="3">
        <v>0</v>
      </c>
      <c r="AX14" s="3">
        <v>0.25495817999999998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</row>
    <row r="15" spans="1:102" x14ac:dyDescent="0.25">
      <c r="A15" s="4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</row>
    <row r="16" spans="1:102" x14ac:dyDescent="0.25">
      <c r="A16" s="4" t="s">
        <v>69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</row>
    <row r="17" spans="1:102" x14ac:dyDescent="0.25">
      <c r="A17" s="4" t="s">
        <v>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0.40336144000000002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</row>
    <row r="18" spans="1:102" x14ac:dyDescent="0.25">
      <c r="A18" s="4" t="s">
        <v>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2.722695E-2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</row>
    <row r="19" spans="1:102" x14ac:dyDescent="0.25">
      <c r="A19" s="4" t="s">
        <v>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</row>
    <row r="20" spans="1:102" x14ac:dyDescent="0.25">
      <c r="A20" s="4" t="s">
        <v>48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</row>
    <row r="21" spans="1:102" x14ac:dyDescent="0.25">
      <c r="A21" s="4" t="s">
        <v>67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0.13451329000000001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</row>
    <row r="22" spans="1:102" x14ac:dyDescent="0.25">
      <c r="A22" s="4" t="s">
        <v>86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</row>
    <row r="23" spans="1:102" x14ac:dyDescent="0.25">
      <c r="A23" s="4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</row>
    <row r="24" spans="1:102" x14ac:dyDescent="0.25">
      <c r="A24" s="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</row>
    <row r="25" spans="1:102" x14ac:dyDescent="0.25">
      <c r="A25" s="4" t="s">
        <v>34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</row>
    <row r="26" spans="1:102" x14ac:dyDescent="0.25">
      <c r="A26" s="4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</row>
    <row r="27" spans="1:102" x14ac:dyDescent="0.25">
      <c r="A27" s="4" t="s">
        <v>41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</row>
    <row r="28" spans="1:102" x14ac:dyDescent="0.25">
      <c r="A28" s="4" t="s">
        <v>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</row>
    <row r="29" spans="1:102" x14ac:dyDescent="0.25">
      <c r="A29" s="4" t="s">
        <v>45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</row>
    <row r="30" spans="1:102" x14ac:dyDescent="0.25">
      <c r="A30" s="4" t="s">
        <v>58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</row>
    <row r="31" spans="1:102" x14ac:dyDescent="0.25">
      <c r="A31" s="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</row>
    <row r="32" spans="1:102" x14ac:dyDescent="0.25">
      <c r="A32" s="4" t="s">
        <v>61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</row>
    <row r="33" spans="1:102" x14ac:dyDescent="0.25">
      <c r="A33" s="4" t="s">
        <v>62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</row>
    <row r="34" spans="1:102" x14ac:dyDescent="0.25">
      <c r="A34" s="4" t="s">
        <v>66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</row>
    <row r="35" spans="1:102" x14ac:dyDescent="0.25">
      <c r="A35" s="4" t="s">
        <v>74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</row>
    <row r="36" spans="1:102" x14ac:dyDescent="0.25">
      <c r="A36" s="4" t="s">
        <v>78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</row>
    <row r="37" spans="1:102" x14ac:dyDescent="0.25">
      <c r="A37" s="4" t="s">
        <v>102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</row>
    <row r="38" spans="1:102" x14ac:dyDescent="0.25">
      <c r="A38" s="4" t="s">
        <v>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</row>
    <row r="39" spans="1:102" x14ac:dyDescent="0.25">
      <c r="A39" s="4" t="s">
        <v>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</row>
    <row r="40" spans="1:102" x14ac:dyDescent="0.25">
      <c r="A40" s="4" t="s">
        <v>10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</row>
    <row r="41" spans="1:102" x14ac:dyDescent="0.25">
      <c r="A41" s="4" t="s">
        <v>27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</row>
    <row r="42" spans="1:102" x14ac:dyDescent="0.25">
      <c r="A42" s="4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</row>
    <row r="43" spans="1:102" x14ac:dyDescent="0.25">
      <c r="A43" s="4" t="s">
        <v>37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</row>
    <row r="44" spans="1:102" x14ac:dyDescent="0.25">
      <c r="A44" s="4" t="s">
        <v>38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</row>
    <row r="45" spans="1:102" x14ac:dyDescent="0.25">
      <c r="A45" s="4" t="s">
        <v>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</row>
    <row r="46" spans="1:102" x14ac:dyDescent="0.25">
      <c r="A46" s="4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</row>
    <row r="47" spans="1:102" x14ac:dyDescent="0.25">
      <c r="A47" s="4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</row>
    <row r="48" spans="1:102" x14ac:dyDescent="0.25">
      <c r="A48" s="4" t="s">
        <v>49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</row>
    <row r="49" spans="1:102" x14ac:dyDescent="0.25">
      <c r="A49" s="4" t="s">
        <v>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</row>
    <row r="50" spans="1:102" x14ac:dyDescent="0.25">
      <c r="A50" s="4" t="s">
        <v>51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</row>
    <row r="51" spans="1:102" x14ac:dyDescent="0.25">
      <c r="A51" s="4" t="s">
        <v>53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</row>
    <row r="52" spans="1:102" x14ac:dyDescent="0.25">
      <c r="A52" s="4" t="s">
        <v>54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</row>
    <row r="53" spans="1:102" x14ac:dyDescent="0.25">
      <c r="A53" s="4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</row>
    <row r="54" spans="1:102" x14ac:dyDescent="0.25">
      <c r="A54" s="4" t="s">
        <v>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</row>
    <row r="55" spans="1:102" x14ac:dyDescent="0.25">
      <c r="A55" s="4" t="s">
        <v>65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</row>
    <row r="56" spans="1:102" x14ac:dyDescent="0.25">
      <c r="A56" s="4" t="s">
        <v>82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</row>
    <row r="57" spans="1:102" x14ac:dyDescent="0.25">
      <c r="A57" s="4" t="s">
        <v>103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</row>
    <row r="58" spans="1:102" x14ac:dyDescent="0.25">
      <c r="A58" s="4" t="s">
        <v>120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</row>
    <row r="59" spans="1:102" x14ac:dyDescent="0.25">
      <c r="A59" s="4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</row>
    <row r="60" spans="1:102" x14ac:dyDescent="0.25">
      <c r="A60" s="4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</row>
    <row r="61" spans="1:102" x14ac:dyDescent="0.25">
      <c r="A61" s="4" t="s">
        <v>146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</row>
    <row r="62" spans="1:102" x14ac:dyDescent="0.25">
      <c r="A62" s="4" t="s">
        <v>165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</row>
    <row r="63" spans="1:102" x14ac:dyDescent="0.25">
      <c r="A63" s="4" t="s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</row>
    <row r="64" spans="1:102" x14ac:dyDescent="0.25">
      <c r="A64" s="4" t="s">
        <v>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0.29079716999999999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</row>
    <row r="65" spans="1:102" x14ac:dyDescent="0.25">
      <c r="A65" s="4" t="s">
        <v>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</row>
    <row r="66" spans="1:102" x14ac:dyDescent="0.25">
      <c r="A66" s="4" t="s">
        <v>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</row>
    <row r="67" spans="1:102" x14ac:dyDescent="0.25">
      <c r="A67" s="4" t="s">
        <v>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</row>
    <row r="68" spans="1:102" x14ac:dyDescent="0.25">
      <c r="A68" s="4" t="s">
        <v>5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</row>
    <row r="69" spans="1:102" x14ac:dyDescent="0.25">
      <c r="A69" s="4" t="s">
        <v>15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</row>
    <row r="70" spans="1:102" x14ac:dyDescent="0.25">
      <c r="A70" s="4" t="s">
        <v>16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</row>
    <row r="71" spans="1:102" x14ac:dyDescent="0.25">
      <c r="A71" s="4" t="s">
        <v>19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</row>
    <row r="72" spans="1:102" x14ac:dyDescent="0.25">
      <c r="A72" s="4" t="s">
        <v>28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</row>
    <row r="73" spans="1:102" x14ac:dyDescent="0.25">
      <c r="A73" s="4" t="s">
        <v>30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</row>
    <row r="74" spans="1:102" x14ac:dyDescent="0.25">
      <c r="A74" s="4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</row>
    <row r="75" spans="1:102" x14ac:dyDescent="0.25">
      <c r="A75" s="4" t="s">
        <v>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</row>
    <row r="76" spans="1:102" x14ac:dyDescent="0.25">
      <c r="A76" s="4" t="s">
        <v>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</row>
    <row r="77" spans="1:102" x14ac:dyDescent="0.25">
      <c r="A77" s="4" t="s">
        <v>52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</row>
    <row r="78" spans="1:102" x14ac:dyDescent="0.25">
      <c r="A78" s="4" t="s">
        <v>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3.3075184000000001E-2</v>
      </c>
      <c r="BU78" s="3">
        <v>0</v>
      </c>
      <c r="BV78" s="3">
        <v>0</v>
      </c>
      <c r="BW78" s="3">
        <v>1.9210191000000001E-2</v>
      </c>
      <c r="BX78" s="3">
        <v>2.599599E-2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</row>
    <row r="79" spans="1:102" x14ac:dyDescent="0.25">
      <c r="A79" s="4" t="s">
        <v>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</row>
    <row r="80" spans="1:102" x14ac:dyDescent="0.25">
      <c r="A80" s="4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</row>
    <row r="81" spans="1:102" x14ac:dyDescent="0.25">
      <c r="A81" s="4" t="s">
        <v>64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</row>
    <row r="82" spans="1:102" x14ac:dyDescent="0.25">
      <c r="A82" s="4" t="s">
        <v>68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</row>
    <row r="83" spans="1:102" x14ac:dyDescent="0.25">
      <c r="A83" s="4" t="s">
        <v>70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</row>
    <row r="84" spans="1:102" x14ac:dyDescent="0.25">
      <c r="A84" s="4" t="s">
        <v>71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0.12626409999999999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</row>
    <row r="85" spans="1:102" x14ac:dyDescent="0.25">
      <c r="A85" s="4" t="s">
        <v>72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0.67748260000000005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</row>
    <row r="86" spans="1:102" x14ac:dyDescent="0.25">
      <c r="A86" s="4" t="s">
        <v>73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</row>
    <row r="87" spans="1:102" x14ac:dyDescent="0.25">
      <c r="A87" s="4" t="s">
        <v>75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</row>
    <row r="88" spans="1:102" x14ac:dyDescent="0.25">
      <c r="A88" s="4" t="s">
        <v>175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</row>
    <row r="89" spans="1:102" x14ac:dyDescent="0.25">
      <c r="A89" s="4" t="s">
        <v>76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</row>
    <row r="90" spans="1:102" x14ac:dyDescent="0.25">
      <c r="A90" s="4" t="s">
        <v>77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</row>
    <row r="91" spans="1:102" x14ac:dyDescent="0.25">
      <c r="A91" s="4" t="s">
        <v>79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0.60778122999999995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f>(0.060155936+0.016615419)/2</f>
        <v>3.83856775E-2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</row>
    <row r="92" spans="1:102" x14ac:dyDescent="0.25">
      <c r="A92" s="4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</row>
    <row r="93" spans="1:102" x14ac:dyDescent="0.25">
      <c r="A93" s="4" t="s">
        <v>81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</row>
    <row r="94" spans="1:102" x14ac:dyDescent="0.25">
      <c r="A94" s="4" t="s">
        <v>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</row>
    <row r="95" spans="1:102" x14ac:dyDescent="0.25">
      <c r="A95" s="4" t="s">
        <v>84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</row>
    <row r="96" spans="1:102" x14ac:dyDescent="0.25">
      <c r="A96" s="4" t="s">
        <v>85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</row>
    <row r="97" spans="1:102" x14ac:dyDescent="0.25">
      <c r="A97" s="4" t="s">
        <v>87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</row>
    <row r="98" spans="1:102" x14ac:dyDescent="0.25">
      <c r="A98" s="4" t="s">
        <v>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</row>
    <row r="99" spans="1:102" x14ac:dyDescent="0.25">
      <c r="A99" s="4" t="s">
        <v>89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</row>
    <row r="100" spans="1:102" x14ac:dyDescent="0.25">
      <c r="A100" s="4" t="s">
        <v>90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</row>
    <row r="101" spans="1:102" x14ac:dyDescent="0.25">
      <c r="A101" s="4" t="s">
        <v>91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</row>
    <row r="102" spans="1:102" x14ac:dyDescent="0.25">
      <c r="A102" s="4" t="s">
        <v>92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</row>
    <row r="103" spans="1:102" x14ac:dyDescent="0.25">
      <c r="A103" s="4" t="s">
        <v>93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</row>
    <row r="104" spans="1:102" x14ac:dyDescent="0.25">
      <c r="A104" s="4" t="s">
        <v>94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</row>
    <row r="105" spans="1:102" x14ac:dyDescent="0.25">
      <c r="A105" s="4" t="s">
        <v>95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</row>
    <row r="106" spans="1:102" x14ac:dyDescent="0.25">
      <c r="A106" s="4" t="s">
        <v>96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</row>
    <row r="107" spans="1:102" x14ac:dyDescent="0.25">
      <c r="A107" s="4" t="s">
        <v>97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0.58500724999999998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</row>
    <row r="108" spans="1:102" x14ac:dyDescent="0.25">
      <c r="A108" s="4" t="s">
        <v>98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</row>
    <row r="109" spans="1:102" x14ac:dyDescent="0.25">
      <c r="A109" s="4" t="s">
        <v>99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</row>
    <row r="110" spans="1:102" x14ac:dyDescent="0.25">
      <c r="A110" s="4" t="s">
        <v>100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</row>
    <row r="111" spans="1:102" x14ac:dyDescent="0.25">
      <c r="A111" s="4" t="s">
        <v>101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</row>
    <row r="112" spans="1:102" x14ac:dyDescent="0.25">
      <c r="A112" s="4" t="s">
        <v>104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</row>
    <row r="113" spans="1:102" x14ac:dyDescent="0.25">
      <c r="A113" s="4" t="s">
        <v>105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</row>
    <row r="114" spans="1:102" x14ac:dyDescent="0.25">
      <c r="A114" s="4" t="s">
        <v>106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</row>
    <row r="115" spans="1:102" x14ac:dyDescent="0.25">
      <c r="A115" s="4" t="s">
        <v>107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</row>
    <row r="116" spans="1:102" x14ac:dyDescent="0.25">
      <c r="A116" s="4" t="s">
        <v>108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</row>
    <row r="117" spans="1:102" x14ac:dyDescent="0.25">
      <c r="A117" s="4" t="s">
        <v>109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</row>
    <row r="118" spans="1:102" x14ac:dyDescent="0.25">
      <c r="A118" s="4" t="s">
        <v>110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</row>
    <row r="119" spans="1:102" x14ac:dyDescent="0.25">
      <c r="A119" s="4" t="s">
        <v>111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</row>
    <row r="120" spans="1:102" x14ac:dyDescent="0.25">
      <c r="A120" s="4" t="s">
        <v>112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</row>
    <row r="121" spans="1:102" x14ac:dyDescent="0.25">
      <c r="A121" s="4" t="s">
        <v>113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</row>
    <row r="122" spans="1:102" x14ac:dyDescent="0.25">
      <c r="A122" s="4" t="s">
        <v>114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</row>
    <row r="123" spans="1:102" x14ac:dyDescent="0.25">
      <c r="A123" s="4" t="s">
        <v>115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</row>
    <row r="124" spans="1:102" x14ac:dyDescent="0.25">
      <c r="A124" s="4" t="s">
        <v>116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</row>
    <row r="125" spans="1:102" x14ac:dyDescent="0.25">
      <c r="A125" s="4" t="s">
        <v>117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</row>
    <row r="126" spans="1:102" x14ac:dyDescent="0.25">
      <c r="A126" s="4" t="s">
        <v>118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</row>
    <row r="127" spans="1:102" x14ac:dyDescent="0.25">
      <c r="A127" s="4" t="s">
        <v>119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</row>
    <row r="128" spans="1:102" x14ac:dyDescent="0.25">
      <c r="A128" s="4" t="s">
        <v>121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</row>
    <row r="129" spans="1:102" x14ac:dyDescent="0.25">
      <c r="A129" s="4" t="s">
        <v>122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</row>
    <row r="130" spans="1:102" x14ac:dyDescent="0.25">
      <c r="A130" s="4" t="s">
        <v>123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</row>
    <row r="131" spans="1:102" x14ac:dyDescent="0.25">
      <c r="A131" s="4" t="s">
        <v>124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</row>
    <row r="132" spans="1:102" x14ac:dyDescent="0.25">
      <c r="A132" s="4" t="s">
        <v>125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</row>
    <row r="133" spans="1:102" x14ac:dyDescent="0.25">
      <c r="A133" s="4" t="s">
        <v>126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</row>
    <row r="134" spans="1:102" x14ac:dyDescent="0.25">
      <c r="A134" s="4" t="s">
        <v>127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</row>
    <row r="135" spans="1:102" x14ac:dyDescent="0.25">
      <c r="A135" s="4" t="s">
        <v>128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</row>
    <row r="136" spans="1:102" x14ac:dyDescent="0.25">
      <c r="A136" s="4" t="s">
        <v>129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</row>
    <row r="137" spans="1:102" x14ac:dyDescent="0.25">
      <c r="A137" s="4" t="s">
        <v>130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</row>
    <row r="138" spans="1:102" x14ac:dyDescent="0.25">
      <c r="A138" s="4" t="s">
        <v>133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8.7142659999999997E-2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</row>
    <row r="139" spans="1:102" x14ac:dyDescent="0.25">
      <c r="A139" s="4" t="s">
        <v>134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</row>
    <row r="140" spans="1:102" x14ac:dyDescent="0.25">
      <c r="A140" s="4" t="s">
        <v>135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</row>
    <row r="141" spans="1:102" x14ac:dyDescent="0.25">
      <c r="A141" s="4" t="s">
        <v>136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7.5996250000000001E-2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</row>
    <row r="142" spans="1:102" x14ac:dyDescent="0.25">
      <c r="A142" s="4" t="s">
        <v>137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</row>
    <row r="143" spans="1:102" x14ac:dyDescent="0.25">
      <c r="A143" s="4" t="s">
        <v>138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</row>
    <row r="144" spans="1:102" x14ac:dyDescent="0.25">
      <c r="A144" s="4" t="s">
        <v>139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</row>
    <row r="145" spans="1:102" x14ac:dyDescent="0.25">
      <c r="A145" s="4" t="s">
        <v>140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</row>
    <row r="146" spans="1:102" x14ac:dyDescent="0.25">
      <c r="A146" s="4" t="s">
        <v>141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</row>
    <row r="147" spans="1:102" x14ac:dyDescent="0.25">
      <c r="A147" s="4" t="s">
        <v>142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</row>
    <row r="148" spans="1:102" x14ac:dyDescent="0.25">
      <c r="A148" s="4" t="s">
        <v>143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</row>
    <row r="149" spans="1:102" x14ac:dyDescent="0.25">
      <c r="A149" s="4" t="s">
        <v>144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2.3334619000000001E-2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</row>
    <row r="150" spans="1:102" x14ac:dyDescent="0.25">
      <c r="A150" s="4" t="s">
        <v>145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</row>
    <row r="151" spans="1:102" x14ac:dyDescent="0.25">
      <c r="A151" s="4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</row>
    <row r="152" spans="1:102" x14ac:dyDescent="0.25">
      <c r="A152" s="4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</row>
    <row r="153" spans="1:102" x14ac:dyDescent="0.25">
      <c r="A153" s="4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</row>
    <row r="154" spans="1:102" x14ac:dyDescent="0.25">
      <c r="A154" s="4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1.5414178000000001E-2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0.13239883999999999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</row>
    <row r="155" spans="1:102" x14ac:dyDescent="0.25">
      <c r="A155" s="4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</row>
    <row r="156" spans="1:102" x14ac:dyDescent="0.25">
      <c r="A156" s="4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</row>
    <row r="157" spans="1:102" x14ac:dyDescent="0.25">
      <c r="A157" s="4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</row>
    <row r="158" spans="1:102" x14ac:dyDescent="0.25">
      <c r="A158" s="4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</row>
    <row r="159" spans="1:102" x14ac:dyDescent="0.25">
      <c r="A159" s="4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f>(0.31228966+0.041148275)/2</f>
        <v>0.17671896750000002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</row>
    <row r="160" spans="1:102" x14ac:dyDescent="0.25">
      <c r="A160" s="4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</row>
    <row r="161" spans="1:102" x14ac:dyDescent="0.25">
      <c r="A161" s="4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</row>
    <row r="162" spans="1:102" x14ac:dyDescent="0.25">
      <c r="A162" s="4" t="s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8.3645485000000006E-2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</row>
    <row r="163" spans="1:102" x14ac:dyDescent="0.25">
      <c r="A163" s="4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</row>
    <row r="164" spans="1:102" x14ac:dyDescent="0.25">
      <c r="A164" s="4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</row>
    <row r="165" spans="1:102" x14ac:dyDescent="0.25">
      <c r="A165" s="4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</row>
    <row r="166" spans="1:102" x14ac:dyDescent="0.25">
      <c r="A166" s="4" t="s">
        <v>162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</row>
    <row r="167" spans="1:102" x14ac:dyDescent="0.25">
      <c r="A167" s="4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</row>
    <row r="168" spans="1:102" x14ac:dyDescent="0.25">
      <c r="A168" s="4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</row>
    <row r="169" spans="1:102" x14ac:dyDescent="0.25">
      <c r="A169" s="4" t="s">
        <v>166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</row>
    <row r="170" spans="1:102" x14ac:dyDescent="0.25">
      <c r="A170" s="4" t="s">
        <v>167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</row>
    <row r="171" spans="1:102" x14ac:dyDescent="0.25">
      <c r="A171" s="4" t="s">
        <v>168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</row>
    <row r="172" spans="1:102" x14ac:dyDescent="0.25">
      <c r="A172" s="4" t="s">
        <v>169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6.0042189999999999E-3</v>
      </c>
      <c r="P172" s="3">
        <v>1.1181564999999999E-2</v>
      </c>
      <c r="Q172" s="3">
        <v>9.9214400000000001E-3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4.5808256000000004E-3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</row>
    <row r="173" spans="1:102" x14ac:dyDescent="0.25">
      <c r="A173" s="4" t="s">
        <v>170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</row>
    <row r="174" spans="1:102" x14ac:dyDescent="0.25">
      <c r="A174" s="4" t="s">
        <v>171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</row>
    <row r="175" spans="1:102" x14ac:dyDescent="0.25">
      <c r="A175" s="4" t="s">
        <v>172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0.24425706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</row>
    <row r="176" spans="1:102" x14ac:dyDescent="0.25">
      <c r="A176" s="4" t="s">
        <v>173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</row>
    <row r="177" spans="1:102" x14ac:dyDescent="0.25">
      <c r="A177" s="4" t="s">
        <v>174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4.3227263000000004E-3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Co-localization</vt:lpstr>
      <vt:lpstr>Physical Interactions</vt:lpstr>
      <vt:lpstr>Genetic Interactions</vt:lpstr>
      <vt:lpstr>Co-expression</vt:lpstr>
      <vt:lpstr>Pathway</vt:lpstr>
      <vt:lpstr>Shared protein domains</vt:lpstr>
      <vt:lpstr>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</cp:lastModifiedBy>
  <dcterms:created xsi:type="dcterms:W3CDTF">2020-12-21T01:24:13Z</dcterms:created>
  <dcterms:modified xsi:type="dcterms:W3CDTF">2021-07-13T11:10:59Z</dcterms:modified>
</cp:coreProperties>
</file>