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Лист1" sheetId="1" r:id="rId1"/>
  </sheets>
  <definedNames>
    <definedName name="_Toc518981405" localSheetId="0">Лист1!$A$36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D51" i="1" l="1"/>
  <c r="C52" i="1" s="1"/>
  <c r="C53" i="1" s="1"/>
  <c r="C51" i="1"/>
  <c r="A29" i="1" l="1"/>
  <c r="A28" i="1"/>
  <c r="A27" i="1"/>
  <c r="A30" i="1" s="1"/>
  <c r="A25" i="1"/>
  <c r="A24" i="1"/>
  <c r="A23" i="1"/>
  <c r="A22" i="1"/>
  <c r="A51" i="1" l="1"/>
  <c r="B49" i="1"/>
  <c r="A49" i="1" s="1"/>
  <c r="C54" i="1"/>
  <c r="A52" i="1" s="1"/>
  <c r="A41" i="1"/>
  <c r="A39" i="1"/>
  <c r="A32" i="1"/>
  <c r="A57" i="1" l="1"/>
  <c r="A63" i="1"/>
  <c r="A66" i="1" s="1"/>
  <c r="G62" i="1" s="1"/>
  <c r="D62" i="1"/>
  <c r="A61" i="1" s="1"/>
</calcChain>
</file>

<file path=xl/sharedStrings.xml><?xml version="1.0" encoding="utf-8"?>
<sst xmlns="http://schemas.openxmlformats.org/spreadsheetml/2006/main" count="45" uniqueCount="45">
  <si>
    <t>№ варианта</t>
  </si>
  <si>
    <t>Δ λ, нм</t>
  </si>
  <si>
    <r>
      <t>P</t>
    </r>
    <r>
      <rPr>
        <vertAlign val="subscript"/>
        <sz val="12"/>
        <color theme="1"/>
        <rFont val="Times New Roman"/>
        <family val="1"/>
        <charset val="204"/>
      </rPr>
      <t>пер</t>
    </r>
    <r>
      <rPr>
        <sz val="12"/>
        <color theme="1"/>
        <rFont val="Times New Roman"/>
        <family val="1"/>
        <charset val="204"/>
      </rPr>
      <t>, мВт</t>
    </r>
  </si>
  <si>
    <r>
      <t>α</t>
    </r>
    <r>
      <rPr>
        <vertAlign val="subscript"/>
        <sz val="12"/>
        <color theme="1"/>
        <rFont val="Times New Roman"/>
        <family val="1"/>
        <charset val="204"/>
      </rPr>
      <t>вх, дБ</t>
    </r>
  </si>
  <si>
    <r>
      <t>α</t>
    </r>
    <r>
      <rPr>
        <vertAlign val="subscript"/>
        <sz val="12"/>
        <color theme="1"/>
        <rFont val="Times New Roman"/>
        <family val="1"/>
        <charset val="204"/>
      </rPr>
      <t>вых, дБ</t>
    </r>
  </si>
  <si>
    <r>
      <t>α</t>
    </r>
    <r>
      <rPr>
        <vertAlign val="subscript"/>
        <sz val="12"/>
        <color theme="1"/>
        <rFont val="Times New Roman"/>
        <family val="1"/>
        <charset val="204"/>
      </rPr>
      <t>нс, дБ</t>
    </r>
  </si>
  <si>
    <r>
      <t>α</t>
    </r>
    <r>
      <rPr>
        <vertAlign val="subscript"/>
        <sz val="12"/>
        <color theme="1"/>
        <rFont val="Times New Roman"/>
        <family val="1"/>
        <charset val="204"/>
      </rPr>
      <t>рс, дБ</t>
    </r>
  </si>
  <si>
    <t>Способ кодировки</t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</si>
  <si>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диаметр сердечника оптоволоконного световода 2a=8,3 мкм;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</si>
  <si>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диаметр оболочки оптоволоконного световода b=125 мкм;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</si>
  <si>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диаметр скрутки d=160 мм;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</si>
  <si>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шаг скрутки S=80 мм;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</si>
  <si>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коэффициент для расчета затухания на микроизгибах  k=15;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</si>
  <si>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 xml:space="preserve">строительная длина оптического кабеля </t>
    </r>
    <r>
      <rPr>
        <i/>
        <sz val="12"/>
        <color theme="1"/>
        <rFont val="Times New Roman"/>
        <family val="1"/>
        <charset val="204"/>
      </rPr>
      <t>l</t>
    </r>
    <r>
      <rPr>
        <i/>
        <vertAlign val="subscript"/>
        <sz val="12"/>
        <color theme="1"/>
        <rFont val="Times New Roman"/>
        <family val="1"/>
        <charset val="204"/>
      </rPr>
      <t>сд</t>
    </r>
    <r>
      <rPr>
        <sz val="12"/>
        <color theme="1"/>
        <rFont val="Times New Roman"/>
        <family val="1"/>
        <charset val="204"/>
      </rPr>
      <t>=2 км;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</si>
  <si>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коэффициент ошибок p</t>
    </r>
    <r>
      <rPr>
        <vertAlign val="subscript"/>
        <sz val="12"/>
        <color theme="1"/>
        <rFont val="Times New Roman"/>
        <family val="1"/>
        <charset val="204"/>
      </rPr>
      <t>ош</t>
    </r>
    <r>
      <rPr>
        <sz val="12"/>
        <color theme="1"/>
        <rFont val="Times New Roman"/>
        <family val="1"/>
        <charset val="204"/>
      </rPr>
      <t>=­10</t>
    </r>
    <r>
      <rPr>
        <vertAlign val="superscript"/>
        <sz val="12"/>
        <color theme="1"/>
        <rFont val="Times New Roman"/>
        <family val="1"/>
        <charset val="204"/>
      </rPr>
      <t>-9</t>
    </r>
    <r>
      <rPr>
        <sz val="12"/>
        <color theme="1"/>
        <rFont val="Times New Roman"/>
        <family val="1"/>
        <charset val="204"/>
      </rPr>
      <t>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</si>
  <si>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скорость передачи информации B= 622 Мбит/с.</t>
    </r>
  </si>
  <si>
    <t>Компоненты</t>
  </si>
  <si>
    <t>световода</t>
  </si>
  <si>
    <t>Cостав стекла</t>
  </si>
  <si>
    <t>Тип коэффициента</t>
  </si>
  <si>
    <t>Значение коэффициента при</t>
  </si>
  <si>
    <t>, равном</t>
  </si>
  <si>
    <r>
      <t>n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 (λ=*,**мкм)</t>
    </r>
  </si>
  <si>
    <r>
      <t>Светоотра-жающая оболочка (n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)</t>
    </r>
  </si>
  <si>
    <r>
      <t>SiO</t>
    </r>
    <r>
      <rPr>
        <vertAlign val="subscript"/>
        <sz val="12"/>
        <color theme="1"/>
        <rFont val="Times New Roman"/>
        <family val="1"/>
        <charset val="204"/>
      </rPr>
      <t>2</t>
    </r>
  </si>
  <si>
    <t>Сердечник</t>
  </si>
  <si>
    <r>
      <t>(n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1"/>
        <charset val="204"/>
      </rPr>
      <t>)</t>
    </r>
  </si>
  <si>
    <r>
      <t>3,1% G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O</t>
    </r>
    <r>
      <rPr>
        <vertAlign val="subscript"/>
        <sz val="12"/>
        <color rgb="FF000000"/>
        <rFont val="Times New Roman"/>
        <family val="1"/>
        <charset val="204"/>
      </rPr>
      <t>2</t>
    </r>
  </si>
  <si>
    <r>
      <t>96,9% SiO</t>
    </r>
    <r>
      <rPr>
        <vertAlign val="subscript"/>
        <sz val="12"/>
        <color rgb="FF000000"/>
        <rFont val="Times New Roman"/>
        <family val="1"/>
        <charset val="204"/>
      </rPr>
      <t>2</t>
    </r>
  </si>
  <si>
    <t>Расчет показателя преломления компонентов волоконного световода</t>
  </si>
  <si>
    <t>n2</t>
  </si>
  <si>
    <t>λ, мкм</t>
  </si>
  <si>
    <t>n1</t>
  </si>
  <si>
    <t>v</t>
  </si>
  <si>
    <t>2. Расчет числовой апертуры световода</t>
  </si>
  <si>
    <t>Δ</t>
  </si>
  <si>
    <t>NA</t>
  </si>
  <si>
    <t>3. Расчет затухания световодов</t>
  </si>
  <si>
    <t>an</t>
  </si>
  <si>
    <t>ap</t>
  </si>
  <si>
    <t>amacro</t>
  </si>
  <si>
    <t>d</t>
  </si>
  <si>
    <t>amicro</t>
  </si>
  <si>
    <t>V</t>
  </si>
  <si>
    <t>NRZ (c невозвращением в нуль)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</si>
</sst>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vertAlign val="subscript"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9" fillId="0" borderId="7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 applyAlignment="1">
      <alignment horizontal="justify" vertical="center"/>
    </xf>
    <xf numFmtId="0" fontId="13" fillId="0" borderId="0" xfId="0" applyFont="1"/>
    <xf numFmtId="0" fontId="0" fillId="0" borderId="19" xfId="0" applyBorder="1"/>
    <xf numFmtId="0" fontId="0" fillId="0" borderId="20" xfId="0" applyBorder="1"/>
    <xf numFmtId="0" fontId="13" fillId="0" borderId="21" xfId="0" applyFont="1" applyBorder="1"/>
    <xf numFmtId="0" fontId="1" fillId="0" borderId="19" xfId="0" applyFont="1" applyBorder="1"/>
    <xf numFmtId="11" fontId="0" fillId="0" borderId="0" xfId="0" applyNumberFormat="1"/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18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file:///\\192.168.200.13\SMSysoev\&#1052;&#1086;&#1080;%20&#1076;&#1086;&#1082;&#1091;&#1084;&#1077;&#1085;&#1090;&#1099;\&#1042;&#1054;&#1051;&#1057;-&#1087;&#1088;&#1086;&#1077;&#1082;&#1090;\sv0_files\Image88.gif" TargetMode="External"/><Relationship Id="rId13" Type="http://schemas.openxmlformats.org/officeDocument/2006/relationships/image" Target="../media/image8.png"/><Relationship Id="rId3" Type="http://schemas.openxmlformats.org/officeDocument/2006/relationships/image" Target="../media/image2.png"/><Relationship Id="rId7" Type="http://schemas.openxmlformats.org/officeDocument/2006/relationships/image" Target="../media/image4.gif"/><Relationship Id="rId12" Type="http://schemas.openxmlformats.org/officeDocument/2006/relationships/image" Target="../media/image7.png"/><Relationship Id="rId2" Type="http://schemas.openxmlformats.org/officeDocument/2006/relationships/image" Target="file:///\\192.168.200.13\SMSysoev\&#1052;&#1086;&#1080;%20&#1076;&#1086;&#1082;&#1091;&#1084;&#1077;&#1085;&#1090;&#1099;\&#1042;&#1054;&#1051;&#1057;-&#1087;&#1088;&#1086;&#1077;&#1082;&#1090;\sv0_files\Image82.gif" TargetMode="External"/><Relationship Id="rId1" Type="http://schemas.openxmlformats.org/officeDocument/2006/relationships/image" Target="../media/image1.png"/><Relationship Id="rId6" Type="http://schemas.openxmlformats.org/officeDocument/2006/relationships/image" Target="file:///\\192.168.200.13\SMSysoev\&#1052;&#1086;&#1080;%20&#1076;&#1086;&#1082;&#1091;&#1084;&#1077;&#1085;&#1090;&#1099;\&#1042;&#1054;&#1051;&#1057;-&#1087;&#1088;&#1086;&#1077;&#1082;&#1090;\sv0_files\Image87.gif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3.gif"/><Relationship Id="rId15" Type="http://schemas.openxmlformats.org/officeDocument/2006/relationships/image" Target="../media/image10.png"/><Relationship Id="rId10" Type="http://schemas.openxmlformats.org/officeDocument/2006/relationships/image" Target="file:///\\192.168.200.13\SMSysoev\&#1052;&#1086;&#1080;%20&#1076;&#1086;&#1082;&#1091;&#1084;&#1077;&#1085;&#1090;&#1099;\&#1042;&#1054;&#1051;&#1057;-&#1087;&#1088;&#1086;&#1077;&#1082;&#1090;\sv0_files\Image89.gif" TargetMode="External"/><Relationship Id="rId4" Type="http://schemas.openxmlformats.org/officeDocument/2006/relationships/image" Target="file:///\\192.168.200.13\SMSysoev\&#1052;&#1086;&#1080;%20&#1076;&#1086;&#1082;&#1091;&#1084;&#1077;&#1085;&#1090;&#1099;\&#1042;&#1054;&#1051;&#1057;-&#1087;&#1088;&#1086;&#1077;&#1082;&#1090;\sv0_files\Image79.gif" TargetMode="External"/><Relationship Id="rId9" Type="http://schemas.openxmlformats.org/officeDocument/2006/relationships/image" Target="../media/image5.gif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662608</xdr:colOff>
      <xdr:row>12</xdr:row>
      <xdr:rowOff>24848</xdr:rowOff>
    </xdr:from>
    <xdr:to>
      <xdr:col>3</xdr:col>
      <xdr:colOff>748333</xdr:colOff>
      <xdr:row>12</xdr:row>
      <xdr:rowOff>196298</xdr:rowOff>
    </xdr:to>
    <xdr:pic>
      <xdr:nvPicPr>
        <xdr:cNvPr id="2" name="Рисунок 1" descr="\\192.168.200.13\SMSysoev\Мои документы\ВОЛС-проект\sv0_files\Image82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6282" y="3213652"/>
          <a:ext cx="857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</xdr:colOff>
      <xdr:row>13</xdr:row>
      <xdr:rowOff>28574</xdr:rowOff>
    </xdr:from>
    <xdr:to>
      <xdr:col>6</xdr:col>
      <xdr:colOff>818284</xdr:colOff>
      <xdr:row>13</xdr:row>
      <xdr:rowOff>190499</xdr:rowOff>
    </xdr:to>
    <xdr:pic>
      <xdr:nvPicPr>
        <xdr:cNvPr id="3" name="Рисунок 2" descr="\\192.168.200.13\SMSysoev\Мои документы\ВОЛС-проект\sv0_files\Image79.gif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3114674"/>
          <a:ext cx="780184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407276</xdr:colOff>
      <xdr:row>14</xdr:row>
      <xdr:rowOff>39412</xdr:rowOff>
    </xdr:from>
    <xdr:to>
      <xdr:col>2</xdr:col>
      <xdr:colOff>607301</xdr:colOff>
      <xdr:row>14</xdr:row>
      <xdr:rowOff>261443</xdr:rowOff>
    </xdr:to>
    <xdr:pic>
      <xdr:nvPicPr>
        <xdr:cNvPr id="4" name="Рисунок 3" descr="\\192.168.200.13\SMSysoev\Мои документы\ВОЛС-проект\sv0_files\Image87.gif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0690" y="3337033"/>
          <a:ext cx="200025" cy="222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426983</xdr:colOff>
      <xdr:row>15</xdr:row>
      <xdr:rowOff>59121</xdr:rowOff>
    </xdr:from>
    <xdr:to>
      <xdr:col>2</xdr:col>
      <xdr:colOff>588908</xdr:colOff>
      <xdr:row>15</xdr:row>
      <xdr:rowOff>274583</xdr:rowOff>
    </xdr:to>
    <xdr:pic>
      <xdr:nvPicPr>
        <xdr:cNvPr id="5" name="Рисунок 4" descr="\\192.168.200.13\SMSysoev\Мои документы\ВОЛС-проект\sv0_files\Image88.gif"/>
        <xdr:cNvPicPr>
          <a:picLocks noChangeAspect="1" noChangeArrowheads="1"/>
        </xdr:cNvPicPr>
      </xdr:nvPicPr>
      <xdr:blipFill>
        <a:blip xmlns:r="http://schemas.openxmlformats.org/officeDocument/2006/relationships" r:embed="rId7" r:link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397" y="3632638"/>
          <a:ext cx="161925" cy="215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407276</xdr:colOff>
      <xdr:row>16</xdr:row>
      <xdr:rowOff>19707</xdr:rowOff>
    </xdr:from>
    <xdr:to>
      <xdr:col>2</xdr:col>
      <xdr:colOff>607301</xdr:colOff>
      <xdr:row>17</xdr:row>
      <xdr:rowOff>19707</xdr:rowOff>
    </xdr:to>
    <xdr:pic>
      <xdr:nvPicPr>
        <xdr:cNvPr id="6" name="Рисунок 5" descr="\\192.168.200.13\SMSysoev\Мои документы\ВОЛС-проект\sv0_files\Image89.gif"/>
        <xdr:cNvPicPr>
          <a:picLocks noChangeAspect="1" noChangeArrowheads="1"/>
        </xdr:cNvPicPr>
      </xdr:nvPicPr>
      <xdr:blipFill>
        <a:blip xmlns:r="http://schemas.openxmlformats.org/officeDocument/2006/relationships" r:embed="rId9" r:link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0690" y="3895397"/>
          <a:ext cx="200025" cy="23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421071</xdr:colOff>
      <xdr:row>17</xdr:row>
      <xdr:rowOff>22663</xdr:rowOff>
    </xdr:from>
    <xdr:to>
      <xdr:col>2</xdr:col>
      <xdr:colOff>582996</xdr:colOff>
      <xdr:row>18</xdr:row>
      <xdr:rowOff>22663</xdr:rowOff>
    </xdr:to>
    <xdr:pic>
      <xdr:nvPicPr>
        <xdr:cNvPr id="7" name="Рисунок 6" descr="\\192.168.200.13\SMSysoev\Мои документы\ВОЛС-проект\sv0_files\Image88.gif"/>
        <xdr:cNvPicPr>
          <a:picLocks noChangeAspect="1" noChangeArrowheads="1"/>
        </xdr:cNvPicPr>
      </xdr:nvPicPr>
      <xdr:blipFill>
        <a:blip xmlns:r="http://schemas.openxmlformats.org/officeDocument/2006/relationships" r:embed="rId7" r:link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4485" y="4134835"/>
          <a:ext cx="161925" cy="236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33130</xdr:colOff>
      <xdr:row>20</xdr:row>
      <xdr:rowOff>165652</xdr:rowOff>
    </xdr:from>
    <xdr:to>
      <xdr:col>6</xdr:col>
      <xdr:colOff>530501</xdr:colOff>
      <xdr:row>24</xdr:row>
      <xdr:rowOff>86967</xdr:rowOff>
    </xdr:to>
    <xdr:pic>
      <xdr:nvPicPr>
        <xdr:cNvPr id="8" name="Рисунок 7" descr="Image7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217" y="5002695"/>
          <a:ext cx="2336110" cy="68331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91108</xdr:colOff>
      <xdr:row>30</xdr:row>
      <xdr:rowOff>74544</xdr:rowOff>
    </xdr:from>
    <xdr:to>
      <xdr:col>5</xdr:col>
      <xdr:colOff>589307</xdr:colOff>
      <xdr:row>33</xdr:row>
      <xdr:rowOff>74544</xdr:rowOff>
    </xdr:to>
    <xdr:pic>
      <xdr:nvPicPr>
        <xdr:cNvPr id="9" name="Рисунок 8" descr="Image90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9434" y="6816587"/>
          <a:ext cx="1724025" cy="571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538370</xdr:colOff>
      <xdr:row>36</xdr:row>
      <xdr:rowOff>66261</xdr:rowOff>
    </xdr:from>
    <xdr:to>
      <xdr:col>6</xdr:col>
      <xdr:colOff>409576</xdr:colOff>
      <xdr:row>38</xdr:row>
      <xdr:rowOff>66261</xdr:rowOff>
    </xdr:to>
    <xdr:pic>
      <xdr:nvPicPr>
        <xdr:cNvPr id="10" name="Рисунок 9" descr="Image97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8544" y="8257761"/>
          <a:ext cx="2322858" cy="3810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107674</xdr:colOff>
      <xdr:row>40</xdr:row>
      <xdr:rowOff>82827</xdr:rowOff>
    </xdr:from>
    <xdr:to>
      <xdr:col>6</xdr:col>
      <xdr:colOff>150330</xdr:colOff>
      <xdr:row>43</xdr:row>
      <xdr:rowOff>130452</xdr:rowOff>
    </xdr:to>
    <xdr:pic>
      <xdr:nvPicPr>
        <xdr:cNvPr id="11" name="Рисунок 10" descr="Image98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761" y="9036327"/>
          <a:ext cx="1881395" cy="6191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3444476</xdr:colOff>
      <xdr:row>65</xdr:row>
      <xdr:rowOff>13940</xdr:rowOff>
    </xdr:from>
    <xdr:to>
      <xdr:col>0</xdr:col>
      <xdr:colOff>3643259</xdr:colOff>
      <xdr:row>65</xdr:row>
      <xdr:rowOff>178076</xdr:rowOff>
    </xdr:to>
    <xdr:pic>
      <xdr:nvPicPr>
        <xdr:cNvPr id="12" name="Рисунок 11" descr="Image122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4476" y="13766575"/>
          <a:ext cx="198783" cy="164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131725</xdr:colOff>
      <xdr:row>61</xdr:row>
      <xdr:rowOff>76741</xdr:rowOff>
    </xdr:from>
    <xdr:to>
      <xdr:col>2</xdr:col>
      <xdr:colOff>341275</xdr:colOff>
      <xdr:row>64</xdr:row>
      <xdr:rowOff>86266</xdr:rowOff>
    </xdr:to>
    <xdr:pic>
      <xdr:nvPicPr>
        <xdr:cNvPr id="13" name="Рисунок 12" descr="Image124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3725" y="13067376"/>
          <a:ext cx="138918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zoomScale="130" zoomScaleNormal="130" workbookViewId="0">
      <selection activeCell="B3" sqref="B3"/>
    </sheetView>
  </sheetViews>
  <sheetFormatPr defaultRowHeight="15" x14ac:dyDescent="0.25"/>
  <cols>
    <col min="1" max="1" width="68.5703125" customWidth="1"/>
    <col min="2" max="2" width="17.7109375" customWidth="1"/>
    <col min="3" max="3" width="20" customWidth="1"/>
    <col min="4" max="4" width="13.42578125" bestFit="1" customWidth="1"/>
    <col min="7" max="7" width="13.140625" customWidth="1"/>
    <col min="9" max="9" width="19.42578125" customWidth="1"/>
  </cols>
  <sheetData>
    <row r="1" spans="1:9" ht="15.75" customHeight="1" x14ac:dyDescent="0.25">
      <c r="A1" s="35" t="s">
        <v>0</v>
      </c>
      <c r="B1" s="35" t="s">
        <v>31</v>
      </c>
      <c r="C1" s="35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5" t="s">
        <v>7</v>
      </c>
    </row>
    <row r="2" spans="1:9" ht="15" customHeight="1" thickBot="1" x14ac:dyDescent="0.3">
      <c r="A2" s="36"/>
      <c r="B2" s="36"/>
      <c r="C2" s="36"/>
      <c r="D2" s="34"/>
      <c r="E2" s="34"/>
      <c r="F2" s="34"/>
      <c r="G2" s="34"/>
      <c r="H2" s="34"/>
      <c r="I2" s="36"/>
    </row>
    <row r="3" spans="1:9" ht="23.25" thickBot="1" x14ac:dyDescent="0.3">
      <c r="A3" s="1">
        <v>9</v>
      </c>
      <c r="B3" s="2">
        <v>1.57</v>
      </c>
      <c r="C3" s="2">
        <v>0.11</v>
      </c>
      <c r="D3" s="2">
        <v>13</v>
      </c>
      <c r="E3" s="2">
        <v>3</v>
      </c>
      <c r="F3" s="2">
        <v>4</v>
      </c>
      <c r="G3" s="2">
        <v>0.02</v>
      </c>
      <c r="H3" s="2">
        <v>0.5</v>
      </c>
      <c r="I3" s="3" t="s">
        <v>44</v>
      </c>
    </row>
    <row r="4" spans="1:9" ht="15.75" customHeight="1" x14ac:dyDescent="0.25">
      <c r="A4" s="4" t="s">
        <v>8</v>
      </c>
    </row>
    <row r="5" spans="1:9" ht="30.75" customHeight="1" x14ac:dyDescent="0.25">
      <c r="A5" s="4" t="s">
        <v>9</v>
      </c>
    </row>
    <row r="6" spans="1:9" ht="14.25" customHeight="1" x14ac:dyDescent="0.25">
      <c r="A6" s="4" t="s">
        <v>10</v>
      </c>
    </row>
    <row r="7" spans="1:9" ht="18.75" customHeight="1" x14ac:dyDescent="0.25">
      <c r="A7" s="4" t="s">
        <v>11</v>
      </c>
    </row>
    <row r="8" spans="1:9" ht="29.25" customHeight="1" x14ac:dyDescent="0.25">
      <c r="A8" s="4" t="s">
        <v>12</v>
      </c>
    </row>
    <row r="9" spans="1:9" ht="20.25" customHeight="1" x14ac:dyDescent="0.25">
      <c r="A9" s="4" t="s">
        <v>13</v>
      </c>
    </row>
    <row r="10" spans="1:9" ht="21" customHeight="1" x14ac:dyDescent="0.25">
      <c r="A10" s="4" t="s">
        <v>14</v>
      </c>
    </row>
    <row r="11" spans="1:9" ht="22.5" customHeight="1" x14ac:dyDescent="0.25">
      <c r="A11" s="4" t="s">
        <v>15</v>
      </c>
    </row>
    <row r="12" spans="1:9" ht="31.5" customHeight="1" x14ac:dyDescent="0.25">
      <c r="A12" s="5" t="s">
        <v>16</v>
      </c>
      <c r="B12" s="22" t="s">
        <v>18</v>
      </c>
      <c r="C12" s="22" t="s">
        <v>19</v>
      </c>
      <c r="D12" s="38" t="s">
        <v>20</v>
      </c>
      <c r="E12" s="39"/>
      <c r="F12" s="40"/>
      <c r="G12" s="44" t="s">
        <v>22</v>
      </c>
    </row>
    <row r="13" spans="1:9" ht="15.75" customHeight="1" x14ac:dyDescent="0.25">
      <c r="A13" s="6" t="s">
        <v>17</v>
      </c>
      <c r="B13" s="37"/>
      <c r="C13" s="37"/>
      <c r="D13" s="41" t="s">
        <v>21</v>
      </c>
      <c r="E13" s="42"/>
      <c r="F13" s="43"/>
      <c r="G13" s="45"/>
    </row>
    <row r="14" spans="1:9" ht="16.5" thickBot="1" x14ac:dyDescent="0.3">
      <c r="A14" s="7"/>
      <c r="B14" s="23"/>
      <c r="C14" s="23"/>
      <c r="D14" s="9">
        <v>1</v>
      </c>
      <c r="E14" s="9">
        <v>2</v>
      </c>
      <c r="F14" s="9">
        <v>3</v>
      </c>
      <c r="G14" s="46"/>
    </row>
    <row r="15" spans="1:9" ht="21.75" customHeight="1" x14ac:dyDescent="0.25">
      <c r="A15" s="22" t="s">
        <v>23</v>
      </c>
      <c r="B15" s="22" t="s">
        <v>24</v>
      </c>
      <c r="C15" s="24"/>
      <c r="D15" s="8">
        <v>0.69616630000000002</v>
      </c>
      <c r="E15" s="8">
        <v>0.40794259999999999</v>
      </c>
      <c r="F15" s="8">
        <v>0.89747940000000004</v>
      </c>
      <c r="G15" s="26"/>
    </row>
    <row r="16" spans="1:9" ht="24" customHeight="1" x14ac:dyDescent="0.25">
      <c r="A16" s="23"/>
      <c r="B16" s="23"/>
      <c r="C16" s="25"/>
      <c r="D16" s="10">
        <v>6.8404300000000001E-2</v>
      </c>
      <c r="E16" s="10">
        <v>0.11624139999999999</v>
      </c>
      <c r="F16" s="10">
        <v>9.8961609999999993</v>
      </c>
      <c r="G16" s="23"/>
    </row>
    <row r="17" spans="1:7" ht="18.75" x14ac:dyDescent="0.25">
      <c r="A17" s="11" t="s">
        <v>25</v>
      </c>
      <c r="B17" s="11" t="s">
        <v>27</v>
      </c>
      <c r="C17" s="27"/>
      <c r="D17" s="11">
        <v>0.70285540000000002</v>
      </c>
      <c r="E17" s="11">
        <v>0.41463070000000002</v>
      </c>
      <c r="F17" s="11">
        <v>0.89745399999999997</v>
      </c>
      <c r="G17" s="30"/>
    </row>
    <row r="18" spans="1:7" ht="18.75" x14ac:dyDescent="0.25">
      <c r="A18" s="12"/>
      <c r="B18" s="13" t="s">
        <v>28</v>
      </c>
      <c r="C18" s="28"/>
      <c r="D18" s="13">
        <v>7.2772299999999998E-2</v>
      </c>
      <c r="E18" s="13">
        <v>0.11430849999999999</v>
      </c>
      <c r="F18" s="13">
        <v>9.8961609999999993</v>
      </c>
      <c r="G18" s="31"/>
    </row>
    <row r="19" spans="1:7" ht="18.75" x14ac:dyDescent="0.25">
      <c r="A19" s="10" t="s">
        <v>26</v>
      </c>
      <c r="B19" s="7"/>
      <c r="C19" s="29"/>
      <c r="D19" s="7"/>
      <c r="E19" s="7"/>
      <c r="F19" s="7"/>
      <c r="G19" s="32"/>
    </row>
    <row r="20" spans="1:7" ht="18.75" x14ac:dyDescent="0.3">
      <c r="A20" s="14" t="s">
        <v>29</v>
      </c>
    </row>
    <row r="21" spans="1:7" x14ac:dyDescent="0.25">
      <c r="A21" s="17" t="s">
        <v>30</v>
      </c>
    </row>
    <row r="22" spans="1:7" x14ac:dyDescent="0.25">
      <c r="A22" s="18">
        <f>PRODUCT(D15,POWER(B3,2)/(POWER(B3,2)-POWER(D16,2)))</f>
        <v>0.69749035402870985</v>
      </c>
    </row>
    <row r="23" spans="1:7" x14ac:dyDescent="0.25">
      <c r="A23" s="18">
        <f>PRODUCT(E15,POWER(B3,2)/(POWER(B3,2)-POWER(E16,2)))</f>
        <v>0.41019118173556451</v>
      </c>
    </row>
    <row r="24" spans="1:7" x14ac:dyDescent="0.25">
      <c r="A24" s="18">
        <f>PRODUCT(F15,POWER(B3,2)/(POWER(B3,2)-POWER(F16,2)))</f>
        <v>-2.3171863087131258E-2</v>
      </c>
    </row>
    <row r="25" spans="1:7" x14ac:dyDescent="0.25">
      <c r="A25" s="19">
        <f>SUM(A22:A24)+1</f>
        <v>2.084509672677143</v>
      </c>
    </row>
    <row r="26" spans="1:7" x14ac:dyDescent="0.25">
      <c r="A26" s="17" t="s">
        <v>32</v>
      </c>
    </row>
    <row r="27" spans="1:7" x14ac:dyDescent="0.25">
      <c r="A27" s="18">
        <f>PRODUCT(D17,POWER(B3,2)/(POWER(B3,2)-POWER(D18,2)))</f>
        <v>0.7043687276377687</v>
      </c>
    </row>
    <row r="28" spans="1:7" x14ac:dyDescent="0.25">
      <c r="A28" s="18">
        <f>PRODUCT(E17,POWER(B3,2)/(POWER(B3,2)-POWER(E18,2)))</f>
        <v>0.41684037051190304</v>
      </c>
    </row>
    <row r="29" spans="1:7" x14ac:dyDescent="0.25">
      <c r="A29" s="18">
        <f>PRODUCT(F17,POWER(B3,2)/(POWER(B3,2)-POWER(F18,2)))</f>
        <v>-2.3171207288989911E-2</v>
      </c>
    </row>
    <row r="30" spans="1:7" x14ac:dyDescent="0.25">
      <c r="A30" s="19">
        <f>SUM(A27:A29) + 1</f>
        <v>2.0980378908606818</v>
      </c>
    </row>
    <row r="31" spans="1:7" x14ac:dyDescent="0.25">
      <c r="A31" t="s">
        <v>33</v>
      </c>
    </row>
    <row r="32" spans="1:7" x14ac:dyDescent="0.25">
      <c r="A32" s="16">
        <f>PRODUCT((PRODUCT(2,3.14,4.15)/B3),SQRT(A30-A25))</f>
        <v>1.9307604208331872</v>
      </c>
    </row>
    <row r="36" spans="1:1" ht="15.75" x14ac:dyDescent="0.25">
      <c r="A36" s="15" t="s">
        <v>34</v>
      </c>
    </row>
    <row r="38" spans="1:1" x14ac:dyDescent="0.25">
      <c r="A38" s="17" t="s">
        <v>35</v>
      </c>
    </row>
    <row r="39" spans="1:1" x14ac:dyDescent="0.25">
      <c r="A39" s="19">
        <f>(A30-A25)/2*A30</f>
        <v>1.4191357172447409E-2</v>
      </c>
    </row>
    <row r="40" spans="1:1" ht="15.75" x14ac:dyDescent="0.25">
      <c r="A40" s="20" t="s">
        <v>36</v>
      </c>
    </row>
    <row r="41" spans="1:1" x14ac:dyDescent="0.25">
      <c r="A41" s="19">
        <f>SQRT(A30-A25)</f>
        <v>0.11631086872489078</v>
      </c>
    </row>
    <row r="47" spans="1:1" ht="15.75" x14ac:dyDescent="0.25">
      <c r="A47" s="15" t="s">
        <v>37</v>
      </c>
    </row>
    <row r="48" spans="1:1" x14ac:dyDescent="0.25">
      <c r="A48" s="17" t="s">
        <v>38</v>
      </c>
    </row>
    <row r="49" spans="1:7" x14ac:dyDescent="0.25">
      <c r="A49" s="19">
        <f>8.69*B49*2.4*10^-12</f>
        <v>8.7513356503580747E-2</v>
      </c>
      <c r="B49">
        <f>(3.14*A30*10^9)/B3</f>
        <v>4196075781.7213635</v>
      </c>
    </row>
    <row r="50" spans="1:7" x14ac:dyDescent="0.25">
      <c r="A50" s="17" t="s">
        <v>39</v>
      </c>
    </row>
    <row r="51" spans="1:7" x14ac:dyDescent="0.25">
      <c r="A51" s="18">
        <f>4.34*(8*3.14^3)/(3*(B3*(10^-6)^4))*(A30-1)*1.38E-23*1500*8.1*10^-11*1000</f>
        <v>0.42016555364604069</v>
      </c>
      <c r="C51">
        <f>8*POWER(3.14,3)</f>
        <v>247.67315200000002</v>
      </c>
      <c r="D51">
        <f>B3*10^-6</f>
        <v>1.57E-6</v>
      </c>
    </row>
    <row r="52" spans="1:7" x14ac:dyDescent="0.25">
      <c r="A52" s="19">
        <f>PRODUCT(4.34,C53,C54,1.38E-23,1500,0.000000000081,1000)</f>
        <v>0.10857291238957786</v>
      </c>
      <c r="C52">
        <f>3*POWER(D51,4)</f>
        <v>1.8227196030000003E-23</v>
      </c>
    </row>
    <row r="53" spans="1:7" x14ac:dyDescent="0.25">
      <c r="C53">
        <f>C51/C52</f>
        <v>1.3588110403397025E+25</v>
      </c>
    </row>
    <row r="54" spans="1:7" x14ac:dyDescent="0.25">
      <c r="C54">
        <f>A30-1</f>
        <v>1.0980378908606818</v>
      </c>
    </row>
    <row r="55" spans="1:7" x14ac:dyDescent="0.25">
      <c r="A55" t="s">
        <v>41</v>
      </c>
    </row>
    <row r="56" spans="1:7" x14ac:dyDescent="0.25">
      <c r="A56" t="s">
        <v>40</v>
      </c>
    </row>
    <row r="57" spans="1:7" x14ac:dyDescent="0.25">
      <c r="A57">
        <f>(26*10^-3*4.15)/(A39*160*(1+(80/3.14*160)^2))</f>
        <v>2.8596762077418615E-9</v>
      </c>
    </row>
    <row r="60" spans="1:7" x14ac:dyDescent="0.25">
      <c r="A60" t="s">
        <v>42</v>
      </c>
    </row>
    <row r="61" spans="1:7" x14ac:dyDescent="0.25">
      <c r="A61">
        <f>C61*D62*G62</f>
        <v>2.5102616181690915E-5</v>
      </c>
      <c r="C61">
        <f>2*10^-4</f>
        <v>2.0000000000000001E-4</v>
      </c>
    </row>
    <row r="62" spans="1:7" x14ac:dyDescent="0.25">
      <c r="A62" t="s">
        <v>43</v>
      </c>
      <c r="D62">
        <f>(15*4.15^4)/(125^6*A39^3)</f>
        <v>4.0808607518263659E-4</v>
      </c>
      <c r="G62">
        <f>A66^6/B3^4</f>
        <v>307.56521366792998</v>
      </c>
    </row>
    <row r="63" spans="1:7" x14ac:dyDescent="0.25">
      <c r="A63">
        <f>PRODUCT(12.97,4.15,SQRT(A39))/B3</f>
        <v>4.0841377889526029</v>
      </c>
    </row>
    <row r="66" spans="1:2" x14ac:dyDescent="0.25">
      <c r="A66">
        <f>4.15*(0.65+1.61*A63^-1.5+2.879*A63^-6)</f>
        <v>3.5095866600076602</v>
      </c>
    </row>
    <row r="69" spans="1:2" x14ac:dyDescent="0.25">
      <c r="A69" s="21"/>
    </row>
    <row r="74" spans="1:2" x14ac:dyDescent="0.25">
      <c r="B74" s="21"/>
    </row>
  </sheetData>
  <mergeCells count="20">
    <mergeCell ref="A1:A2"/>
    <mergeCell ref="B1:B2"/>
    <mergeCell ref="C1:C2"/>
    <mergeCell ref="D1:D2"/>
    <mergeCell ref="E1:E2"/>
    <mergeCell ref="G1:G2"/>
    <mergeCell ref="H1:H2"/>
    <mergeCell ref="I1:I2"/>
    <mergeCell ref="B12:B14"/>
    <mergeCell ref="C12:C14"/>
    <mergeCell ref="D12:F12"/>
    <mergeCell ref="D13:F13"/>
    <mergeCell ref="G12:G14"/>
    <mergeCell ref="F1:F2"/>
    <mergeCell ref="A15:A16"/>
    <mergeCell ref="B15:B16"/>
    <mergeCell ref="C15:C16"/>
    <mergeCell ref="G15:G16"/>
    <mergeCell ref="C17:C19"/>
    <mergeCell ref="G17:G19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Лист1!_Toc518981405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2023-06-08T14:04:48Z</dcterms:modified>
</cp:coreProperties>
</file>