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560" windowHeight="829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<sst xmlns="http://schemas.openxmlformats.org/spreadsheetml/2006/main" uniqueCount="113" count="113">
  <si>
    <t>a</t>
  </si>
  <si>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</si>
  <si>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</si>
  <si>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</si>
  <si>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</si>
  <si>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</si>
  <si>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</si>
  <si>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</si>
  <si>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</si>
  <si>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</si>
  <si>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</si>
  <si>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</si>
  <si>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</si>
  <si>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</si>
  <si>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</si>
  <si>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</si>
  <si>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</si>
  <si>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</si>
  <si>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</si>
  <si>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</si>
  <si>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</si>
  <si>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</si>
  <si>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</si>
  <si>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</si>
  <si>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</si>
  <si>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</si>
  <si>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</si>
  <si>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</si>
  <si>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</si>
  <si>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</si>
  <si>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</si>
  <si>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</si>
  <si>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</si>
  <si>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</si>
  <si>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</si>
  <si>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</si>
  <si>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</si>
  <si>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</si>
  <si>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</si>
  <si>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</si>
  <si>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</si>
  <si>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</si>
  <si>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</si>
  <si>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</si>
  <si>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</si>
  <si>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</si>
  <si>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</si>
  <si>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</si>
  <si>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</si>
  <si>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</si>
  <si>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</si>
  <si>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</si>
  <si>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</si>
  <si>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</si>
  <si>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</si>
  <si>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</si>
  <si>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</si>
  <si>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</si>
  <si>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</si>
  <si>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</si>
  <si>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</si>
  <si>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</si>
  <si>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</si>
  <si>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</si>
  <si>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</si>
  <si>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</si>
  <si>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</si>
  <si>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</si>
  <si>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</si>
  <si>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</si>
  <si>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</si>
  <si>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</si>
  <si>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</si>
  <si>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</si>
  <si>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</si>
  <si>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</si>
  <si>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</si>
  <si>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</si>
  <si>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</si>
  <si>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</si>
  <si>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</si>
  <si>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</si>
  <si>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</si>
  <si>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</si>
  <si>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</si>
  <si>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</si>
  <si>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</si>
  <si>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</si>
  <si>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</si>
  <si>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</si>
  <si>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</si>
  <si>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</si>
  <si>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</si>
  <si>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</si>
  <si>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</si>
  <si>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</si>
  <si>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</si>
  <si>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</si>
  <si>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</si>
  <si>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</si>
  <si>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</si>
  <si>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</si>
  <si>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</si>
  <si>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</si>
  <si>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Columbia</t>
  </si>
  <si>
    <t>preliminary or provisional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</si>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</sst>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Sheet1!$S$11:$S$114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2"/>
      </c:catAx>
      <c:valAx>
        <c:axId val="2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9"/>
        <c:axId val="30"/>
      </c:barChart>
      <c:catAx>
        <c:axId val="2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0"/>
        <c:crosses val="min"/>
        <c:majorUnit val="1"/>
        <c:minorUnit val="1"/>
      </c:catAx>
      <c:valAx>
        <c:axId val="3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37"/>
        <c:axId val="38"/>
      </c:scatterChart>
      <c:valAx>
        <c:axId val="3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8"/>
        <c:crosses val="max"/>
        <c:majorUnit val="2"/>
        <c:minorUnit val="1"/>
      </c:valAx>
      <c:valAx>
        <c:axId val="38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Sheet1!$Q$11:$Q$114</c:f>
            </c:numRef>
          </c:val>
        </c:ser>
        <c:axId val="3"/>
        <c:axId val="4"/>
      </c:areaChart>
      <c:catAx>
        <c:axId val="3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"/>
        <c:crosses val="min"/>
        <c:majorUnit val="1"/>
        <c:minorUnit val="2"/>
      </c:catAx>
      <c:valAx>
        <c:axId val="4"/>
        <c:scaling>
          <c:orientation val="minMax"/>
          <c:max val="162"/>
          <c:min val="-1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  <c:majorUnit val="25"/>
        <c:minorUnit val="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199999999999999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9"/>
        <c:axId val="40"/>
      </c:scatterChart>
      <c:valAx>
        <c:axId val="3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0"/>
        <c:crosses val="max"/>
        <c:majorUnit val="2"/>
        <c:minorUnit val="1"/>
      </c:valAx>
      <c:valAx>
        <c:axId val="40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41"/>
        <c:axId val="42"/>
      </c:scatterChart>
      <c:valAx>
        <c:axId val="4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2"/>
        <c:crosses val="max"/>
        <c:majorUnit val="2"/>
        <c:minorUnit val="1"/>
      </c:valAx>
      <c:valAx>
        <c:axId val="42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Sheet1!$AY$19:$AY$114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Sheet1!$AN$19:$AN$114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Sheet1!$AC$19:$AC$114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43"/>
        <c:axId val="44"/>
      </c:scatterChart>
      <c:valAx>
        <c:axId val="43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4"/>
        <c:crosses val="max"/>
        <c:majorUnit val="1"/>
        <c:minorUnit val="1"/>
      </c:valAx>
      <c:valAx>
        <c:axId val="4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1"/>
      </c:catAx>
      <c:valAx>
        <c:axId val="46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Sheet1!$S$11:$S$114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Sheet1!$AD$11:$AD$114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Sheet1!$AO$11:$AO$114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Sheet1!$AZ$11:$AZ$114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Sheet1!$DT$11:$DT$114</c:f>
            </c:numRef>
          </c:val>
        </c:ser>
        <c:gapWidth val="150"/>
        <c:overlap val="100"/>
        <c:axId val="49"/>
        <c:axId val="50"/>
      </c:barChart>
      <c:catAx>
        <c:axId val="49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0"/>
        <c:crosses val="min"/>
        <c:majorUnit val="1"/>
        <c:minorUnit val="1"/>
      </c:catAx>
      <c:valAx>
        <c:axId val="50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51"/>
        <c:axId val="52"/>
      </c:barChart>
      <c:catAx>
        <c:axId val="5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2"/>
        <c:crosses val="min"/>
        <c:majorUnit val="1"/>
        <c:minorUnit val="1"/>
      </c:catAx>
      <c:valAx>
        <c:axId val="5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Sheet1!$CE$19:$CE$115</c:f>
            </c:numRef>
          </c:yVal>
          <c:smooth val="1"/>
        </c:ser>
        <c:axId val="53"/>
        <c:axId val="54"/>
      </c:scatterChart>
      <c:valAx>
        <c:axId val="53"/>
        <c:scaling>
          <c:orientation val="minMax"/>
          <c:max val="11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4"/>
        <c:crosses val="max"/>
        <c:majorUnit val="1"/>
        <c:minorUnit val="1"/>
      </c:valAx>
      <c:valAx>
        <c:axId val="54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Sheet1!$DA$11:$DA$126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55"/>
        <c:axId val="56"/>
      </c:barChart>
      <c:catAx>
        <c:axId val="5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6"/>
        <c:crosses val="min"/>
        <c:majorUnit val="1"/>
        <c:minorUnit val="1"/>
      </c:catAx>
      <c:valAx>
        <c:axId val="56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5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3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Sheet1!$DA$11:$DA$114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Sheet1!$CE$11:$CE$114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Sheet1!$BI$11:$BI$114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Sheet1!$BT$11:$BT$114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Sheet1!$AX$11:$AX$114</c:f>
            </c:numRef>
          </c:val>
        </c:ser>
        <c:axId val="57"/>
        <c:axId val="58"/>
      </c:areaChart>
      <c:catAx>
        <c:axId val="57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8"/>
        <c:crosses val="min"/>
        <c:majorUnit val="1"/>
        <c:minorUnit val="2"/>
      </c:catAx>
      <c:valAx>
        <c:axId val="58"/>
        <c:scaling>
          <c:orientation val="minMax"/>
          <c:max val="21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199999999999999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Sheet1!$CE$91:$CE$114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Sheet1!$BI$91:$BI$114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Sheet1!$BT$91:$BT$114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Sheet1!$CP$91:$CP$114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Sheet1!$Q$91:$Q$114</c:f>
            </c:numRef>
          </c:val>
        </c:ser>
        <c:axId val="5"/>
        <c:axId val="6"/>
      </c:areaChart>
      <c:catAx>
        <c:axId val="5"/>
        <c:scaling>
          <c:orientation val="minMax"/>
          <c:max val="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2000" b="1">
                <a:latin typeface="Sans"/>
              </a:defRPr>
            </a:pPr>
          </a:p>
        </c:txPr>
        <c:crossAx val="6"/>
        <c:crosses val="min"/>
        <c:majorUnit val="1"/>
        <c:minorUnit val="2"/>
      </c:catAx>
      <c:valAx>
        <c:axId val="6"/>
        <c:scaling>
          <c:orientation val="minMax"/>
          <c:max val="74"/>
          <c:min val="-8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  <c:majorUnit val="2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37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axId val="59"/>
        <c:axId val="60"/>
      </c:areaChart>
      <c:catAx>
        <c:axId val="59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60"/>
        <c:crosses val="min"/>
        <c:majorUnit val="1"/>
        <c:minorUnit val="2"/>
      </c:catAx>
      <c:valAx>
        <c:axId val="60"/>
        <c:scaling>
          <c:orientation val="minMax"/>
          <c:max val="57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29999999999999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1"/>
        <c:axId val="62"/>
      </c:areaChart>
      <c:catAx>
        <c:axId val="61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62"/>
        <c:crosses val="min"/>
        <c:majorUnit val="1"/>
        <c:minorUnit val="2"/>
      </c:catAx>
      <c:valAx>
        <c:axId val="62"/>
        <c:scaling>
          <c:orientation val="minMax"/>
          <c:max val="45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1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Sheet1!$CC$11:$CC$114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Sheet1!$BR$11:$BR$114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Sheet1!$CN$11:$CN$114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Sheet1!$CY$11:$CY$114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Sheet1!$BG$11:$BG$114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Sheet1!$O$11:$O$114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Sheet1!$Z$11:$Z$114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Sheet1!$AK$11:$AK$114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Sheet1!$AV$11:$AV$114</c:f>
            </c:numRef>
          </c:val>
        </c:ser>
        <c:axId val="63"/>
        <c:axId val="64"/>
      </c:areaChart>
      <c:catAx>
        <c:axId val="63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4"/>
        <c:crosses val="min"/>
        <c:majorUnit val="1"/>
        <c:minorUnit val="2"/>
      </c:catAx>
      <c:valAx>
        <c:axId val="64"/>
        <c:scaling>
          <c:orientation val="minMax"/>
          <c:max val="45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3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Sheet1!$BJ$19:$BJ$114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Sheet1!$R$19:$R$114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Sheet1!$BU$19:$BU$114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Sheet1!$CF$19:$CF$114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8"/>
        <c:crosses val="max"/>
        <c:majorUnit val="1"/>
        <c:minorUnit val="1"/>
      </c:valAx>
      <c:valAx>
        <c:axId val="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Sheet1!$BJ$19:$BJ$115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Sheet1!$R$19:$R$115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Sheet1!$CQ$19:$CQ$115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Sheet1!$BU$19:$BU$115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Sheet1!$CF$19:$CF$115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114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1"/>
        <c:minorUnit val="1"/>
      </c:valAx>
      <c:valAx>
        <c:axId val="1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1"/>
        <c:axId val="12"/>
      </c:scatterChart>
      <c:valAx>
        <c:axId val="11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2"/>
        <c:crosses val="max"/>
        <c:majorUnit val="2"/>
        <c:minorUnit val="1"/>
      </c:valAx>
      <c:valAx>
        <c:axId val="12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3"/>
        <c:axId val="14"/>
      </c:scatterChart>
      <c:valAx>
        <c:axId val="1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17"/>
        <c:axId val="18"/>
      </c:scatterChart>
      <c:valAx>
        <c:axId val="17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2" Type="http://schemas.openxmlformats.org/officeDocument/2006/relationships/chart" Target="../charts/chart32.xml"/>
  <Relationship Id="rId31" Type="http://schemas.openxmlformats.org/officeDocument/2006/relationships/chart" Target="../charts/chart31.xml"/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88</xdr:col>
      <xdr:colOff>432053</xdr:colOff>
      <xdr:row>215</xdr:row>
      <xdr:rowOff>257175</xdr:rowOff>
    </xdr:from>
    <xdr:ext cx="13843000" cy="58420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66</xdr:col>
      <xdr:colOff>1007116</xdr:colOff>
      <xdr:row>180</xdr:row>
      <xdr:rowOff>257175</xdr:rowOff>
    </xdr:from>
    <xdr:ext cx="13843000" cy="6731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66</xdr:col>
      <xdr:colOff>1007116</xdr:colOff>
      <xdr:row>213</xdr:row>
      <xdr:rowOff>257175</xdr:rowOff>
    </xdr:from>
    <xdr:ext cx="13843000" cy="67437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37</xdr:col>
      <xdr:colOff>14676</xdr:colOff>
      <xdr:row>173</xdr:row>
      <xdr:rowOff>257175</xdr:rowOff>
    </xdr:from>
    <xdr:ext cx="16256000" cy="5905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37</xdr:col>
      <xdr:colOff>865799</xdr:colOff>
      <xdr:row>295</xdr:row>
      <xdr:rowOff>73552</xdr:rowOff>
    </xdr:from>
    <xdr:ext cx="16255999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230</xdr:col>
      <xdr:colOff>709187</xdr:colOff>
      <xdr:row>36</xdr:row>
      <xdr:rowOff>198831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230</xdr:col>
      <xdr:colOff>648775</xdr:colOff>
      <xdr:row>8</xdr:row>
      <xdr:rowOff>167163</xdr:rowOff>
    </xdr:from>
    <xdr:ext cx="16383000" cy="628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499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259</xdr:col>
      <xdr:colOff>383899</xdr:colOff>
      <xdr:row>108</xdr:row>
      <xdr:rowOff>231457</xdr:rowOff>
    </xdr:from>
    <xdr:ext cx="27051000" cy="1009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259</xdr:col>
      <xdr:colOff>516352</xdr:colOff>
      <xdr:row>10</xdr:row>
      <xdr:rowOff>257175</xdr:rowOff>
    </xdr:from>
    <xdr:ext cx="27432000" cy="115824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143</xdr:col>
      <xdr:colOff>29111</xdr:colOff>
      <xdr:row>107</xdr:row>
      <xdr:rowOff>219113</xdr:rowOff>
    </xdr:from>
    <xdr:ext cx="16383000" cy="6286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144</xdr:col>
      <xdr:colOff>29111</xdr:colOff>
      <xdr:row>73</xdr:row>
      <xdr:rowOff>219113</xdr:rowOff>
    </xdr:from>
    <xdr:ext cx="16383000" cy="62865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144</xdr:col>
      <xdr:colOff>29111</xdr:colOff>
      <xdr:row>40</xdr:row>
      <xdr:rowOff>211755</xdr:rowOff>
    </xdr:from>
    <xdr:ext cx="16383000" cy="6286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36</xdr:col>
      <xdr:colOff>1267528</xdr:colOff>
      <xdr:row>146</xdr:row>
      <xdr:rowOff>71579</xdr:rowOff>
    </xdr:from>
    <xdr:ext cx="16256000" cy="5905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199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87</xdr:col>
      <xdr:colOff>605764</xdr:colOff>
      <xdr:row>183</xdr:row>
      <xdr:rowOff>128587</xdr:rowOff>
    </xdr:from>
    <xdr:ext cx="13843000" cy="58420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87</xdr:col>
      <xdr:colOff>75745</xdr:colOff>
      <xdr:row>149</xdr:row>
      <xdr:rowOff>62134</xdr:rowOff>
    </xdr:from>
    <xdr:ext cx="13843000" cy="58420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88</xdr:col>
      <xdr:colOff>503558</xdr:colOff>
      <xdr:row>263</xdr:row>
      <xdr:rowOff>64293</xdr:rowOff>
    </xdr:from>
    <xdr:ext cx="13843000" cy="57785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36</xdr:col>
      <xdr:colOff>1090563</xdr:colOff>
      <xdr:row>208</xdr:row>
      <xdr:rowOff>73552</xdr:rowOff>
    </xdr:from>
    <xdr:ext cx="16256000" cy="59055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241</xdr:col>
      <xdr:colOff>337860</xdr:colOff>
      <xdr:row>10</xdr:row>
      <xdr:rowOff>114185</xdr:rowOff>
    </xdr:from>
    <xdr:ext cx="13843000" cy="57658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66</xdr:col>
      <xdr:colOff>863099</xdr:colOff>
      <xdr:row>147</xdr:row>
      <xdr:rowOff>62134</xdr:rowOff>
    </xdr:from>
    <xdr:ext cx="13843000" cy="67310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12</xdr:col>
      <xdr:colOff>177097</xdr:colOff>
      <xdr:row>204</xdr:row>
      <xdr:rowOff>36776</xdr:rowOff>
    </xdr:from>
    <xdr:ext cx="15113000" cy="71247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  <xdr:oneCellAnchor>
    <xdr:from>
      <xdr:col>12</xdr:col>
      <xdr:colOff>486072</xdr:colOff>
      <xdr:row>144</xdr:row>
      <xdr:rowOff>173977</xdr:rowOff>
    </xdr:from>
    <xdr:ext cx="16129000" cy="65913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oneCellAnchor>
  <xdr:oneCellAnchor>
    <xdr:from>
      <xdr:col>12</xdr:col>
      <xdr:colOff>310767</xdr:colOff>
      <xdr:row>174</xdr:row>
      <xdr:rowOff>110328</xdr:rowOff>
    </xdr:from>
    <xdr:ext cx="16129000" cy="6591300"/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15.713341346153848" bestFit="1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7.141826923076923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9.427403846153847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3.663940705128205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5.427644230769232" customWidth="1"/>
    <col min="72" max="72" style="4" width="10.713641826923078" customWidth="1"/>
    <col min="73" max="73" style="4" width="13.663940705128205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2.298308493589744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4.675308493589744" customWidth="1"/>
    <col min="110" max="110" style="4" width="15.842857371794874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2.669714743589743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3.540138621794874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78" style="1" width="13.713461538461539" bestFit="1" customWidth="1"/>
    <col min="179" max="182" style="1" width="9.142307692307693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6.520911858974358" bestFit="1" customWidth="1"/>
    <col min="187" max="187" style="1" width="18.71316105769231" customWidth="1"/>
    <col min="188" max="188" style="1" width="18.391275641025643" customWidth="1"/>
    <col min="189" max="189" style="1" width="17.320863782051283" customWidth="1"/>
    <col min="190" max="190" style="1" width="16.71328125" bestFit="1" customWidth="1"/>
    <col min="191" max="191" style="1" width="17.141826923076923" customWidth="1"/>
    <col min="192" max="196" style="1" width="16.71328125" bestFit="1" customWidth="1"/>
    <col min="197" max="200" style="1" width="11.999278846153848" bestFit="1" customWidth="1"/>
    <col min="201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9.13">
      <c r="A3" t="s">
        <v>0</v>
      </c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9.13">
      <c r="A4" t="inlineStr">
        <is>
          <t>b</t>
        </is>
      </c>
      <c r="C4" s="1"/>
    </row>
    <row r="5" spans="1:325" ht="20.29">
      <c r="A5" t="s">
        <v>1</v>
      </c>
      <c r="C5" t="inlineStr">
        <is>
          <t>Last revision:  Friday, 19 June 2020 06:53:31 UTC</t>
        </is>
      </c>
      <c r="N5" s="4" t="inlineStr">
        <is>
          <t>1. Litchfield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GK5" s="4"/>
      <c r="GP5" s="4"/>
      <c r="GQ5" s="4"/>
      <c r="GR5" s="4"/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19.57">
      <c r="A6" t="s">
        <v>2</v>
      </c>
      <c r="C6" s="1"/>
      <c r="D6" s="7"/>
      <c r="I6" t="s">
        <v>3</v>
      </c>
      <c r="J6" t="inlineStr">
        <is>
          <t>United</t>
        </is>
      </c>
      <c r="N6" s="4" t="s">
        <v>4</v>
      </c>
      <c r="O6" s="1"/>
      <c r="T6" t="s">
        <v>4</v>
      </c>
      <c r="Y6" s="4" t="s">
        <v>4</v>
      </c>
      <c r="Z6" s="1"/>
      <c r="AB6" s="3"/>
      <c r="AE6" t="s">
        <v>4</v>
      </c>
      <c r="AJ6" s="4" t="s">
        <v>4</v>
      </c>
      <c r="AK6" s="1"/>
      <c r="AM6" s="3"/>
      <c r="AP6" t="s">
        <v>4</v>
      </c>
      <c r="AU6" s="4" t="s">
        <v>4</v>
      </c>
      <c r="AV6" s="1"/>
      <c r="AX6" s="3"/>
      <c r="BA6" t="s">
        <v>4</v>
      </c>
      <c r="BF6" s="4" t="s">
        <v>4</v>
      </c>
      <c r="BG6" s="1"/>
      <c r="BI6" s="3"/>
      <c r="BL6" t="s">
        <v>4</v>
      </c>
      <c r="BQ6" s="4" t="s">
        <v>4</v>
      </c>
      <c r="BR6" s="1"/>
      <c r="BT6" s="3"/>
      <c r="BW6" t="s">
        <v>4</v>
      </c>
      <c r="CB6" s="4" t="s">
        <v>4</v>
      </c>
      <c r="CC6" s="1"/>
      <c r="CE6" s="3"/>
      <c r="CH6" t="s">
        <v>4</v>
      </c>
      <c r="CM6" s="4" t="s">
        <v>4</v>
      </c>
      <c r="CN6" s="1"/>
      <c r="CP6" s="3"/>
      <c r="CS6" t="s">
        <v>4</v>
      </c>
      <c r="CX6" s="4" t="s">
        <v>4</v>
      </c>
      <c r="CY6" s="1"/>
      <c r="DA6" s="3"/>
      <c r="DD6" t="s">
        <v>4</v>
      </c>
      <c r="DI6" s="4" t="s">
        <v>4</v>
      </c>
      <c r="DJ6" s="1"/>
      <c r="DL6" s="3"/>
      <c r="DO6" t="s">
        <v>4</v>
      </c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5</v>
      </c>
      <c r="G7" t="inlineStr">
        <is>
          <t>15x</t>
        </is>
      </c>
      <c r="H7" t="s">
        <v>6</v>
      </c>
      <c r="I7" t="s">
        <v>6</v>
      </c>
      <c r="J7" t="inlineStr">
        <is>
          <t>States</t>
        </is>
      </c>
      <c r="K7" t="inlineStr">
        <is>
          <t>Connecticut,</t>
        </is>
      </c>
      <c r="N7" s="4" t="s">
        <v>7</v>
      </c>
      <c r="O7" s="1"/>
      <c r="Q7" s="4" t="s">
        <v>8</v>
      </c>
      <c r="S7" t="s">
        <v>8</v>
      </c>
      <c r="T7" t="s">
        <v>9</v>
      </c>
      <c r="U7" s="1"/>
      <c r="W7" t="s">
        <v>10</v>
      </c>
      <c r="Y7" s="4" t="s">
        <v>7</v>
      </c>
      <c r="Z7" s="1"/>
      <c r="AB7" t="s">
        <v>8</v>
      </c>
      <c r="AD7" t="s">
        <v>8</v>
      </c>
      <c r="AE7" t="s">
        <v>9</v>
      </c>
      <c r="AF7" s="1"/>
      <c r="AH7" t="s">
        <v>10</v>
      </c>
      <c r="AJ7" s="4" t="s">
        <v>7</v>
      </c>
      <c r="AK7" s="1"/>
      <c r="AM7" t="s">
        <v>8</v>
      </c>
      <c r="AO7" t="s">
        <v>8</v>
      </c>
      <c r="AP7" t="s">
        <v>9</v>
      </c>
      <c r="AQ7" s="1"/>
      <c r="AS7" t="s">
        <v>10</v>
      </c>
      <c r="AU7" s="4" t="s">
        <v>7</v>
      </c>
      <c r="AV7" s="1"/>
      <c r="AX7" t="s">
        <v>8</v>
      </c>
      <c r="AZ7" t="s">
        <v>8</v>
      </c>
      <c r="BA7" t="s">
        <v>9</v>
      </c>
      <c r="BB7" s="1"/>
      <c r="BD7" t="s">
        <v>10</v>
      </c>
      <c r="BF7" s="4" t="s">
        <v>7</v>
      </c>
      <c r="BG7" s="1"/>
      <c r="BI7" t="s">
        <v>8</v>
      </c>
      <c r="BK7" t="s">
        <v>8</v>
      </c>
      <c r="BL7" t="s">
        <v>9</v>
      </c>
      <c r="BM7" s="1"/>
      <c r="BO7" t="s">
        <v>10</v>
      </c>
      <c r="BQ7" s="4" t="s">
        <v>7</v>
      </c>
      <c r="BR7" s="1"/>
      <c r="BT7" t="s">
        <v>8</v>
      </c>
      <c r="BV7" t="s">
        <v>8</v>
      </c>
      <c r="BW7" t="s">
        <v>9</v>
      </c>
      <c r="BX7" s="1"/>
      <c r="BZ7" t="s">
        <v>10</v>
      </c>
      <c r="CB7" s="4" t="s">
        <v>7</v>
      </c>
      <c r="CC7" s="1"/>
      <c r="CE7" t="s">
        <v>8</v>
      </c>
      <c r="CG7" t="s">
        <v>8</v>
      </c>
      <c r="CH7" t="s">
        <v>9</v>
      </c>
      <c r="CI7" s="1"/>
      <c r="CK7" t="s">
        <v>10</v>
      </c>
      <c r="CM7" s="4" t="s">
        <v>7</v>
      </c>
      <c r="CN7" s="1"/>
      <c r="CP7" t="s">
        <v>8</v>
      </c>
      <c r="CR7" t="s">
        <v>8</v>
      </c>
      <c r="CS7" t="s">
        <v>9</v>
      </c>
      <c r="CT7" s="1"/>
      <c r="CV7" t="s">
        <v>10</v>
      </c>
      <c r="CX7" s="4" t="s">
        <v>7</v>
      </c>
      <c r="CY7" s="1"/>
      <c r="DA7" t="s">
        <v>8</v>
      </c>
      <c r="DC7" t="s">
        <v>8</v>
      </c>
      <c r="DD7" t="s">
        <v>9</v>
      </c>
      <c r="DE7" s="1"/>
      <c r="DG7" t="s">
        <v>10</v>
      </c>
      <c r="DI7" s="4" t="s">
        <v>7</v>
      </c>
      <c r="DJ7" s="1"/>
      <c r="DL7" t="s">
        <v>8</v>
      </c>
      <c r="DN7" t="inlineStr">
        <is>
          <t>Hosp,</t>
        </is>
      </c>
      <c r="DO7" t="s">
        <v>9</v>
      </c>
      <c r="DP7" s="1"/>
      <c r="DR7" t="s">
        <v>10</v>
      </c>
      <c r="DT7" t="s">
        <v>8</v>
      </c>
      <c r="GB7" t="inlineStr">
        <is>
          <t>United States,</t>
        </is>
      </c>
      <c r="GE7" s="4"/>
      <c r="GO7" s="4"/>
      <c r="GY7" t="s">
        <v>11</v>
      </c>
      <c r="GZ7" t="s">
        <v>12</v>
      </c>
      <c r="HA7" t="s">
        <v>12</v>
      </c>
      <c r="HB7" t="s">
        <v>11</v>
      </c>
      <c r="HC7" t="s">
        <v>11</v>
      </c>
      <c r="HD7" t="s">
        <v>12</v>
      </c>
      <c r="HE7" t="s">
        <v>12</v>
      </c>
      <c r="HF7" t="s">
        <v>12</v>
      </c>
      <c r="HG7" t="s">
        <v>12</v>
      </c>
      <c r="HH7" t="s">
        <v>12</v>
      </c>
      <c r="HI7" t="s">
        <v>12</v>
      </c>
      <c r="HJ7" t="s">
        <v>12</v>
      </c>
      <c r="HK7" t="s">
        <v>12</v>
      </c>
      <c r="JZ7" t="inlineStr">
        <is>
          <t>no problem deleting them.</t>
        </is>
      </c>
    </row>
    <row r="8" spans="1:325" ht="20.25">
      <c r="A8" t="inlineStr">
        <is>
          <t>f</t>
        </is>
      </c>
      <c r="C8" t="s">
        <v>13</v>
      </c>
      <c r="D8" t="s">
        <v>14</v>
      </c>
      <c r="G8" t="inlineStr">
        <is>
          <t>measured:</t>
        </is>
      </c>
      <c r="H8" t="s">
        <v>15</v>
      </c>
      <c r="I8" t="s">
        <v>16</v>
      </c>
      <c r="J8" t="s">
        <v>17</v>
      </c>
      <c r="K8" t="s">
        <v>17</v>
      </c>
      <c r="N8" t="s">
        <v>18</v>
      </c>
      <c r="O8" t="s">
        <v>19</v>
      </c>
      <c r="P8" t="s">
        <v>20</v>
      </c>
      <c r="Q8" s="4" t="s">
        <v>19</v>
      </c>
      <c r="R8" t="s">
        <v>21</v>
      </c>
      <c r="S8" t="s">
        <v>21</v>
      </c>
      <c r="T8" s="1" t="s">
        <v>18</v>
      </c>
      <c r="U8" t="s">
        <v>19</v>
      </c>
      <c r="V8" t="s">
        <v>20</v>
      </c>
      <c r="W8" t="s">
        <v>22</v>
      </c>
      <c r="Y8" t="s">
        <v>18</v>
      </c>
      <c r="Z8" t="s">
        <v>19</v>
      </c>
      <c r="AA8" t="s">
        <v>20</v>
      </c>
      <c r="AB8" t="s">
        <v>19</v>
      </c>
      <c r="AC8" t="s">
        <v>21</v>
      </c>
      <c r="AD8" t="s">
        <v>21</v>
      </c>
      <c r="AE8" s="1" t="s">
        <v>18</v>
      </c>
      <c r="AF8" t="s">
        <v>19</v>
      </c>
      <c r="AG8" t="s">
        <v>20</v>
      </c>
      <c r="AH8" t="s">
        <v>22</v>
      </c>
      <c r="AJ8" t="s">
        <v>18</v>
      </c>
      <c r="AK8" t="s">
        <v>19</v>
      </c>
      <c r="AL8" t="s">
        <v>20</v>
      </c>
      <c r="AM8" t="s">
        <v>19</v>
      </c>
      <c r="AN8" t="s">
        <v>21</v>
      </c>
      <c r="AO8" t="s">
        <v>21</v>
      </c>
      <c r="AP8" s="1" t="s">
        <v>18</v>
      </c>
      <c r="AQ8" t="s">
        <v>19</v>
      </c>
      <c r="AR8" t="s">
        <v>20</v>
      </c>
      <c r="AS8" t="s">
        <v>22</v>
      </c>
      <c r="AU8" t="s">
        <v>18</v>
      </c>
      <c r="AV8" t="s">
        <v>19</v>
      </c>
      <c r="AW8" t="s">
        <v>20</v>
      </c>
      <c r="AX8" t="s">
        <v>19</v>
      </c>
      <c r="AY8" t="s">
        <v>21</v>
      </c>
      <c r="AZ8" t="s">
        <v>21</v>
      </c>
      <c r="BA8" s="1" t="s">
        <v>18</v>
      </c>
      <c r="BB8" t="s">
        <v>19</v>
      </c>
      <c r="BC8" t="s">
        <v>20</v>
      </c>
      <c r="BD8" t="s">
        <v>22</v>
      </c>
      <c r="BF8" t="s">
        <v>18</v>
      </c>
      <c r="BG8" t="s">
        <v>19</v>
      </c>
      <c r="BH8" t="s">
        <v>20</v>
      </c>
      <c r="BI8" t="s">
        <v>19</v>
      </c>
      <c r="BJ8" t="s">
        <v>21</v>
      </c>
      <c r="BK8" t="s">
        <v>21</v>
      </c>
      <c r="BL8" s="1" t="s">
        <v>18</v>
      </c>
      <c r="BM8" t="s">
        <v>19</v>
      </c>
      <c r="BN8" t="s">
        <v>20</v>
      </c>
      <c r="BO8" t="s">
        <v>22</v>
      </c>
      <c r="BQ8" t="s">
        <v>18</v>
      </c>
      <c r="BR8" t="s">
        <v>19</v>
      </c>
      <c r="BS8" t="s">
        <v>20</v>
      </c>
      <c r="BT8" t="s">
        <v>19</v>
      </c>
      <c r="BU8" t="s">
        <v>21</v>
      </c>
      <c r="BV8" t="s">
        <v>21</v>
      </c>
      <c r="BW8" s="1" t="s">
        <v>18</v>
      </c>
      <c r="BX8" t="s">
        <v>19</v>
      </c>
      <c r="BY8" t="s">
        <v>20</v>
      </c>
      <c r="BZ8" t="s">
        <v>22</v>
      </c>
      <c r="CB8" t="s">
        <v>18</v>
      </c>
      <c r="CC8" t="s">
        <v>19</v>
      </c>
      <c r="CD8" t="s">
        <v>20</v>
      </c>
      <c r="CE8" t="s">
        <v>19</v>
      </c>
      <c r="CF8" t="s">
        <v>21</v>
      </c>
      <c r="CG8" t="s">
        <v>21</v>
      </c>
      <c r="CH8" s="1" t="s">
        <v>18</v>
      </c>
      <c r="CI8" t="s">
        <v>19</v>
      </c>
      <c r="CJ8" t="s">
        <v>20</v>
      </c>
      <c r="CK8" t="s">
        <v>22</v>
      </c>
      <c r="CM8" t="s">
        <v>18</v>
      </c>
      <c r="CN8" t="s">
        <v>19</v>
      </c>
      <c r="CO8" t="s">
        <v>20</v>
      </c>
      <c r="CP8" t="s">
        <v>19</v>
      </c>
      <c r="CQ8" t="s">
        <v>21</v>
      </c>
      <c r="CR8" t="s">
        <v>21</v>
      </c>
      <c r="CS8" s="1" t="s">
        <v>18</v>
      </c>
      <c r="CT8" t="s">
        <v>19</v>
      </c>
      <c r="CU8" t="s">
        <v>20</v>
      </c>
      <c r="CV8" t="s">
        <v>22</v>
      </c>
      <c r="CX8" t="s">
        <v>18</v>
      </c>
      <c r="CY8" t="s">
        <v>19</v>
      </c>
      <c r="CZ8" t="s">
        <v>20</v>
      </c>
      <c r="DA8" t="s">
        <v>19</v>
      </c>
      <c r="DB8" t="s">
        <v>21</v>
      </c>
      <c r="DC8" t="s">
        <v>21</v>
      </c>
      <c r="DD8" s="1" t="s">
        <v>18</v>
      </c>
      <c r="DE8" t="s">
        <v>19</v>
      </c>
      <c r="DF8" t="s">
        <v>20</v>
      </c>
      <c r="DG8" t="s">
        <v>22</v>
      </c>
      <c r="DI8" t="s">
        <v>18</v>
      </c>
      <c r="DJ8" t="s">
        <v>19</v>
      </c>
      <c r="DK8" t="s">
        <v>20</v>
      </c>
      <c r="DL8" t="s">
        <v>19</v>
      </c>
      <c r="DM8" t="s">
        <v>21</v>
      </c>
      <c r="DN8" t="s">
        <v>23</v>
      </c>
      <c r="DO8" s="1" t="s">
        <v>18</v>
      </c>
      <c r="DP8" t="s">
        <v>19</v>
      </c>
      <c r="DQ8" t="s">
        <v>20</v>
      </c>
      <c r="DR8" t="s">
        <v>23</v>
      </c>
      <c r="DT8" t="inlineStr">
        <is>
          <t>Hosp:</t>
        </is>
      </c>
      <c r="DV8" t="s">
        <v>24</v>
      </c>
      <c r="DW8" t="s">
        <v>25</v>
      </c>
      <c r="DX8" s="8" t="s">
        <v>26</v>
      </c>
      <c r="DY8" t="s">
        <v>19</v>
      </c>
      <c r="DZ8" t="s">
        <v>27</v>
      </c>
      <c r="EA8" t="s">
        <v>28</v>
      </c>
      <c r="ES8" t="s">
        <v>24</v>
      </c>
      <c r="ET8" t="s">
        <v>25</v>
      </c>
      <c r="EU8" s="8" t="s">
        <v>26</v>
      </c>
      <c r="EV8" t="s">
        <v>19</v>
      </c>
      <c r="EX8" t="s">
        <v>27</v>
      </c>
      <c r="EY8" t="s">
        <v>28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29</v>
      </c>
      <c r="GE8" s="4"/>
      <c r="GV8" t="s">
        <v>24</v>
      </c>
      <c r="GW8" t="s">
        <v>25</v>
      </c>
      <c r="GX8" s="8" t="s">
        <v>26</v>
      </c>
      <c r="GY8" t="s">
        <v>19</v>
      </c>
      <c r="GZ8" t="s">
        <v>27</v>
      </c>
      <c r="HA8" t="s">
        <v>28</v>
      </c>
      <c r="HW8" t="inlineStr">
        <is>
          <t>The four graphs below for Tolland County are current to 2 June 2020 dataset.</t>
        </is>
      </c>
      <c r="LM8" s="4"/>
    </row>
    <row r="9" spans="1:325" ht="20.25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E9" s="4"/>
      <c r="GV9" s="9" t="inlineStr">
        <is>
          <t>Last update date</t>
        </is>
      </c>
      <c r="GW9" t="inlineStr">
        <is>
          <t>Town number</t>
        </is>
      </c>
      <c r="GX9" t="s">
        <v>25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20.25">
      <c r="A10" t="inlineStr">
        <is>
          <t>h</t>
        </is>
      </c>
      <c r="C10" s="1">
        <v>1</v>
      </c>
      <c r="D10">
        <v>0</v>
      </c>
      <c r="E10" t="s">
        <v>30</v>
      </c>
      <c r="F10" s="10">
        <v>43898</v>
      </c>
      <c r="G10" s="2">
        <f>H10*15</f>
        <v>15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31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inlineStr">
        <is>
          <t>x</t>
        </is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E10" s="4"/>
      <c r="GL10" t="s">
        <v>24</v>
      </c>
      <c r="GM10" t="s">
        <v>25</v>
      </c>
      <c r="GN10" s="8" t="s">
        <v>26</v>
      </c>
      <c r="GO10" t="s">
        <v>19</v>
      </c>
      <c r="GP10" t="s">
        <v>27</v>
      </c>
      <c r="GQ10" t="s">
        <v>28</v>
      </c>
      <c r="GV10" s="8">
        <v>43914</v>
      </c>
      <c r="GW10">
        <v>1</v>
      </c>
      <c r="GX10" t="s">
        <v>31</v>
      </c>
      <c r="GY10">
        <v>0</v>
      </c>
      <c r="HC10">
        <v>0</v>
      </c>
      <c r="JZ10" t="inlineStr">
        <is>
          <t>happens when there's data</t>
        </is>
      </c>
    </row>
    <row r="11" spans="1:325" ht="20.25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H11*15</f>
        <v>30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31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31</v>
      </c>
      <c r="GY11">
        <v>0</v>
      </c>
      <c r="HC11">
        <v>0</v>
      </c>
      <c r="JZ11" t="inlineStr">
        <is>
          <t>there and a new column</t>
        </is>
      </c>
    </row>
    <row r="12" spans="1:325" ht="20.25">
      <c r="C12">
        <f>H11*D12</f>
        <v>0</v>
      </c>
      <c r="D12">
        <v>0</v>
      </c>
      <c r="E12" t="s">
        <v>34</v>
      </c>
      <c r="F12" s="10">
        <v>43900</v>
      </c>
      <c r="G12" s="2">
        <f>H12*15</f>
        <v>30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31</v>
      </c>
      <c r="DX12" s="8">
        <v>43916</v>
      </c>
      <c r="DY12">
        <v>0</v>
      </c>
      <c r="EA12">
        <v>0</v>
      </c>
      <c r="EB12">
        <v>-3</v>
      </c>
      <c r="EG12" t="s">
        <v>31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2"/>
      <c r="GF12" s="2"/>
      <c r="GJ12" s="2"/>
      <c r="GK12" s="2"/>
      <c r="GL12">
        <v>1</v>
      </c>
      <c r="GM12" t="s">
        <v>31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31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20.25">
      <c r="C13">
        <f>H12*D13</f>
        <v>1</v>
      </c>
      <c r="D13">
        <v>0.5</v>
      </c>
      <c r="E13" t="s">
        <v>35</v>
      </c>
      <c r="F13" s="10">
        <v>43901</v>
      </c>
      <c r="G13" s="2">
        <f>H13*15</f>
        <v>45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31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4">
        <v>2094058</v>
      </c>
      <c r="GF13" s="4">
        <v>2114026</v>
      </c>
      <c r="GG13" s="4"/>
      <c r="GH13" s="4"/>
      <c r="GL13">
        <v>1</v>
      </c>
      <c r="GM13" t="s">
        <v>31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31</v>
      </c>
      <c r="GY13">
        <v>0</v>
      </c>
      <c r="HC13">
        <v>0</v>
      </c>
    </row>
    <row r="14" spans="1:325" ht="20.25">
      <c r="C14">
        <f>H13*D14</f>
        <v>3</v>
      </c>
      <c r="D14">
        <v>1</v>
      </c>
      <c r="E14" t="s">
        <v>37</v>
      </c>
      <c r="F14" s="10">
        <v>43902</v>
      </c>
      <c r="G14" s="2">
        <f>H14*15</f>
        <v>90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31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H14" s="2"/>
      <c r="GI14" s="2"/>
      <c r="GJ14" s="2"/>
      <c r="GK14" s="2"/>
      <c r="GL14">
        <v>1</v>
      </c>
      <c r="GM14" t="s">
        <v>31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31</v>
      </c>
      <c r="GY14">
        <v>0</v>
      </c>
      <c r="HC14">
        <v>0</v>
      </c>
      <c r="HS14" s="2"/>
      <c r="HT14" s="2"/>
    </row>
    <row r="15" spans="1:325" ht="20.25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H15*15</f>
        <v>164.99999999996999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31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E15">
        <v>2094058</v>
      </c>
      <c r="GF15">
        <v>2114026</v>
      </c>
      <c r="GG15">
        <v>2137731</v>
      </c>
      <c r="GH15" s="2"/>
      <c r="GL15">
        <v>1</v>
      </c>
      <c r="GM15" t="s">
        <v>31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31</v>
      </c>
      <c r="GY15">
        <v>0</v>
      </c>
      <c r="HC15">
        <v>0</v>
      </c>
      <c r="HS15" s="2"/>
      <c r="HT15" s="2"/>
    </row>
    <row r="16" spans="1:325" ht="20.25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H16*15</f>
        <v>299.99999999997544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31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F16" s="2"/>
      <c r="GG16" s="2"/>
      <c r="GH16" s="2"/>
      <c r="GI16" s="2"/>
      <c r="GJ16" s="2"/>
      <c r="GK16" s="2"/>
      <c r="GL16">
        <v>1</v>
      </c>
      <c r="GM16" t="s">
        <v>31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31</v>
      </c>
      <c r="GY16">
        <v>0</v>
      </c>
      <c r="HC16">
        <v>0</v>
      </c>
      <c r="HS16" s="2"/>
      <c r="HT16" s="2"/>
    </row>
    <row r="17" spans="1:325" ht="20.25">
      <c r="C17">
        <f>H16*D17</f>
        <v>5.9999999999995088</v>
      </c>
      <c r="D17">
        <v>0.29999999999999999</v>
      </c>
      <c r="E17" t="s">
        <v>30</v>
      </c>
      <c r="F17" s="10">
        <v>43905</v>
      </c>
      <c r="G17" s="2">
        <f>H17*15</f>
        <v>389.99999999996805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31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>
        <v>2094058</v>
      </c>
      <c r="GF17" s="2"/>
      <c r="GG17" s="2"/>
      <c r="GH17" s="2"/>
      <c r="GI17" s="2"/>
      <c r="GJ17" s="2"/>
      <c r="GK17" s="2"/>
      <c r="GL17">
        <v>1</v>
      </c>
      <c r="GM17" t="s">
        <v>31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31</v>
      </c>
      <c r="GY17">
        <v>0</v>
      </c>
      <c r="HC17">
        <v>0</v>
      </c>
      <c r="HS17" s="2"/>
      <c r="HT17" s="2"/>
    </row>
    <row r="18" spans="1:325" ht="20.25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H18*15</f>
        <v>614.99999999991962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31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2114026</v>
      </c>
      <c r="GL18">
        <v>1</v>
      </c>
      <c r="GM18" t="s">
        <v>31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31</v>
      </c>
      <c r="GY18">
        <v>0</v>
      </c>
      <c r="HC18">
        <v>0</v>
      </c>
    </row>
    <row r="19" spans="1:325" ht="20.25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H19*15</f>
        <v>1019.9999999999567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31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>
        <v>2137731</v>
      </c>
      <c r="GF19" s="2"/>
      <c r="GG19" s="2"/>
      <c r="GL19">
        <v>1</v>
      </c>
      <c r="GM19" t="s">
        <v>31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31</v>
      </c>
      <c r="GY19">
        <v>0</v>
      </c>
      <c r="HC19">
        <v>0</v>
      </c>
    </row>
    <row r="20" spans="1:325" ht="20.25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H20*15</f>
        <v>1439.9999999995789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31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/>
      <c r="GL20">
        <v>1</v>
      </c>
      <c r="GM20" t="s">
        <v>31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31</v>
      </c>
      <c r="GY20">
        <v>0</v>
      </c>
      <c r="HC20">
        <v>0</v>
      </c>
    </row>
    <row r="21" spans="1:325" ht="20.25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H21*15</f>
        <v>2384.9999999993024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31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I21" s="2"/>
      <c r="GJ21" s="2"/>
      <c r="GK21" s="2"/>
      <c r="GL21">
        <v>1</v>
      </c>
      <c r="GM21" t="s">
        <v>31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31</v>
      </c>
      <c r="GY21">
        <v>0</v>
      </c>
      <c r="HC21">
        <v>0</v>
      </c>
    </row>
    <row r="22" spans="1:325" ht="20.25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H22*15</f>
        <v>2910.0000000002892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31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L22">
        <v>1</v>
      </c>
      <c r="GM22" t="s">
        <v>31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31</v>
      </c>
      <c r="GY22">
        <v>0</v>
      </c>
      <c r="HC22">
        <v>0</v>
      </c>
    </row>
    <row r="23" spans="1:325" ht="20.25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H23*15</f>
        <v>3344.9999999989523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31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F23" s="2"/>
      <c r="GG23" s="2"/>
      <c r="GU23" s="2"/>
      <c r="GV23" s="8">
        <v>43927</v>
      </c>
      <c r="GW23">
        <v>1</v>
      </c>
      <c r="GX23" t="s">
        <v>31</v>
      </c>
      <c r="GY23">
        <v>0</v>
      </c>
      <c r="HC23">
        <v>0</v>
      </c>
    </row>
    <row r="24" spans="1:325" ht="20.25">
      <c r="C24">
        <f>H23*D24</f>
        <v>103.99999999896743</v>
      </c>
      <c r="D24">
        <v>0.46636771300000002</v>
      </c>
      <c r="E24" t="s">
        <v>30</v>
      </c>
      <c r="F24" s="10">
        <v>43912</v>
      </c>
      <c r="G24" s="2">
        <f>H24*15</f>
        <v>4904.9999999834636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31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31</v>
      </c>
      <c r="GY24">
        <v>0</v>
      </c>
      <c r="HC24">
        <v>0</v>
      </c>
    </row>
    <row r="25" spans="1:325" ht="19.57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H25*15</f>
        <v>6224.9999999785487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31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31</v>
      </c>
      <c r="GY25">
        <v>1</v>
      </c>
      <c r="HC25">
        <v>0</v>
      </c>
    </row>
    <row r="26" spans="1:325" ht="20.25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H26*15</f>
        <v>9269.9999999679058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31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31</v>
      </c>
      <c r="GY26">
        <v>1</v>
      </c>
      <c r="HC26">
        <v>0</v>
      </c>
    </row>
    <row r="27" spans="1:325" ht="19.57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H27*15</f>
        <v>13124.99999995462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31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31</v>
      </c>
      <c r="GY27">
        <v>1</v>
      </c>
      <c r="HC27">
        <v>0</v>
      </c>
    </row>
    <row r="28" spans="1:325" ht="20.25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H28*15</f>
        <v>15179.999999941891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31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31</v>
      </c>
      <c r="GY28">
        <v>1</v>
      </c>
      <c r="HC28">
        <v>0</v>
      </c>
    </row>
    <row r="29" spans="1:325" ht="19.57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H29*15</f>
        <v>19364.99999985387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31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31</v>
      </c>
      <c r="GY29">
        <v>1</v>
      </c>
      <c r="HC29">
        <v>0</v>
      </c>
    </row>
    <row r="30" spans="1:325" ht="19.57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H30*15</f>
        <v>22859.999999830045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31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31</v>
      </c>
      <c r="GY30">
        <v>1</v>
      </c>
      <c r="HC30">
        <v>0</v>
      </c>
    </row>
    <row r="31" spans="1:325" ht="19.57">
      <c r="C31">
        <f>H30*D31</f>
        <v>468.99999999616119</v>
      </c>
      <c r="D31">
        <v>0.30774278215200002</v>
      </c>
      <c r="E31" t="s">
        <v>30</v>
      </c>
      <c r="F31" s="10">
        <v>43919</v>
      </c>
      <c r="G31" s="2">
        <f>H31*15</f>
        <v>29894.999999772466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31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31</v>
      </c>
      <c r="GY31">
        <v>1</v>
      </c>
      <c r="HC31">
        <v>0</v>
      </c>
    </row>
    <row r="32" spans="1:325" ht="19.57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H32*15</f>
        <v>38564.999999694657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31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31</v>
      </c>
      <c r="GY32">
        <v>1</v>
      </c>
      <c r="HC32">
        <v>0</v>
      </c>
    </row>
    <row r="33" spans="1:325" ht="19.57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H33*15</f>
        <v>46919.999999630767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31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31</v>
      </c>
      <c r="GY33">
        <v>2</v>
      </c>
      <c r="HB33">
        <v>62</v>
      </c>
      <c r="HC33">
        <v>0</v>
      </c>
    </row>
    <row r="34" spans="1:325" ht="19.57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H34*15</f>
        <v>53354.999999772132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31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31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H35*15</f>
        <v>57359.99999975333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31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31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H36*15</f>
        <v>73709.999999443025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31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31</v>
      </c>
      <c r="GY36">
        <v>2</v>
      </c>
      <c r="HB36">
        <v>62</v>
      </c>
      <c r="HC36">
        <v>0</v>
      </c>
    </row>
    <row r="37" spans="1:325" ht="19.57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H37*15</f>
        <v>79139.999999403939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31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31</v>
      </c>
      <c r="GY37">
        <v>2</v>
      </c>
      <c r="HB37">
        <v>62</v>
      </c>
      <c r="HC37">
        <v>0</v>
      </c>
    </row>
    <row r="38" spans="1:325" ht="19.57">
      <c r="C38">
        <f>H37*D38</f>
        <v>398.99999999688362</v>
      </c>
      <c r="D38">
        <v>0.075625473843800001</v>
      </c>
      <c r="E38" t="s">
        <v>30</v>
      </c>
      <c r="F38" s="10">
        <v>43926</v>
      </c>
      <c r="G38" s="2">
        <f>H38*15</f>
        <v>85124.999999357198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31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31</v>
      </c>
      <c r="GY38">
        <v>2</v>
      </c>
      <c r="HB38">
        <v>62</v>
      </c>
      <c r="HC38">
        <v>0</v>
      </c>
    </row>
    <row r="39" spans="1:325" ht="19.57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H39*15</f>
        <v>103589.99999917764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31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31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H40*15</f>
        <v>116714.99999908448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31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31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H41*15</f>
        <v>131714.99999894077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31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31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H42*15</f>
        <v>146759.99999945727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31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31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H43*15</f>
        <v>158069.99999942083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31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31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H44*15</f>
        <v>172649.99999937261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31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31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30</v>
      </c>
      <c r="F45" s="10">
        <v>43933</v>
      </c>
      <c r="G45" s="2">
        <f>H45*15</f>
        <v>180524.99999932302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31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31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H46*15</f>
        <v>200714.99999933504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31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31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H47*15</f>
        <v>209834.99999921964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31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31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H48*15</f>
        <v>221324.99999908009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31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31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H49*15</f>
        <v>238259.99999906647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31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31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H50*15</f>
        <v>252134.99999984552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31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31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31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H51*15</f>
        <v>263249.99999980477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31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31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30</v>
      </c>
      <c r="F52" s="10">
        <v>43940</v>
      </c>
      <c r="G52" s="2">
        <f>H52*15</f>
        <v>269429.99999985722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31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31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H53*15</f>
        <v>297224.99999974755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31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31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H54*15</f>
        <v>305399.99999974633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31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31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H55*15</f>
        <v>337034.99999984598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31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31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H56*15</f>
        <v>346499.99999983789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31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31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H57*15</f>
        <v>358814.99999978859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31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31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H58*15</f>
        <v>368729.99999971874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31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31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30</v>
      </c>
      <c r="F59" s="10">
        <v>43947</v>
      </c>
      <c r="G59" s="2">
        <f>H59*15</f>
        <v>379034.99999972538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31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31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H60*15</f>
        <v>389954.99999965681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31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31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H61*15</f>
        <v>394679.9999996539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31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31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H62*15</f>
        <v>401504.99999965698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31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31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H63*15</f>
        <v>415499.99999966787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31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H64*15</f>
        <v>431459.99999983364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31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H65*15</f>
        <v>439304.99999983981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31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30</v>
      </c>
      <c r="F66" s="10">
        <v>43954</v>
      </c>
      <c r="G66" s="2">
        <f>H66*15</f>
        <v>444104.99999983952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31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H67*15</f>
        <v>449594.99999985116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31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H68*15</f>
        <v>459314.99999986571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31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H69*15</f>
        <v>464924.99999984418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31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H70*15</f>
        <v>476759.99999983987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31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H71*15</f>
        <v>486164.99999998795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31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H72*15</f>
        <v>494759.99999997404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31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30</v>
      </c>
      <c r="F73" s="10">
        <v>43961</v>
      </c>
      <c r="G73" s="2">
        <f>H73*15</f>
        <v>503309.99999998178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31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H74*15</f>
        <v>506474.99999998393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31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H75*15</f>
        <v>514994.99999996694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31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H76*15</f>
        <v>522824.99999631097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31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H77*15</f>
        <v>531959.99999625946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31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H78*15</f>
        <v>541274.99999621511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31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H79*15</f>
        <v>550544.99999612488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31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30</v>
      </c>
      <c r="F80" s="10">
        <v>43968</v>
      </c>
      <c r="G80" s="2">
        <f>H80*15</f>
        <v>561284.99999601021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31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H81*15</f>
        <v>571739.99999591638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H82*15</f>
        <v>576449.99999588553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H83*15</f>
        <v>585254.99999582802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H84*15</f>
        <v>588119.99999581033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H85*15</f>
        <v>594599.99999577971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H86*15</f>
        <v>600329.99999574106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30</v>
      </c>
      <c r="F87" s="10">
        <v>43975</v>
      </c>
      <c r="G87" s="2">
        <f>H87*15</f>
        <v>607019.99999568099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H88*15</f>
        <v>613094.99999566493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H89*15</f>
        <v>619544.99999561696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H90*15</f>
        <v>619319.99999561859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H91*15</f>
        <v>623384.999995591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H92*15</f>
        <v>626429.99999556714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H93*15</f>
        <v>630329.99999553873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30</v>
      </c>
      <c r="F94" s="10">
        <v>43982</v>
      </c>
      <c r="G94" s="2">
        <f>H94*15</f>
        <v>633014.99999551661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H95*15</f>
        <v>641099.99999548739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H96*15</f>
        <v>644684.99999546516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M96" t="inlineStr">
        <is>
          <t>ref column D.I.</t>
        </is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H97*15</f>
        <v>646364.99999545177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H98*15</f>
        <v>648584.99999543373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H99*15</f>
        <v>651899.99999540998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H100*15</f>
        <v>657269.99999537342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30</v>
      </c>
      <c r="F101" s="10">
        <v>43989</v>
      </c>
      <c r="G101" s="2">
        <f>H101*15</f>
        <v>659519.99999535596</v>
      </c>
      <c r="H101">
        <f>H100+C101</f>
        <v>43967.999999690393</v>
      </c>
      <c r="I101">
        <v>43968</v>
      </c>
      <c r="J101">
        <v>1943988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H102*15</f>
        <v>661379.99999534141</v>
      </c>
      <c r="H102">
        <f>H101+C102</f>
        <v>44091.999999689426</v>
      </c>
      <c r="I102">
        <v>44092</v>
      </c>
      <c r="J102">
        <v>1961621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1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H103*15</f>
        <v>662684.99999533524</v>
      </c>
      <c r="H103">
        <f>H102+C103</f>
        <v>44178.999999689018</v>
      </c>
      <c r="I103">
        <v>44179</v>
      </c>
      <c r="J103">
        <v>1979699</v>
      </c>
      <c r="K103">
        <f>N103+Y103+AJ103+AU103+BF103+BQ103+CB103+CM103+CX103</f>
        <v>44179</v>
      </c>
      <c r="L103" s="3">
        <f>(K103/K102)-1</f>
        <v>0.0019731470561552555</v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20.29">
      <c r="C104">
        <f>H103*D104</f>
        <v>168.00000001640143</v>
      </c>
      <c r="D104">
        <f>0.0038027116960000001</f>
        <v>0.0038027116960000001</v>
      </c>
      <c r="E104" t="s">
        <v>35</v>
      </c>
      <c r="F104" s="10">
        <v>43992</v>
      </c>
      <c r="G104" s="2">
        <f>H104*15</f>
        <v>665204.99999558122</v>
      </c>
      <c r="H104">
        <f>H103+C104</f>
        <v>44346.999999705418</v>
      </c>
      <c r="I104">
        <v>44347</v>
      </c>
      <c r="J104">
        <v>2000702</v>
      </c>
      <c r="K104">
        <f>N104+Y104+AJ104+AU104+BF104+BQ104+CB104+CM104+CX104</f>
        <v>44347</v>
      </c>
      <c r="L104" s="3">
        <f>(K104/K103)-1</f>
        <v>0.0038027116956020901</v>
      </c>
      <c r="N104" s="4">
        <f>O104+P104</f>
        <v>1430</v>
      </c>
      <c r="O104">
        <f>O103+-1</f>
        <v>1368</v>
      </c>
      <c r="P104">
        <f>P103+-1</f>
        <v>62</v>
      </c>
      <c r="Q104" s="5">
        <f>(O104-O103)+(P104-P103)</f>
        <v>-2</v>
      </c>
      <c r="R104">
        <f>R103+0</f>
        <v>3</v>
      </c>
      <c r="S104" s="5">
        <f>R104-R103</f>
        <v>0</v>
      </c>
      <c r="T104">
        <f>U104+V104</f>
        <v>134</v>
      </c>
      <c r="U104">
        <f>U103+-2</f>
        <v>113</v>
      </c>
      <c r="V104">
        <f>V103+0</f>
        <v>21</v>
      </c>
      <c r="W104" s="5">
        <f>(U104-U103)+(V104-V103)</f>
        <v>-2</v>
      </c>
      <c r="Y104" s="4">
        <f>Z104+AA104</f>
        <v>10924</v>
      </c>
      <c r="Z104">
        <f>Z103+68</f>
        <v>10274</v>
      </c>
      <c r="AA104">
        <f>AA103+-3</f>
        <v>650</v>
      </c>
      <c r="AB104" s="5">
        <f>(Z104-Z103)+(AA104-AA103)</f>
        <v>65</v>
      </c>
      <c r="AC104">
        <f>AC103+1</f>
        <v>69</v>
      </c>
      <c r="AD104" s="5">
        <f>AC104-AC103</f>
        <v>1</v>
      </c>
      <c r="AE104">
        <f>AF104+AG104</f>
        <v>1303</v>
      </c>
      <c r="AF104">
        <f>AF103+10</f>
        <v>1001</v>
      </c>
      <c r="AG104">
        <f>AG103+2</f>
        <v>302</v>
      </c>
      <c r="AH104" s="5">
        <f>(AF104-AF103)+(AG104-AG103)</f>
        <v>12</v>
      </c>
      <c r="AJ104" s="4">
        <f>AK104+AL104</f>
        <v>11911</v>
      </c>
      <c r="AK104">
        <f>AK103+44</f>
        <v>11539</v>
      </c>
      <c r="AL104">
        <f>AL103+-8</f>
        <v>372</v>
      </c>
      <c r="AM104" s="5">
        <f>(AK104-AK103)+(AL104-AL103)</f>
        <v>36</v>
      </c>
      <c r="AN104">
        <f>AN103+-4</f>
        <v>84</v>
      </c>
      <c r="AO104" s="5">
        <f>AN104-AN103</f>
        <v>-4</v>
      </c>
      <c r="AP104">
        <f>AQ104+AR104</f>
        <v>1024</v>
      </c>
      <c r="AQ104">
        <f>AQ103+7</f>
        <v>879</v>
      </c>
      <c r="AR104">
        <f>AR103+1</f>
        <v>145</v>
      </c>
      <c r="AS104" s="5">
        <f>(AQ104-AQ103)+(AR104-AR103)</f>
        <v>8</v>
      </c>
      <c r="AU104" s="4">
        <f>AV104+AW104</f>
        <v>16134</v>
      </c>
      <c r="AV104">
        <f>AV103+114</f>
        <v>15519</v>
      </c>
      <c r="AW104">
        <f>AW103+-88</f>
        <v>615</v>
      </c>
      <c r="AX104" s="5">
        <f>(AV104-AV103)+(AW104-AW103)</f>
        <v>26</v>
      </c>
      <c r="AY104">
        <f>AY103+-19</f>
        <v>92</v>
      </c>
      <c r="AZ104" s="5">
        <f>AY104-AY103</f>
        <v>-19</v>
      </c>
      <c r="BA104">
        <f>BB104+BC104</f>
        <v>1321</v>
      </c>
      <c r="BB104">
        <f>BB103+2</f>
        <v>1029</v>
      </c>
      <c r="BC104">
        <f>BC103+0</f>
        <v>292</v>
      </c>
      <c r="BD104" s="5">
        <f>(BB104-BB103)+(BC104-BC103)</f>
        <v>2</v>
      </c>
      <c r="BF104" s="4">
        <f>BG104+BH104</f>
        <v>1199</v>
      </c>
      <c r="BG104">
        <f>BG103+5</f>
        <v>1144</v>
      </c>
      <c r="BH104">
        <f>BH103+0</f>
        <v>55</v>
      </c>
      <c r="BI104" s="5">
        <f>(BG104-BG103)+(BH104-BH103)</f>
        <v>5</v>
      </c>
      <c r="BJ104">
        <f>BJ103+0</f>
        <v>12</v>
      </c>
      <c r="BK104" s="5">
        <f>BJ104-BJ103</f>
        <v>0</v>
      </c>
      <c r="BL104">
        <f>BM104+BN104</f>
        <v>164</v>
      </c>
      <c r="BM104">
        <f>BM103+0</f>
        <v>128</v>
      </c>
      <c r="BN104">
        <f>BN103+1</f>
        <v>36</v>
      </c>
      <c r="BO104" s="5">
        <f>(BM104-BM103)+(BN104-BN103)</f>
        <v>1</v>
      </c>
      <c r="BQ104" s="4">
        <f>BR104+BS104</f>
        <v>878</v>
      </c>
      <c r="BR104">
        <f>BR103+4</f>
        <v>810</v>
      </c>
      <c r="BS104">
        <f>BS103+1</f>
        <v>68</v>
      </c>
      <c r="BT104" s="5">
        <f>(BR104-BR103)+(BS104-BS103)</f>
        <v>5</v>
      </c>
      <c r="BU104">
        <f>BU103+-1</f>
        <v>0</v>
      </c>
      <c r="BV104" s="5">
        <f>BU104-BU103</f>
        <v>-1</v>
      </c>
      <c r="BW104">
        <f>BX104+BY104</f>
        <v>61</v>
      </c>
      <c r="BX104">
        <f>BX103+-1</f>
        <v>47</v>
      </c>
      <c r="BY104">
        <f>BY103+1</f>
        <v>14</v>
      </c>
      <c r="BZ104" s="5">
        <f>(BX104-BX103)+(BY104-BY103)</f>
        <v>0</v>
      </c>
      <c r="CB104" s="4">
        <f>CC104+CD104</f>
        <v>437</v>
      </c>
      <c r="CC104">
        <f>CC103+6</f>
        <v>429</v>
      </c>
      <c r="CD104">
        <f>CD103+1</f>
        <v>8</v>
      </c>
      <c r="CE104" s="5">
        <f>(CC104-CC103)+(CD104-CD103)</f>
        <v>7</v>
      </c>
      <c r="CF104">
        <f>CF103+0</f>
        <v>2</v>
      </c>
      <c r="CG104" s="5">
        <f>CF104-CF103</f>
        <v>0</v>
      </c>
      <c r="CH104">
        <f>CI104+CJ104</f>
        <v>14</v>
      </c>
      <c r="CI104">
        <f>CI103+-1</f>
        <v>13</v>
      </c>
      <c r="CJ104">
        <f>CJ103+0</f>
        <v>1</v>
      </c>
      <c r="CK104" s="5">
        <f>(CI104-CI103)+(CJ104-CJ103)</f>
        <v>-1</v>
      </c>
      <c r="CM104" s="4">
        <f>CN104+CO104</f>
        <v>1130</v>
      </c>
      <c r="CN104">
        <f>CN103+9</f>
        <v>1068</v>
      </c>
      <c r="CO104">
        <f>CO103+-1</f>
        <v>62</v>
      </c>
      <c r="CP104" s="5">
        <f>(CN104-CN103)+(CO104-CO103)</f>
        <v>8</v>
      </c>
      <c r="CQ104">
        <f>CQ103+0</f>
        <v>8</v>
      </c>
      <c r="CR104" s="5">
        <f>CQ104-CQ103</f>
        <v>0</v>
      </c>
      <c r="CS104">
        <f>CT104+CU104</f>
        <v>97</v>
      </c>
      <c r="CT104">
        <f>CT103+1</f>
        <v>72</v>
      </c>
      <c r="CU104">
        <f>CU103+0</f>
        <v>25</v>
      </c>
      <c r="CV104" s="5">
        <f>(CT104-CT103)+(CU104-CU103)</f>
        <v>1</v>
      </c>
      <c r="CX104" s="4">
        <f>CY104+CZ104</f>
        <v>304</v>
      </c>
      <c r="CY104">
        <f>CY103+17</f>
        <v>297</v>
      </c>
      <c r="CZ104">
        <f>CZ103+1</f>
        <v>7</v>
      </c>
      <c r="DA104" s="5">
        <f>(CY104-CY103)+(CZ104-CZ103)</f>
        <v>18</v>
      </c>
      <c r="DC104" s="5"/>
      <c r="DD104">
        <f>DE104+DF104</f>
        <v>2</v>
      </c>
      <c r="DE104">
        <f>DE103+1</f>
        <v>1</v>
      </c>
      <c r="DF104">
        <f>DF103+1</f>
        <v>1</v>
      </c>
      <c r="DG104" s="5">
        <f>(DE104-DE103)+(DF104-DF103)</f>
        <v>2</v>
      </c>
      <c r="DI104" s="4">
        <f>N104+Y104+AJ104+AU104+BF104+BQ104+CB104+CM104+CX104</f>
        <v>44347</v>
      </c>
      <c r="DJ104">
        <f>O104+Z104+AK104+AV104+BG104+BR104+CC104+CN104+CY104</f>
        <v>42448</v>
      </c>
      <c r="DK104">
        <f>P104+AA104+AL104+AW104+BH104+BS104+CD104+CO104+CZ104</f>
        <v>1899</v>
      </c>
      <c r="DL104">
        <f>Q104+AB104+AM104+AX104+BI104+BT104+CE104+CP104+DA104</f>
        <v>168</v>
      </c>
      <c r="DM104">
        <f>R104+AC104+AN104+AY104+BJ104+BU104+CF104+CQ104+DB104</f>
        <v>270</v>
      </c>
      <c r="DN104" s="3">
        <f>(DM104/DM103)-1</f>
        <v>-0.078498293515358308</v>
      </c>
      <c r="DO104">
        <f>T104+AE104+AP104+BA104+BL104+BW104+CH104+CS104+DD104</f>
        <v>4120</v>
      </c>
      <c r="DP104">
        <f>U104+AF104+AQ104+BB104+BM104+BX104+CI104+CT104+DE104</f>
        <v>3283</v>
      </c>
      <c r="DQ104">
        <f>V104+AG104+AR104+BC104+BN104+BY104+CJ104+CU104+DF104</f>
        <v>837</v>
      </c>
      <c r="DR104" s="3">
        <f>((DP104+DQ104)/(DP103+DQ103))-1</f>
        <v>0.0056138638027825039</v>
      </c>
      <c r="DS104" s="1"/>
      <c r="DT104">
        <f>DM104-DM103</f>
        <v>-23</v>
      </c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20.29">
      <c r="C105">
        <f>H104*D105</f>
        <v>114.00000001288272</v>
      </c>
      <c r="D105">
        <f>0.0025706361199999998</f>
        <v>0.0025706361199999998</v>
      </c>
      <c r="E105" t="s">
        <v>37</v>
      </c>
      <c r="F105" s="10">
        <v>43993</v>
      </c>
      <c r="G105" s="2">
        <f>H105*15</f>
        <v>666914.99999577459</v>
      </c>
      <c r="H105">
        <f>H104+C105</f>
        <v>44460.999999718304</v>
      </c>
      <c r="I105">
        <v>44461</v>
      </c>
      <c r="J105">
        <v>2023590</v>
      </c>
      <c r="K105">
        <f>N105+Y105+AJ105+AU105+BF105+BQ105+CB105+CM105+CX105</f>
        <v>44461</v>
      </c>
      <c r="L105" s="3">
        <f>(K105/K104)-1</f>
        <v>0.0025706361196924377</v>
      </c>
      <c r="N105" s="4">
        <f>O105+P105</f>
        <v>1435</v>
      </c>
      <c r="O105">
        <f>O104+6</f>
        <v>1374</v>
      </c>
      <c r="P105">
        <f>P104+-1</f>
        <v>61</v>
      </c>
      <c r="Q105" s="5">
        <f>(O105-O104)+(P105-P104)</f>
        <v>5</v>
      </c>
      <c r="R105">
        <f>R104+0</f>
        <v>3</v>
      </c>
      <c r="S105" s="5">
        <f>R105-R104</f>
        <v>0</v>
      </c>
      <c r="T105">
        <f>U105+V105</f>
        <v>135</v>
      </c>
      <c r="U105">
        <f>U104+1</f>
        <v>114</v>
      </c>
      <c r="V105">
        <f>V104+0</f>
        <v>21</v>
      </c>
      <c r="W105" s="5">
        <f>(U105-U104)+(V105-V104)</f>
        <v>1</v>
      </c>
      <c r="Y105" s="4">
        <f>Z105+AA105</f>
        <v>10967</v>
      </c>
      <c r="Z105">
        <f>Z104+40</f>
        <v>10314</v>
      </c>
      <c r="AA105">
        <f>AA104+3</f>
        <v>653</v>
      </c>
      <c r="AB105" s="5">
        <f>(Z105-Z104)+(AA105-AA104)</f>
        <v>43</v>
      </c>
      <c r="AC105">
        <f>AC104+-9</f>
        <v>60</v>
      </c>
      <c r="AD105" s="5">
        <f>AC105-AC104</f>
        <v>-9</v>
      </c>
      <c r="AE105">
        <f>AF105+AG105</f>
        <v>1308</v>
      </c>
      <c r="AF105">
        <f>AF104+5</f>
        <v>1006</v>
      </c>
      <c r="AG105">
        <f>AG104+0</f>
        <v>302</v>
      </c>
      <c r="AH105" s="5">
        <f>(AF105-AF104)+(AG105-AG104)</f>
        <v>5</v>
      </c>
      <c r="AJ105" s="4">
        <f>AK105+AL105</f>
        <v>11930</v>
      </c>
      <c r="AK105">
        <f>AK104+19</f>
        <v>11558</v>
      </c>
      <c r="AL105">
        <f>AL104+0</f>
        <v>372</v>
      </c>
      <c r="AM105" s="5">
        <f>(AK105-AK104)+(AL105-AL104)</f>
        <v>19</v>
      </c>
      <c r="AN105">
        <f>AN104+-13</f>
        <v>71</v>
      </c>
      <c r="AO105" s="5">
        <f>AN105-AN104</f>
        <v>-13</v>
      </c>
      <c r="AP105">
        <f>AQ105+AR105</f>
        <v>1031</v>
      </c>
      <c r="AQ105">
        <f>AQ104+8</f>
        <v>887</v>
      </c>
      <c r="AR105">
        <f>AR104+-1</f>
        <v>144</v>
      </c>
      <c r="AS105" s="5">
        <f>(AQ105-AQ104)+(AR105-AR104)</f>
        <v>7</v>
      </c>
      <c r="AU105" s="4">
        <f>AV105+AW105</f>
        <v>16155</v>
      </c>
      <c r="AV105">
        <f>AV104+18</f>
        <v>15537</v>
      </c>
      <c r="AW105">
        <f>AW104+3</f>
        <v>618</v>
      </c>
      <c r="AX105" s="5">
        <f>(AV105-AV104)+(AW105-AW104)</f>
        <v>21</v>
      </c>
      <c r="AY105">
        <f>AY104+-3</f>
        <v>89</v>
      </c>
      <c r="AZ105" s="5">
        <f>AY105-AY104</f>
        <v>-3</v>
      </c>
      <c r="BA105">
        <f>BB105+BC105</f>
        <v>1333</v>
      </c>
      <c r="BB105">
        <f>BB104+10</f>
        <v>1039</v>
      </c>
      <c r="BC105">
        <f>BC104+2</f>
        <v>294</v>
      </c>
      <c r="BD105" s="5">
        <f>(BB105-BB104)+(BC105-BC104)</f>
        <v>12</v>
      </c>
      <c r="BF105" s="4">
        <f>BG105+BH105</f>
        <v>1210</v>
      </c>
      <c r="BG105">
        <f>BG104+10</f>
        <v>1154</v>
      </c>
      <c r="BH105">
        <f>BH104+1</f>
        <v>56</v>
      </c>
      <c r="BI105" s="5">
        <f>(BG105-BG104)+(BH105-BH104)</f>
        <v>11</v>
      </c>
      <c r="BJ105">
        <f>BJ104+2</f>
        <v>14</v>
      </c>
      <c r="BK105" s="5">
        <f>BJ105-BJ104</f>
        <v>2</v>
      </c>
      <c r="BL105">
        <f>BM105+BN105</f>
        <v>165</v>
      </c>
      <c r="BM105">
        <f>BM104+0</f>
        <v>128</v>
      </c>
      <c r="BN105">
        <f>BN104+1</f>
        <v>37</v>
      </c>
      <c r="BO105" s="5">
        <f>(BM105-BM104)+(BN105-BN104)</f>
        <v>1</v>
      </c>
      <c r="BQ105" s="4">
        <f>BR105+BS105</f>
        <v>883</v>
      </c>
      <c r="BR105">
        <f>BR104+4</f>
        <v>814</v>
      </c>
      <c r="BS105">
        <f>BS104+1</f>
        <v>69</v>
      </c>
      <c r="BT105" s="5">
        <f>(BR105-BR104)+(BS105-BS104)</f>
        <v>5</v>
      </c>
      <c r="BU105">
        <f>BU104+0</f>
        <v>0</v>
      </c>
      <c r="BV105" s="5">
        <f>BU105-BU104</f>
        <v>0</v>
      </c>
      <c r="BW105">
        <f>BX105+BY105</f>
        <v>62</v>
      </c>
      <c r="BX105">
        <f>BX104+1</f>
        <v>48</v>
      </c>
      <c r="BY105">
        <f>BY104+0</f>
        <v>14</v>
      </c>
      <c r="BZ105" s="5">
        <f>(BX105-BX104)+(BY105-BY104)</f>
        <v>1</v>
      </c>
      <c r="CB105" s="4">
        <f>CC105+CD105</f>
        <v>441</v>
      </c>
      <c r="CC105">
        <f>CC104+5</f>
        <v>434</v>
      </c>
      <c r="CD105">
        <f>CD104+-1</f>
        <v>7</v>
      </c>
      <c r="CE105" s="5">
        <f>(CC105-CC104)+(CD105-CD104)</f>
        <v>4</v>
      </c>
      <c r="CF105">
        <f>CF104+0</f>
        <v>2</v>
      </c>
      <c r="CG105" s="5">
        <f>CF105-CF104</f>
        <v>0</v>
      </c>
      <c r="CH105">
        <f>CI105+CJ105</f>
        <v>14</v>
      </c>
      <c r="CI105">
        <f>CI104+0</f>
        <v>13</v>
      </c>
      <c r="CJ105">
        <f>CJ104+0</f>
        <v>1</v>
      </c>
      <c r="CK105" s="5">
        <f>(CI105-CI104)+(CJ105-CJ104)</f>
        <v>0</v>
      </c>
      <c r="CM105" s="4">
        <f>CN105+CO105</f>
        <v>1147</v>
      </c>
      <c r="CN105">
        <f>CN104+17</f>
        <v>1085</v>
      </c>
      <c r="CO105">
        <f>CO104+0</f>
        <v>62</v>
      </c>
      <c r="CP105" s="5">
        <f>(CN105-CN104)+(CO105-CO104)</f>
        <v>17</v>
      </c>
      <c r="CQ105">
        <f>CQ104+-1</f>
        <v>7</v>
      </c>
      <c r="CR105" s="5">
        <f>CQ105-CQ104</f>
        <v>-1</v>
      </c>
      <c r="CS105">
        <f>CT105+CU105</f>
        <v>98</v>
      </c>
      <c r="CT105">
        <f>CT104+1</f>
        <v>73</v>
      </c>
      <c r="CU105">
        <f>CU104+0</f>
        <v>25</v>
      </c>
      <c r="CV105" s="5">
        <f>(CT105-CT104)+(CU105-CU104)</f>
        <v>1</v>
      </c>
      <c r="CX105" s="4">
        <f>CY105+CZ105</f>
        <v>293</v>
      </c>
      <c r="CY105">
        <f>CY104+-10</f>
        <v>287</v>
      </c>
      <c r="CZ105">
        <f>CZ104+-1</f>
        <v>6</v>
      </c>
      <c r="DA105" s="5">
        <f>(CY105-CY104)+(CZ105-CZ104)</f>
        <v>-11</v>
      </c>
      <c r="DC105" s="5"/>
      <c r="DD105">
        <f>DE105+DF105</f>
        <v>0</v>
      </c>
      <c r="DE105">
        <f>DE104+-1</f>
        <v>0</v>
      </c>
      <c r="DF105">
        <f>DF104+-1</f>
        <v>0</v>
      </c>
      <c r="DG105" s="5">
        <f>(DE105-DE104)+(DF105-DF104)</f>
        <v>-2</v>
      </c>
      <c r="DI105" s="4">
        <f>N105+Y105+AJ105+AU105+BF105+BQ105+CB105+CM105+CX105</f>
        <v>44461</v>
      </c>
      <c r="DJ105">
        <f>O105+Z105+AK105+AV105+BG105+BR105+CC105+CN105+CY105</f>
        <v>42557</v>
      </c>
      <c r="DK105">
        <f>P105+AA105+AL105+AW105+BH105+BS105+CD105+CO105+CZ105</f>
        <v>1904</v>
      </c>
      <c r="DL105">
        <f>Q105+AB105+AM105+AX105+BI105+BT105+CE105+CP105+DA105</f>
        <v>114</v>
      </c>
      <c r="DM105">
        <f>R105+AC105+AN105+AY105+BJ105+BU105+CF105+CQ105+DB105</f>
        <v>246</v>
      </c>
      <c r="DN105" s="3">
        <f>(DM105/DM104)-1</f>
        <v>-0.088888888888888906</v>
      </c>
      <c r="DO105">
        <f>T105+AE105+AP105+BA105+BL105+BW105+CH105+CS105+DD105</f>
        <v>4146</v>
      </c>
      <c r="DP105">
        <f>U105+AF105+AQ105+BB105+BM105+BX105+CI105+CT105+DE105</f>
        <v>3308</v>
      </c>
      <c r="DQ105">
        <f>V105+AG105+AR105+BC105+BN105+BY105+CJ105+CU105+DF105</f>
        <v>838</v>
      </c>
      <c r="DR105" s="3">
        <f>((DP105+DQ105)/(DP104+DQ104))-1</f>
        <v>0.0063106796116505492</v>
      </c>
      <c r="DS105" s="1"/>
      <c r="DT105">
        <f>DM105-DM104</f>
        <v>-24</v>
      </c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19.57">
      <c r="C106">
        <f>H105*D106</f>
        <v>227.99999997390145</v>
      </c>
      <c r="D106">
        <f>0.0051280897860000001</f>
        <v>0.0051280897860000001</v>
      </c>
      <c r="E106" t="s">
        <v>38</v>
      </c>
      <c r="F106" s="10">
        <v>43994</v>
      </c>
      <c r="G106" s="2">
        <f>H106*15</f>
        <v>670334.99999538308</v>
      </c>
      <c r="H106">
        <f>H105+C106</f>
        <v>44688.999999692205</v>
      </c>
      <c r="I106">
        <v>44689</v>
      </c>
      <c r="J106">
        <v>2048986</v>
      </c>
      <c r="K106">
        <f>N106+Y106+AJ106+AU106+BF106+BQ106+CB106+CM106+CX106</f>
        <v>44689</v>
      </c>
      <c r="L106" s="3">
        <f>(K106/K105)-1</f>
        <v>0.005128089786554435</v>
      </c>
      <c r="N106" s="4">
        <f>O106+P106</f>
        <v>1435</v>
      </c>
      <c r="O106">
        <f>O105+0</f>
        <v>1374</v>
      </c>
      <c r="P106">
        <f>P105+0</f>
        <v>61</v>
      </c>
      <c r="Q106" s="5">
        <f>(O106-O105)+(P106-P105)</f>
        <v>0</v>
      </c>
      <c r="R106">
        <f>R105+0</f>
        <v>3</v>
      </c>
      <c r="S106" s="5">
        <f>R106-R105</f>
        <v>0</v>
      </c>
      <c r="T106">
        <f>U106+V106</f>
        <v>135</v>
      </c>
      <c r="U106">
        <f>U105+0</f>
        <v>114</v>
      </c>
      <c r="V106">
        <f>V105+0</f>
        <v>21</v>
      </c>
      <c r="W106" s="5">
        <f>(U106-U105)+(V106-V105)</f>
        <v>0</v>
      </c>
      <c r="Y106" s="4">
        <f>Z106+AA106</f>
        <v>11103</v>
      </c>
      <c r="Z106">
        <f>Z105+141</f>
        <v>10455</v>
      </c>
      <c r="AA106">
        <f>AA105+-5</f>
        <v>648</v>
      </c>
      <c r="AB106" s="5">
        <f>(Z106-Z105)+(AA106-AA105)</f>
        <v>136</v>
      </c>
      <c r="AC106">
        <f>AC105+1</f>
        <v>61</v>
      </c>
      <c r="AD106" s="5">
        <f>AC106-AC105</f>
        <v>1</v>
      </c>
      <c r="AE106">
        <f>AF106+AG106</f>
        <v>1313</v>
      </c>
      <c r="AF106">
        <f>AF105+5</f>
        <v>1011</v>
      </c>
      <c r="AG106">
        <f>AG105+0</f>
        <v>302</v>
      </c>
      <c r="AH106" s="5">
        <f>(AF106-AF105)+(AG106-AG105)</f>
        <v>5</v>
      </c>
      <c r="AJ106" s="4">
        <f>AK106+AL106</f>
        <v>11979</v>
      </c>
      <c r="AK106">
        <f>AK105+48</f>
        <v>11606</v>
      </c>
      <c r="AL106">
        <f>AL105+1</f>
        <v>373</v>
      </c>
      <c r="AM106" s="5">
        <f>(AK106-AK105)+(AL106-AL105)</f>
        <v>49</v>
      </c>
      <c r="AN106">
        <f>AN105+3</f>
        <v>74</v>
      </c>
      <c r="AO106" s="5">
        <f>AN106-AN105</f>
        <v>3</v>
      </c>
      <c r="AP106">
        <f>AQ106+AR106</f>
        <v>1034</v>
      </c>
      <c r="AQ106">
        <f>AQ105+2</f>
        <v>889</v>
      </c>
      <c r="AR106">
        <f>AR105+1</f>
        <v>145</v>
      </c>
      <c r="AS106" s="5">
        <f>(AQ106-AQ105)+(AR106-AR105)</f>
        <v>3</v>
      </c>
      <c r="AU106" s="4">
        <f>AV106+AW106</f>
        <v>16178</v>
      </c>
      <c r="AV106">
        <f>AV105+24</f>
        <v>15561</v>
      </c>
      <c r="AW106">
        <f>AW105+-1</f>
        <v>617</v>
      </c>
      <c r="AX106" s="5">
        <f>(AV106-AV105)+(AW106-AW105)</f>
        <v>23</v>
      </c>
      <c r="AY106">
        <f>AY105+-8</f>
        <v>81</v>
      </c>
      <c r="AZ106" s="5">
        <f>AY106-AY105</f>
        <v>-8</v>
      </c>
      <c r="BA106">
        <f>BB106+BC106</f>
        <v>1337</v>
      </c>
      <c r="BB106">
        <f>BB105+5</f>
        <v>1044</v>
      </c>
      <c r="BC106">
        <f>BC105+-1</f>
        <v>293</v>
      </c>
      <c r="BD106" s="5">
        <f>(BB106-BB105)+(BC106-BC105)</f>
        <v>4</v>
      </c>
      <c r="BF106" s="4">
        <f>BG106+BH106</f>
        <v>1216</v>
      </c>
      <c r="BG106">
        <f>BG105+6</f>
        <v>1160</v>
      </c>
      <c r="BH106">
        <f>BH105+0</f>
        <v>56</v>
      </c>
      <c r="BI106" s="5">
        <f>(BG106-BG105)+(BH106-BH105)</f>
        <v>6</v>
      </c>
      <c r="BJ106">
        <f>BJ105+1</f>
        <v>15</v>
      </c>
      <c r="BK106" s="5">
        <f>BJ106-BJ105</f>
        <v>1</v>
      </c>
      <c r="BL106">
        <f>BM106+BN106</f>
        <v>166</v>
      </c>
      <c r="BM106">
        <f>BM105+1</f>
        <v>129</v>
      </c>
      <c r="BN106">
        <f>BN105+0</f>
        <v>37</v>
      </c>
      <c r="BO106" s="5">
        <f>(BM106-BM105)+(BN106-BN105)</f>
        <v>1</v>
      </c>
      <c r="BQ106" s="4">
        <f>BR106+BS106</f>
        <v>886</v>
      </c>
      <c r="BR106">
        <f>BR105+1</f>
        <v>815</v>
      </c>
      <c r="BS106">
        <f>BS105+2</f>
        <v>71</v>
      </c>
      <c r="BT106" s="5">
        <f>(BR106-BR105)+(BS106-BS105)</f>
        <v>3</v>
      </c>
      <c r="BU106">
        <f>BU105+0</f>
        <v>0</v>
      </c>
      <c r="BV106" s="5">
        <f>BU106-BU105</f>
        <v>0</v>
      </c>
      <c r="BW106">
        <f>BX106+BY106</f>
        <v>62</v>
      </c>
      <c r="BX106">
        <f>BX105+0</f>
        <v>48</v>
      </c>
      <c r="BY106">
        <f>BY105+0</f>
        <v>14</v>
      </c>
      <c r="BZ106" s="5">
        <f>(BX106-BX105)+(BY106-BY105)</f>
        <v>0</v>
      </c>
      <c r="CB106" s="4">
        <f>CC106+CD106</f>
        <v>453</v>
      </c>
      <c r="CC106">
        <f>CC105+12</f>
        <v>446</v>
      </c>
      <c r="CD106">
        <f>CD105+0</f>
        <v>7</v>
      </c>
      <c r="CE106" s="5">
        <f>(CC106-CC105)+(CD106-CD105)</f>
        <v>12</v>
      </c>
      <c r="CF106">
        <f>CF105+1</f>
        <v>3</v>
      </c>
      <c r="CG106" s="5">
        <f>CF106-CF105</f>
        <v>1</v>
      </c>
      <c r="CH106">
        <f>CI106+CJ106</f>
        <v>14</v>
      </c>
      <c r="CI106">
        <f>CI105+0</f>
        <v>13</v>
      </c>
      <c r="CJ106">
        <f>CJ105+0</f>
        <v>1</v>
      </c>
      <c r="CK106" s="5">
        <f>(CI106-CI105)+(CJ106-CJ105)</f>
        <v>0</v>
      </c>
      <c r="CM106" s="4">
        <f>CN106+CO106</f>
        <v>1150</v>
      </c>
      <c r="CN106">
        <f>CN105+3</f>
        <v>1088</v>
      </c>
      <c r="CO106">
        <f>CO105+0</f>
        <v>62</v>
      </c>
      <c r="CP106" s="5">
        <f>(CN106-CN105)+(CO106-CO105)</f>
        <v>3</v>
      </c>
      <c r="CQ106">
        <f>CQ105+0</f>
        <v>7</v>
      </c>
      <c r="CR106" s="5">
        <f>CQ106-CQ105</f>
        <v>0</v>
      </c>
      <c r="CS106">
        <f>CT106+CU106</f>
        <v>98</v>
      </c>
      <c r="CT106">
        <f>CT105+0</f>
        <v>73</v>
      </c>
      <c r="CU106">
        <f>CU105+0</f>
        <v>25</v>
      </c>
      <c r="CV106" s="5">
        <f>(CT106-CT105)+(CU106-CU105)</f>
        <v>0</v>
      </c>
      <c r="CX106" s="4">
        <f>CY106+CZ106</f>
        <v>289</v>
      </c>
      <c r="CY106">
        <f>CY105+-4</f>
        <v>283</v>
      </c>
      <c r="CZ106">
        <f>CZ105+0</f>
        <v>6</v>
      </c>
      <c r="DA106" s="5">
        <f>(CY106-CY105)+(CZ106-CZ105)</f>
        <v>-4</v>
      </c>
      <c r="DC106" s="5"/>
      <c r="DD106">
        <f>DE106+DF106</f>
        <v>0</v>
      </c>
      <c r="DE106">
        <f>DE105+0</f>
        <v>0</v>
      </c>
      <c r="DF106">
        <f>DF105+0</f>
        <v>0</v>
      </c>
      <c r="DG106" s="5">
        <f>(DE106-DE105)+(DF106-DF105)</f>
        <v>0</v>
      </c>
      <c r="DI106" s="4">
        <f>N106+Y106+AJ106+AU106+BF106+BQ106+CB106+CM106+CX106</f>
        <v>44689</v>
      </c>
      <c r="DJ106">
        <f>O106+Z106+AK106+AV106+BG106+BR106+CC106+CN106+CY106</f>
        <v>42788</v>
      </c>
      <c r="DK106">
        <f>P106+AA106+AL106+AW106+BH106+BS106+CD106+CO106+CZ106</f>
        <v>1901</v>
      </c>
      <c r="DL106">
        <f>Q106+AB106+AM106+AX106+BI106+BT106+CE106+CP106+DA106</f>
        <v>228</v>
      </c>
      <c r="DM106">
        <f>R106+AC106+AN106+AY106+BJ106+BU106+CF106+CQ106+DB106</f>
        <v>244</v>
      </c>
      <c r="DN106" s="3">
        <f>(DM106/DM105)-1</f>
        <v>-0.0081300813008130524</v>
      </c>
      <c r="DO106">
        <f>T106+AE106+AP106+BA106+BL106+BW106+CH106+CS106+DD106</f>
        <v>4159</v>
      </c>
      <c r="DP106">
        <f>U106+AF106+AQ106+BB106+BM106+BX106+CI106+CT106+DE106</f>
        <v>3321</v>
      </c>
      <c r="DQ106">
        <f>V106+AG106+AR106+BC106+BN106+BY106+CJ106+CU106+DF106</f>
        <v>838</v>
      </c>
      <c r="DR106" s="3">
        <f>((DP106+DQ106)/(DP105+DQ105))-1</f>
        <v>0.0031355523396043861</v>
      </c>
      <c r="DS106" s="1"/>
      <c r="DT106">
        <f>DM106-DM105</f>
        <v>-2</v>
      </c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20.25">
      <c r="C107">
        <f>H106*D107</f>
        <v>304.99999999802532</v>
      </c>
      <c r="D107">
        <f>0.0068249457360900004</f>
        <v>0.0068249457360900004</v>
      </c>
      <c r="E107" t="s">
        <v>40</v>
      </c>
      <c r="F107" s="10">
        <v>43995</v>
      </c>
      <c r="G107" s="2">
        <f>H107*15</f>
        <v>674909.99999535352</v>
      </c>
      <c r="H107">
        <f>H106+C107</f>
        <v>44993.999999690233</v>
      </c>
      <c r="I107">
        <v>44994</v>
      </c>
      <c r="J107">
        <v>2074526</v>
      </c>
      <c r="K107">
        <f>N107+Y107+AJ107+AU107+BF107+BQ107+CB107+CM107+CX107</f>
        <v>44994</v>
      </c>
      <c r="L107" s="3">
        <f>(K107/K106)-1</f>
        <v>0.0068249457360871624</v>
      </c>
      <c r="N107" s="4">
        <f>O107+P107</f>
        <v>1439</v>
      </c>
      <c r="O107">
        <f>O106+3</f>
        <v>1377</v>
      </c>
      <c r="P107">
        <f>P106+1</f>
        <v>62</v>
      </c>
      <c r="Q107" s="5">
        <f>(O107-O106)+(P107-P106)</f>
        <v>4</v>
      </c>
      <c r="R107">
        <f>R106+0</f>
        <v>3</v>
      </c>
      <c r="S107" s="5">
        <f>R107-R106</f>
        <v>0</v>
      </c>
      <c r="T107">
        <f>U107+V107</f>
        <v>135</v>
      </c>
      <c r="U107">
        <f>U106+0</f>
        <v>114</v>
      </c>
      <c r="V107">
        <f>V106+0</f>
        <v>21</v>
      </c>
      <c r="W107" s="5">
        <f>(U107-U106)+(V107-V106)</f>
        <v>0</v>
      </c>
      <c r="Y107" s="4">
        <f>Z107+AA107</f>
        <v>11189</v>
      </c>
      <c r="Z107">
        <f>Z106+79</f>
        <v>10534</v>
      </c>
      <c r="AA107">
        <f>AA106+7</f>
        <v>655</v>
      </c>
      <c r="AB107" s="5">
        <f>(Z107-Z106)+(AA107-AA106)</f>
        <v>86</v>
      </c>
      <c r="AC107">
        <f>AC106+-7</f>
        <v>54</v>
      </c>
      <c r="AD107" s="5">
        <f>AC107-AC106</f>
        <v>-7</v>
      </c>
      <c r="AE107">
        <f>AF107+AG107</f>
        <v>1321</v>
      </c>
      <c r="AF107">
        <f>AF106+7</f>
        <v>1018</v>
      </c>
      <c r="AG107">
        <f>AG106+1</f>
        <v>303</v>
      </c>
      <c r="AH107" s="5">
        <f>(AF107-AF106)+(AG107-AG106)</f>
        <v>8</v>
      </c>
      <c r="AJ107" s="4">
        <f>AK107+AL107</f>
        <v>12021</v>
      </c>
      <c r="AK107">
        <f>AK106+35</f>
        <v>11641</v>
      </c>
      <c r="AL107">
        <f>AL106+7</f>
        <v>380</v>
      </c>
      <c r="AM107" s="5">
        <f>(AK107-AK106)+(AL107-AL106)</f>
        <v>42</v>
      </c>
      <c r="AN107">
        <f>AN106+-1</f>
        <v>73</v>
      </c>
      <c r="AO107" s="5">
        <f>AN107-AN106</f>
        <v>-1</v>
      </c>
      <c r="AP107">
        <f>AQ107+AR107</f>
        <v>1041</v>
      </c>
      <c r="AQ107">
        <f>AQ106+4</f>
        <v>893</v>
      </c>
      <c r="AR107">
        <f>AR106+3</f>
        <v>148</v>
      </c>
      <c r="AS107" s="5">
        <f>(AQ107-AQ106)+(AR107-AR106)</f>
        <v>7</v>
      </c>
      <c r="AU107" s="4">
        <f>AV107+AW107</f>
        <v>16277</v>
      </c>
      <c r="AV107">
        <f>AV106+100</f>
        <v>15661</v>
      </c>
      <c r="AW107">
        <f>AW106+-1</f>
        <v>616</v>
      </c>
      <c r="AX107" s="5">
        <f>(AV107-AV106)+(AW107-AW106)</f>
        <v>99</v>
      </c>
      <c r="AY107">
        <f>AY106+0</f>
        <v>81</v>
      </c>
      <c r="AZ107" s="5">
        <f>AY107-AY106</f>
        <v>0</v>
      </c>
      <c r="BA107">
        <f>BB107+BC107</f>
        <v>1345</v>
      </c>
      <c r="BB107">
        <f>BB106+7</f>
        <v>1051</v>
      </c>
      <c r="BC107">
        <f>BC106+1</f>
        <v>294</v>
      </c>
      <c r="BD107" s="5">
        <f>(BB107-BB106)+(BC107-BC106)</f>
        <v>8</v>
      </c>
      <c r="BF107" s="4">
        <f>BG107+BH107</f>
        <v>1223</v>
      </c>
      <c r="BG107">
        <f>BG106+7</f>
        <v>1167</v>
      </c>
      <c r="BH107">
        <f>BH106+0</f>
        <v>56</v>
      </c>
      <c r="BI107" s="5">
        <f>(BG107-BG106)+(BH107-BH106)</f>
        <v>7</v>
      </c>
      <c r="BJ107">
        <f>BJ106+-2</f>
        <v>13</v>
      </c>
      <c r="BK107" s="5">
        <f>BJ107-BJ106</f>
        <v>-2</v>
      </c>
      <c r="BL107">
        <f>BM107+BN107</f>
        <v>168</v>
      </c>
      <c r="BM107">
        <f>BM106+2</f>
        <v>131</v>
      </c>
      <c r="BN107">
        <f>BN106+0</f>
        <v>37</v>
      </c>
      <c r="BO107" s="5">
        <f>(BM107-BM106)+(BN107-BN106)</f>
        <v>2</v>
      </c>
      <c r="BQ107" s="4">
        <f>BR107+BS107</f>
        <v>885</v>
      </c>
      <c r="BR107">
        <f>BR106+-1</f>
        <v>814</v>
      </c>
      <c r="BS107">
        <f>BS106+0</f>
        <v>71</v>
      </c>
      <c r="BT107" s="5">
        <f>(BR107-BR106)+(BS107-BS106)</f>
        <v>-1</v>
      </c>
      <c r="BU107">
        <f>BU106+0</f>
        <v>0</v>
      </c>
      <c r="BV107" s="5">
        <f>BU107-BU106</f>
        <v>0</v>
      </c>
      <c r="BW107">
        <f>BX107+BY107</f>
        <v>62</v>
      </c>
      <c r="BX107">
        <f>BX106+0</f>
        <v>48</v>
      </c>
      <c r="BY107">
        <f>BY106+0</f>
        <v>14</v>
      </c>
      <c r="BZ107" s="5">
        <f>(BX107-BX106)+(BY107-BY106)</f>
        <v>0</v>
      </c>
      <c r="CB107" s="4">
        <f>CC107+CD107</f>
        <v>463</v>
      </c>
      <c r="CC107">
        <f>CC106+10</f>
        <v>456</v>
      </c>
      <c r="CD107">
        <f>CD106+0</f>
        <v>7</v>
      </c>
      <c r="CE107" s="5">
        <f>(CC107-CC106)+(CD107-CD106)</f>
        <v>10</v>
      </c>
      <c r="CF107">
        <f>CF106+-1</f>
        <v>2</v>
      </c>
      <c r="CG107" s="5">
        <f>CF107-CF106</f>
        <v>-1</v>
      </c>
      <c r="CH107">
        <f>CI107+CJ107</f>
        <v>14</v>
      </c>
      <c r="CI107">
        <f>CI106+0</f>
        <v>13</v>
      </c>
      <c r="CJ107">
        <f>CJ106+0</f>
        <v>1</v>
      </c>
      <c r="CK107" s="5">
        <f>(CI107-CI106)+(CJ107-CJ106)</f>
        <v>0</v>
      </c>
      <c r="CM107" s="4">
        <f>CN107+CO107</f>
        <v>1198</v>
      </c>
      <c r="CN107">
        <f>CN106+47</f>
        <v>1135</v>
      </c>
      <c r="CO107">
        <f>CO106+1</f>
        <v>63</v>
      </c>
      <c r="CP107" s="5">
        <f>(CN107-CN106)+(CO107-CO106)</f>
        <v>48</v>
      </c>
      <c r="CQ107">
        <f>CQ106+0</f>
        <v>7</v>
      </c>
      <c r="CR107" s="5">
        <f>CQ107-CQ106</f>
        <v>0</v>
      </c>
      <c r="CS107">
        <f>CT107+CU107</f>
        <v>100</v>
      </c>
      <c r="CT107">
        <f>CT106+1</f>
        <v>74</v>
      </c>
      <c r="CU107">
        <f>CU106+1</f>
        <v>26</v>
      </c>
      <c r="CV107" s="5">
        <f>(CT107-CT106)+(CU107-CU106)</f>
        <v>2</v>
      </c>
      <c r="CX107" s="4">
        <f>CY107+CZ107</f>
        <v>299</v>
      </c>
      <c r="CY107">
        <f>CY106+10</f>
        <v>293</v>
      </c>
      <c r="CZ107">
        <f>CZ106+0</f>
        <v>6</v>
      </c>
      <c r="DA107" s="5">
        <f>(CY107-CY106)+(CZ107-CZ106)</f>
        <v>10</v>
      </c>
      <c r="DC107" s="5"/>
      <c r="DD107">
        <f>DE107+DF107</f>
        <v>0</v>
      </c>
      <c r="DE107">
        <f>DE106+0</f>
        <v>0</v>
      </c>
      <c r="DF107">
        <f>DF106+0</f>
        <v>0</v>
      </c>
      <c r="DG107" s="5">
        <f>(DE107-DE106)+(DF107-DF106)</f>
        <v>0</v>
      </c>
      <c r="DI107" s="4">
        <f>N107+Y107+AJ107+AU107+BF107+BQ107+CB107+CM107+CX107</f>
        <v>44994</v>
      </c>
      <c r="DJ107">
        <f>O107+Z107+AK107+AV107+BG107+BR107+CC107+CN107+CY107</f>
        <v>43078</v>
      </c>
      <c r="DK107">
        <f>P107+AA107+AL107+AW107+BH107+BS107+CD107+CO107+CZ107</f>
        <v>1916</v>
      </c>
      <c r="DL107">
        <f>Q107+AB107+AM107+AX107+BI107+BT107+CE107+CP107+DA107</f>
        <v>305</v>
      </c>
      <c r="DM107">
        <f>R107+AC107+AN107+AY107+BJ107+BU107+CF107+CQ107+DB107</f>
        <v>233</v>
      </c>
      <c r="DN107" s="3">
        <f>(DM107/DM106)-1</f>
        <v>-0.045081967213114749</v>
      </c>
      <c r="DO107">
        <f>T107+AE107+AP107+BA107+BL107+BW107+CH107+CS107+DD107</f>
        <v>4186</v>
      </c>
      <c r="DP107">
        <f>U107+AF107+AQ107+BB107+BM107+BX107+CI107+CT107+DE107</f>
        <v>3342</v>
      </c>
      <c r="DQ107">
        <f>V107+AG107+AR107+BC107+BN107+BY107+CJ107+CU107+DF107</f>
        <v>844</v>
      </c>
      <c r="DR107" s="3">
        <f>((DP107+DQ107)/(DP106+DQ106))-1</f>
        <v>0.0064919451791296545</v>
      </c>
      <c r="DS107" s="1"/>
      <c r="DT107">
        <f>DM107-DM106</f>
        <v>-11</v>
      </c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20.25">
      <c r="C108">
        <f>H107*D108</f>
        <v>93.999999999435545</v>
      </c>
      <c r="D108">
        <f>0.00208916744455</f>
        <v>0.00208916744455</v>
      </c>
      <c r="E108" t="s">
        <v>30</v>
      </c>
      <c r="F108" s="10">
        <v>43996</v>
      </c>
      <c r="G108" s="2">
        <f>H108*15</f>
        <v>676319.99999534502</v>
      </c>
      <c r="H108">
        <f>H107+C108</f>
        <v>45087.999999689666</v>
      </c>
      <c r="I108">
        <v>45088</v>
      </c>
      <c r="J108">
        <v>2094058</v>
      </c>
      <c r="K108">
        <f>N108+Y108+AJ108+AU108+BF108+BQ108+CB108+CM108+CX108</f>
        <v>45088</v>
      </c>
      <c r="L108" s="3">
        <f>(K108/K107)-1</f>
        <v>0.0020891674445482344</v>
      </c>
      <c r="N108" s="4">
        <f>O108+P108</f>
        <v>1442</v>
      </c>
      <c r="O108">
        <f>O107+3</f>
        <v>1380</v>
      </c>
      <c r="P108">
        <f>P107+0</f>
        <v>62</v>
      </c>
      <c r="Q108" s="5">
        <f>(O108-O107)+(P108-P107)</f>
        <v>3</v>
      </c>
      <c r="R108">
        <f>R107+0</f>
        <v>3</v>
      </c>
      <c r="S108" s="5">
        <f>R108-R107</f>
        <v>0</v>
      </c>
      <c r="T108">
        <f>U108+V108</f>
        <v>136</v>
      </c>
      <c r="U108">
        <f>U107+1</f>
        <v>115</v>
      </c>
      <c r="V108">
        <f>V107+0</f>
        <v>21</v>
      </c>
      <c r="W108" s="5">
        <f>(U108-U107)+(V108-V107)</f>
        <v>1</v>
      </c>
      <c r="Y108" s="4">
        <f>Z108+AA108</f>
        <v>11218</v>
      </c>
      <c r="Z108">
        <f>Z107+30</f>
        <v>10564</v>
      </c>
      <c r="AA108">
        <f>AA107+-1</f>
        <v>654</v>
      </c>
      <c r="AB108" s="5">
        <f>(Z108-Z107)+(AA108-AA107)</f>
        <v>29</v>
      </c>
      <c r="AC108">
        <f>AC107+-2</f>
        <v>52</v>
      </c>
      <c r="AD108" s="5">
        <f>AC108-AC107</f>
        <v>-2</v>
      </c>
      <c r="AE108">
        <f>AF108+AG108</f>
        <v>1327</v>
      </c>
      <c r="AF108">
        <f>AF107+5</f>
        <v>1023</v>
      </c>
      <c r="AG108">
        <f>AG107+1</f>
        <v>304</v>
      </c>
      <c r="AH108" s="5">
        <f>(AF108-AF107)+(AG108-AG107)</f>
        <v>6</v>
      </c>
      <c r="AJ108" s="4">
        <f>AK108+AL108</f>
        <v>12034</v>
      </c>
      <c r="AK108">
        <f>AK107+12</f>
        <v>11653</v>
      </c>
      <c r="AL108">
        <f>AL107+1</f>
        <v>381</v>
      </c>
      <c r="AM108" s="5">
        <f>(AK108-AK107)+(AL108-AL107)</f>
        <v>13</v>
      </c>
      <c r="AN108">
        <f>AN107+-10</f>
        <v>63</v>
      </c>
      <c r="AO108" s="5">
        <f>AN108-AN107</f>
        <v>-10</v>
      </c>
      <c r="AP108">
        <f>AQ108+AR108</f>
        <v>1044</v>
      </c>
      <c r="AQ108">
        <f>AQ107+2</f>
        <v>895</v>
      </c>
      <c r="AR108">
        <f>AR107+1</f>
        <v>149</v>
      </c>
      <c r="AS108" s="5">
        <f>(AQ108-AQ107)+(AR108-AR107)</f>
        <v>3</v>
      </c>
      <c r="AU108" s="4">
        <f>AV108+AW108</f>
        <v>16306</v>
      </c>
      <c r="AV108">
        <f>AV107+29</f>
        <v>15690</v>
      </c>
      <c r="AW108">
        <f>AW107+0</f>
        <v>616</v>
      </c>
      <c r="AX108" s="5">
        <f>(AV108-AV107)+(AW108-AW107)</f>
        <v>29</v>
      </c>
      <c r="AY108">
        <f>AY107+-13</f>
        <v>68</v>
      </c>
      <c r="AZ108" s="5">
        <f>AY108-AY107</f>
        <v>-13</v>
      </c>
      <c r="BA108">
        <f>BB108+BC108</f>
        <v>1346</v>
      </c>
      <c r="BB108">
        <f>BB107+1</f>
        <v>1052</v>
      </c>
      <c r="BC108">
        <f>BC107+0</f>
        <v>294</v>
      </c>
      <c r="BD108" s="5">
        <f>(BB108-BB107)+(BC108-BC107)</f>
        <v>1</v>
      </c>
      <c r="BF108" s="4">
        <f>BG108+BH108</f>
        <v>1229</v>
      </c>
      <c r="BG108">
        <f>BG107+6</f>
        <v>1173</v>
      </c>
      <c r="BH108">
        <f>BH107+0</f>
        <v>56</v>
      </c>
      <c r="BI108" s="5">
        <f>(BG108-BG107)+(BH108-BH107)</f>
        <v>6</v>
      </c>
      <c r="BJ108">
        <f>BJ107+-2</f>
        <v>11</v>
      </c>
      <c r="BK108" s="5">
        <f>BJ108-BJ107</f>
        <v>-2</v>
      </c>
      <c r="BL108">
        <f>BM108+BN108</f>
        <v>171</v>
      </c>
      <c r="BM108">
        <f>BM107+3</f>
        <v>134</v>
      </c>
      <c r="BN108">
        <f>BN107+0</f>
        <v>37</v>
      </c>
      <c r="BO108" s="5">
        <f>(BM108-BM107)+(BN108-BN107)</f>
        <v>3</v>
      </c>
      <c r="BQ108" s="4">
        <f>BR108+BS108</f>
        <v>888</v>
      </c>
      <c r="BR108">
        <f>BR107+3</f>
        <v>817</v>
      </c>
      <c r="BS108">
        <f>BS107+0</f>
        <v>71</v>
      </c>
      <c r="BT108" s="5">
        <f>(BR108-BR107)+(BS108-BS107)</f>
        <v>3</v>
      </c>
      <c r="BU108">
        <f>BU107+0</f>
        <v>0</v>
      </c>
      <c r="BV108" s="5">
        <f>BU108-BU107</f>
        <v>0</v>
      </c>
      <c r="BW108">
        <f>BX108+BY108</f>
        <v>62</v>
      </c>
      <c r="BX108">
        <f>BX107+0</f>
        <v>48</v>
      </c>
      <c r="BY108">
        <f>BY107+0</f>
        <v>14</v>
      </c>
      <c r="BZ108" s="5">
        <f>(BX108-BX107)+(BY108-BY107)</f>
        <v>0</v>
      </c>
      <c r="CB108" s="4">
        <f>CC108+CD108</f>
        <v>465</v>
      </c>
      <c r="CC108">
        <f>CC107+2</f>
        <v>458</v>
      </c>
      <c r="CD108">
        <f>CD107+0</f>
        <v>7</v>
      </c>
      <c r="CE108" s="5">
        <f>(CC108-CC107)+(CD108-CD107)</f>
        <v>2</v>
      </c>
      <c r="CF108">
        <f>CF107+0</f>
        <v>2</v>
      </c>
      <c r="CG108" s="5">
        <f>CF108-CF107</f>
        <v>0</v>
      </c>
      <c r="CH108">
        <f>CI108+CJ108</f>
        <v>14</v>
      </c>
      <c r="CI108">
        <f>CI107+0</f>
        <v>13</v>
      </c>
      <c r="CJ108">
        <f>CJ107+0</f>
        <v>1</v>
      </c>
      <c r="CK108" s="5">
        <f>(CI108-CI107)+(CJ108-CJ107)</f>
        <v>0</v>
      </c>
      <c r="CM108" s="4">
        <f>CN108+CO108</f>
        <v>1236</v>
      </c>
      <c r="CN108">
        <f>CN107+38</f>
        <v>1173</v>
      </c>
      <c r="CO108">
        <f>CO107+0</f>
        <v>63</v>
      </c>
      <c r="CP108" s="5">
        <f>(CN108-CN107)+(CO108-CO107)</f>
        <v>38</v>
      </c>
      <c r="CQ108">
        <f>CQ107+-1</f>
        <v>6</v>
      </c>
      <c r="CR108" s="5">
        <f>CQ108-CQ107</f>
        <v>-1</v>
      </c>
      <c r="CS108">
        <f>CT108+CU108</f>
        <v>101</v>
      </c>
      <c r="CT108">
        <f>CT107+1</f>
        <v>75</v>
      </c>
      <c r="CU108">
        <f>CU107+0</f>
        <v>26</v>
      </c>
      <c r="CV108" s="5">
        <f>(CT108-CT107)+(CU108-CU107)</f>
        <v>1</v>
      </c>
      <c r="CX108" s="4">
        <f>CY108+CZ108</f>
        <v>270</v>
      </c>
      <c r="CY108">
        <f>CY107+-29</f>
        <v>264</v>
      </c>
      <c r="CZ108">
        <f>CZ107+0</f>
        <v>6</v>
      </c>
      <c r="DA108" s="5">
        <f>(CY108-CY107)+(CZ108-CZ107)</f>
        <v>-29</v>
      </c>
      <c r="DC108" s="5"/>
      <c r="DD108">
        <f>DE108+DF108</f>
        <v>0</v>
      </c>
      <c r="DE108">
        <f>DE107+0</f>
        <v>0</v>
      </c>
      <c r="DF108">
        <f>DF107+0</f>
        <v>0</v>
      </c>
      <c r="DG108" s="5">
        <f>(DE108-DE107)+(DF108-DF107)</f>
        <v>0</v>
      </c>
      <c r="DI108" s="4">
        <f>N108+Y108+AJ108+AU108+BF108+BQ108+CB108+CM108+CX108</f>
        <v>45088</v>
      </c>
      <c r="DJ108">
        <f>O108+Z108+AK108+AV108+BG108+BR108+CC108+CN108+CY108</f>
        <v>43172</v>
      </c>
      <c r="DK108">
        <f>P108+AA108+AL108+AW108+BH108+BS108+CD108+CO108+CZ108</f>
        <v>1916</v>
      </c>
      <c r="DL108">
        <f>Q108+AB108+AM108+AX108+BI108+BT108+CE108+CP108+DA108</f>
        <v>94</v>
      </c>
      <c r="DM108">
        <f>R108+AC108+AN108+AY108+BJ108+BU108+CF108+CQ108+DB108</f>
        <v>205</v>
      </c>
      <c r="DN108" s="3">
        <f>(DM108/DM107)-1</f>
        <v>-0.12017167381974247</v>
      </c>
      <c r="DO108">
        <f>T108+AE108+AP108+BA108+BL108+BW108+CH108+CS108+DD108</f>
        <v>4201</v>
      </c>
      <c r="DP108">
        <f>U108+AF108+AQ108+BB108+BM108+BX108+CI108+CT108+DE108</f>
        <v>3355</v>
      </c>
      <c r="DQ108">
        <f>V108+AG108+AR108+BC108+BN108+BY108+CJ108+CU108+DF108</f>
        <v>846</v>
      </c>
      <c r="DR108" s="3">
        <f>((DP108+DQ108)/(DP107+DQ107))-1</f>
        <v>0.0035833731485905851</v>
      </c>
      <c r="DS108" s="1"/>
      <c r="DT108">
        <f>DM108-DM107</f>
        <v>-28</v>
      </c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20.25">
      <c r="C109">
        <f>H108*D109</f>
        <v>146.99999999920198</v>
      </c>
      <c r="D109">
        <f>0.0032602909865200001</f>
        <v>0.0032602909865200001</v>
      </c>
      <c r="E109" t="s">
        <v>33</v>
      </c>
      <c r="F109" s="10">
        <v>43997</v>
      </c>
      <c r="G109" s="2">
        <f>H109*15</f>
        <v>678524.99999533303</v>
      </c>
      <c r="H109">
        <f>H108+C109</f>
        <v>45234.999999688866</v>
      </c>
      <c r="I109">
        <v>45235</v>
      </c>
      <c r="J109">
        <v>2114026</v>
      </c>
      <c r="K109">
        <f>N109+Y109+AJ109+AU109+BF109+BQ109+CB109+CM109+CX109</f>
        <v>45235</v>
      </c>
      <c r="L109" s="3">
        <f>(K109/K108)-1</f>
        <v>0.0032602909865153684</v>
      </c>
      <c r="N109" s="4">
        <f>O109+P109</f>
        <v>1441</v>
      </c>
      <c r="O109">
        <f>O108+-1</f>
        <v>1379</v>
      </c>
      <c r="P109">
        <f>P108+0</f>
        <v>62</v>
      </c>
      <c r="Q109" s="5">
        <f>(O109-O108)+(P109-P108)</f>
        <v>-1</v>
      </c>
      <c r="R109">
        <f>R108+0</f>
        <v>3</v>
      </c>
      <c r="S109" s="5">
        <f>R109-R108</f>
        <v>0</v>
      </c>
      <c r="T109">
        <f>U109+V109</f>
        <v>135</v>
      </c>
      <c r="U109">
        <f>U108+-1</f>
        <v>114</v>
      </c>
      <c r="V109">
        <f>V108+0</f>
        <v>21</v>
      </c>
      <c r="W109" s="5">
        <f>(U109-U108)+(V109-V108)</f>
        <v>-1</v>
      </c>
      <c r="Y109" s="4">
        <f>Z109+AA109</f>
        <v>11231</v>
      </c>
      <c r="Z109">
        <f>Z108+9</f>
        <v>10573</v>
      </c>
      <c r="AA109">
        <f>AA108+4</f>
        <v>658</v>
      </c>
      <c r="AB109" s="5">
        <f>(Z109-Z108)+(AA109-AA108)</f>
        <v>13</v>
      </c>
      <c r="AC109">
        <f>AC108+0</f>
        <v>52</v>
      </c>
      <c r="AD109" s="5">
        <f>AC109-AC108</f>
        <v>0</v>
      </c>
      <c r="AE109">
        <f>AF109+AG109</f>
        <v>1328</v>
      </c>
      <c r="AF109">
        <f>AF108+0</f>
        <v>1023</v>
      </c>
      <c r="AG109">
        <f>AG108+1</f>
        <v>305</v>
      </c>
      <c r="AH109" s="5">
        <f>(AF109-AF108)+(AG109-AG108)</f>
        <v>1</v>
      </c>
      <c r="AJ109" s="4">
        <f>AK109+AL109</f>
        <v>12055</v>
      </c>
      <c r="AK109">
        <f>AK108+18</f>
        <v>11671</v>
      </c>
      <c r="AL109">
        <f>AL108+3</f>
        <v>384</v>
      </c>
      <c r="AM109" s="5">
        <f>(AK109-AK108)+(AL109-AL108)</f>
        <v>21</v>
      </c>
      <c r="AN109">
        <f>AN108+0</f>
        <v>63</v>
      </c>
      <c r="AO109" s="5">
        <f>AN109-AN108</f>
        <v>0</v>
      </c>
      <c r="AP109">
        <f>AQ109+AR109</f>
        <v>1045</v>
      </c>
      <c r="AQ109">
        <f>AQ108+1</f>
        <v>896</v>
      </c>
      <c r="AR109">
        <f>AR108+0</f>
        <v>149</v>
      </c>
      <c r="AS109" s="5">
        <f>(AQ109-AQ108)+(AR109-AR108)</f>
        <v>1</v>
      </c>
      <c r="AU109" s="4">
        <f>AV109+AW109</f>
        <v>16338</v>
      </c>
      <c r="AV109">
        <f>AV108+27</f>
        <v>15717</v>
      </c>
      <c r="AW109">
        <f>AW108+5</f>
        <v>621</v>
      </c>
      <c r="AX109" s="5">
        <f>(AV109-AV108)+(AW109-AW108)</f>
        <v>32</v>
      </c>
      <c r="AY109">
        <f>AY108+2</f>
        <v>70</v>
      </c>
      <c r="AZ109" s="5">
        <f>AY109-AY108</f>
        <v>2</v>
      </c>
      <c r="BA109">
        <f>BB109+BC109</f>
        <v>1347</v>
      </c>
      <c r="BB109">
        <f>BB108+0</f>
        <v>1052</v>
      </c>
      <c r="BC109">
        <f>BC108+1</f>
        <v>295</v>
      </c>
      <c r="BD109" s="5">
        <f>(BB109-BB108)+(BC109-BC108)</f>
        <v>1</v>
      </c>
      <c r="BF109" s="4">
        <f>BG109+BH109</f>
        <v>1233</v>
      </c>
      <c r="BG109">
        <f>BG108+2</f>
        <v>1175</v>
      </c>
      <c r="BH109">
        <f>BH108+2</f>
        <v>58</v>
      </c>
      <c r="BI109" s="5">
        <f>(BG109-BG108)+(BH109-BH108)</f>
        <v>4</v>
      </c>
      <c r="BJ109">
        <f>BJ108+-2</f>
        <v>9</v>
      </c>
      <c r="BK109" s="5">
        <f>BJ109-BJ108</f>
        <v>-2</v>
      </c>
      <c r="BL109">
        <f>BM109+BN109</f>
        <v>171</v>
      </c>
      <c r="BM109">
        <f>BM108+0</f>
        <v>134</v>
      </c>
      <c r="BN109">
        <f>BN108+0</f>
        <v>37</v>
      </c>
      <c r="BO109" s="5">
        <f>(BM109-BM108)+(BN109-BN108)</f>
        <v>0</v>
      </c>
      <c r="BQ109" s="4">
        <f>BR109+BS109</f>
        <v>888</v>
      </c>
      <c r="BR109">
        <f>BR108+0</f>
        <v>817</v>
      </c>
      <c r="BS109">
        <f>BS108+0</f>
        <v>71</v>
      </c>
      <c r="BT109" s="5">
        <f>(BR109-BR108)+(BS109-BS108)</f>
        <v>0</v>
      </c>
      <c r="BU109">
        <f>BU108+0</f>
        <v>0</v>
      </c>
      <c r="BV109" s="5">
        <f>BU109-BU108</f>
        <v>0</v>
      </c>
      <c r="BW109">
        <f>BX109+BY109</f>
        <v>62</v>
      </c>
      <c r="BX109">
        <f>BX108+0</f>
        <v>48</v>
      </c>
      <c r="BY109">
        <f>BY108+0</f>
        <v>14</v>
      </c>
      <c r="BZ109" s="5">
        <f>(BX109-BX108)+(BY109-BY108)</f>
        <v>0</v>
      </c>
      <c r="CB109" s="4">
        <f>CC109+CD109</f>
        <v>467</v>
      </c>
      <c r="CC109">
        <f>CC108+2</f>
        <v>460</v>
      </c>
      <c r="CD109">
        <f>CD108+0</f>
        <v>7</v>
      </c>
      <c r="CE109" s="5">
        <f>(CC109-CC108)+(CD109-CD108)</f>
        <v>2</v>
      </c>
      <c r="CF109">
        <f>CF108+-2</f>
        <v>0</v>
      </c>
      <c r="CG109" s="5">
        <f>CF109-CF108</f>
        <v>-2</v>
      </c>
      <c r="CH109">
        <f>CI109+CJ109</f>
        <v>14</v>
      </c>
      <c r="CI109">
        <f>CI108+0</f>
        <v>13</v>
      </c>
      <c r="CJ109">
        <f>CJ108+0</f>
        <v>1</v>
      </c>
      <c r="CK109" s="5">
        <f>(CI109-CI108)+(CJ109-CJ108)</f>
        <v>0</v>
      </c>
      <c r="CM109" s="4">
        <f>CN109+CO109</f>
        <v>1240</v>
      </c>
      <c r="CN109">
        <f>CN108+4</f>
        <v>1177</v>
      </c>
      <c r="CO109">
        <f>CO108+0</f>
        <v>63</v>
      </c>
      <c r="CP109" s="5">
        <f>(CN109-CN108)+(CO109-CO108)</f>
        <v>4</v>
      </c>
      <c r="CQ109">
        <f>CQ108+0</f>
        <v>6</v>
      </c>
      <c r="CR109" s="5">
        <f>CQ109-CQ108</f>
        <v>0</v>
      </c>
      <c r="CS109">
        <f>CT109+CU109</f>
        <v>102</v>
      </c>
      <c r="CT109">
        <f>CT108+1</f>
        <v>76</v>
      </c>
      <c r="CU109">
        <f>CU108+0</f>
        <v>26</v>
      </c>
      <c r="CV109" s="5">
        <f>(CT109-CT108)+(CU109-CU108)</f>
        <v>1</v>
      </c>
      <c r="CX109" s="4">
        <f>CY109+CZ109</f>
        <v>342</v>
      </c>
      <c r="CY109">
        <f>CY108+70</f>
        <v>334</v>
      </c>
      <c r="CZ109">
        <f>CZ108+2</f>
        <v>8</v>
      </c>
      <c r="DA109" s="5">
        <f>(CY109-CY108)+(CZ109-CZ108)</f>
        <v>72</v>
      </c>
      <c r="DC109" s="5"/>
      <c r="DD109">
        <f>DE109+DF109</f>
        <v>0</v>
      </c>
      <c r="DE109">
        <f>DE108+0</f>
        <v>0</v>
      </c>
      <c r="DF109">
        <f>DF108+0</f>
        <v>0</v>
      </c>
      <c r="DG109" s="5">
        <f>(DE109-DE108)+(DF109-DF108)</f>
        <v>0</v>
      </c>
      <c r="DI109" s="4">
        <f>N109+Y109+AJ109+AU109+BF109+BQ109+CB109+CM109+CX109</f>
        <v>45235</v>
      </c>
      <c r="DJ109">
        <f>O109+Z109+AK109+AV109+BG109+BR109+CC109+CN109+CY109</f>
        <v>43303</v>
      </c>
      <c r="DK109">
        <f>P109+AA109+AL109+AW109+BH109+BS109+CD109+CO109+CZ109</f>
        <v>1932</v>
      </c>
      <c r="DL109">
        <f>Q109+AB109+AM109+AX109+BI109+BT109+CE109+CP109+DA109</f>
        <v>147</v>
      </c>
      <c r="DM109">
        <f>R109+AC109+AN109+AY109+BJ109+BU109+CF109+CQ109+DB109</f>
        <v>203</v>
      </c>
      <c r="DN109" s="3">
        <f>(DM109/DM108)-1</f>
        <v>-0.0097560975609756184</v>
      </c>
      <c r="DO109">
        <f>T109+AE109+AP109+BA109+BL109+BW109+CH109+CS109+DD109</f>
        <v>4204</v>
      </c>
      <c r="DP109">
        <f>U109+AF109+AQ109+BB109+BM109+BX109+CI109+CT109+DE109</f>
        <v>3356</v>
      </c>
      <c r="DQ109">
        <f>V109+AG109+AR109+BC109+BN109+BY109+CJ109+CU109+DF109</f>
        <v>848</v>
      </c>
      <c r="DR109" s="3">
        <f>((DP109+DQ109)/(DP108+DQ108))-1</f>
        <v>0.00071411568674117909</v>
      </c>
      <c r="DS109" s="1"/>
      <c r="DT109">
        <f>DM109-DM108</f>
        <v>-2</v>
      </c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20.25">
      <c r="C110">
        <f>H109*D110</f>
        <v>113.99999999918563</v>
      </c>
      <c r="D110">
        <f>0.00252017243285</f>
        <v>0.00252017243285</v>
      </c>
      <c r="E110" t="s">
        <v>34</v>
      </c>
      <c r="F110" s="10">
        <v>43998</v>
      </c>
      <c r="G110" s="2">
        <f>H110*15</f>
        <v>680234.9999953208</v>
      </c>
      <c r="H110">
        <f>H109+C110</f>
        <v>45348.999999688051</v>
      </c>
      <c r="I110">
        <v>45349</v>
      </c>
      <c r="J110">
        <v>2137731</v>
      </c>
      <c r="K110">
        <f>N110+Y110+AJ110+AU110+BF110+BQ110+CB110+CM110+CX110</f>
        <v>45349</v>
      </c>
      <c r="L110" s="3">
        <f>(K110/K109)-1</f>
        <v>0.0025201724328507424</v>
      </c>
      <c r="N110" s="4">
        <f>O110+P110</f>
        <v>1443</v>
      </c>
      <c r="O110">
        <f>O109+2</f>
        <v>1381</v>
      </c>
      <c r="P110">
        <f>P109+0</f>
        <v>62</v>
      </c>
      <c r="Q110" s="5">
        <f>(O110-O109)+(P110-P109)</f>
        <v>2</v>
      </c>
      <c r="R110">
        <f>R109+0</f>
        <v>3</v>
      </c>
      <c r="S110" s="5">
        <f>R110-R109</f>
        <v>0</v>
      </c>
      <c r="T110">
        <f>U110+V110</f>
        <v>135</v>
      </c>
      <c r="U110">
        <f>U109+0</f>
        <v>114</v>
      </c>
      <c r="V110">
        <f>V109+0</f>
        <v>21</v>
      </c>
      <c r="W110" s="5">
        <f>(U110-U109)+(V110-V109)</f>
        <v>0</v>
      </c>
      <c r="Y110" s="4">
        <f>Z110+AA110</f>
        <v>11261</v>
      </c>
      <c r="Z110">
        <f>Z109+28</f>
        <v>10601</v>
      </c>
      <c r="AA110">
        <f>AA109+2</f>
        <v>660</v>
      </c>
      <c r="AB110" s="5">
        <f>(Z110-Z109)+(AA110-AA109)</f>
        <v>30</v>
      </c>
      <c r="AC110">
        <f>AC109+-4</f>
        <v>48</v>
      </c>
      <c r="AD110" s="5">
        <f>AC110-AC109</f>
        <v>-4</v>
      </c>
      <c r="AE110">
        <f>AF110+AG110</f>
        <v>1330</v>
      </c>
      <c r="AF110">
        <f>AF109+2</f>
        <v>1025</v>
      </c>
      <c r="AG110">
        <f>AG109+0</f>
        <v>305</v>
      </c>
      <c r="AH110" s="5">
        <f>(AF110-AF109)+(AG110-AG109)</f>
        <v>2</v>
      </c>
      <c r="AI110" t="inlineStr">
        <is>
          <t>UPDATED - finished this line's entry and won't require further update.</t>
        </is>
      </c>
      <c r="AJ110" s="4">
        <f>AK110+AL110</f>
        <v>12078</v>
      </c>
      <c r="AK110">
        <f>AK109+24</f>
        <v>11695</v>
      </c>
      <c r="AL110">
        <f>AL109+-1</f>
        <v>383</v>
      </c>
      <c r="AM110" s="5">
        <f>(AK110-AK109)+(AL110-AL109)</f>
        <v>23</v>
      </c>
      <c r="AN110">
        <f>AN109+1</f>
        <v>64</v>
      </c>
      <c r="AO110" s="5">
        <f>AN110-AN109</f>
        <v>1</v>
      </c>
      <c r="AP110">
        <f>AQ110+AR110</f>
        <v>1046</v>
      </c>
      <c r="AQ110">
        <f>AQ109+1</f>
        <v>897</v>
      </c>
      <c r="AR110">
        <f>AR109+0</f>
        <v>149</v>
      </c>
      <c r="AS110" s="5">
        <f>(AQ110-AQ109)+(AR110-AR109)</f>
        <v>1</v>
      </c>
      <c r="AU110" s="4">
        <f>AV110+AW110</f>
        <v>16359</v>
      </c>
      <c r="AV110">
        <f>AV109+21</f>
        <v>15738</v>
      </c>
      <c r="AW110">
        <f>AW109+0</f>
        <v>621</v>
      </c>
      <c r="AX110" s="5">
        <f>(AV110-AV109)+(AW110-AW109)</f>
        <v>21</v>
      </c>
      <c r="AY110">
        <f>AY109+0</f>
        <v>70</v>
      </c>
      <c r="AZ110" s="5">
        <f>AY110-AY109</f>
        <v>0</v>
      </c>
      <c r="BA110">
        <f>BB110+BC110</f>
        <v>1350</v>
      </c>
      <c r="BB110">
        <f>BB109+3</f>
        <v>1055</v>
      </c>
      <c r="BC110">
        <f>BC109+0</f>
        <v>295</v>
      </c>
      <c r="BD110" s="5">
        <f>(BB110-BB109)+(BC110-BC109)</f>
        <v>3</v>
      </c>
      <c r="BF110" s="4">
        <f>BG110+BH110</f>
        <v>1235</v>
      </c>
      <c r="BG110">
        <f>BG109+2</f>
        <v>1177</v>
      </c>
      <c r="BH110">
        <f>BH109+0</f>
        <v>58</v>
      </c>
      <c r="BI110" s="5">
        <f>(BG110-BG109)+(BH110-BH109)</f>
        <v>2</v>
      </c>
      <c r="BJ110">
        <f>BJ109+-1</f>
        <v>8</v>
      </c>
      <c r="BK110" s="5">
        <f>BJ110-BJ109</f>
        <v>-1</v>
      </c>
      <c r="BL110">
        <f>BM110+BN110</f>
        <v>171</v>
      </c>
      <c r="BM110">
        <f>BM109+0</f>
        <v>134</v>
      </c>
      <c r="BN110">
        <f>BN109+0</f>
        <v>37</v>
      </c>
      <c r="BO110" s="5">
        <f>(BM110-BM109)+(BN110-BN109)</f>
        <v>0</v>
      </c>
      <c r="BQ110" s="4">
        <f>BR110+BS110</f>
        <v>888</v>
      </c>
      <c r="BR110">
        <f>BR109+0</f>
        <v>817</v>
      </c>
      <c r="BS110">
        <f>BS109+0</f>
        <v>71</v>
      </c>
      <c r="BT110" s="5">
        <f>(BR110-BR109)+(BS110-BS109)</f>
        <v>0</v>
      </c>
      <c r="BU110">
        <f>BU109+0</f>
        <v>0</v>
      </c>
      <c r="BV110" s="5">
        <f>BU110-BU109</f>
        <v>0</v>
      </c>
      <c r="BW110">
        <f>BX110+BY110</f>
        <v>62</v>
      </c>
      <c r="BX110">
        <f>BX109+0</f>
        <v>48</v>
      </c>
      <c r="BY110">
        <f>BY109+0</f>
        <v>14</v>
      </c>
      <c r="BZ110" s="5">
        <f>(BX110-BX109)+(BY110-BY109)</f>
        <v>0</v>
      </c>
      <c r="CB110" s="4">
        <f>CC110+CD110</f>
        <v>469</v>
      </c>
      <c r="CC110">
        <f>CC109+2</f>
        <v>462</v>
      </c>
      <c r="CD110">
        <f>CD109+0</f>
        <v>7</v>
      </c>
      <c r="CE110" s="5">
        <f>(CC110-CC109)+(CD110-CD109)</f>
        <v>2</v>
      </c>
      <c r="CF110">
        <f>CF109+1</f>
        <v>1</v>
      </c>
      <c r="CG110" s="5">
        <f>CF110-CF109</f>
        <v>1</v>
      </c>
      <c r="CH110">
        <f>CI110+CJ110</f>
        <v>14</v>
      </c>
      <c r="CI110">
        <f>CI109+0</f>
        <v>13</v>
      </c>
      <c r="CJ110">
        <f>CJ109+0</f>
        <v>1</v>
      </c>
      <c r="CK110" s="5">
        <f>(CI110-CI109)+(CJ110-CJ109)</f>
        <v>0</v>
      </c>
      <c r="CM110" s="4">
        <f>CN110+CO110</f>
        <v>1276</v>
      </c>
      <c r="CN110">
        <f>CN109+36</f>
        <v>1213</v>
      </c>
      <c r="CO110">
        <f>CO109+0</f>
        <v>63</v>
      </c>
      <c r="CP110" s="5">
        <f>(CN110-CN109)+(CO110-CO109)</f>
        <v>36</v>
      </c>
      <c r="CQ110">
        <f>CQ109+1</f>
        <v>7</v>
      </c>
      <c r="CR110" s="5">
        <f>CQ110-CQ109</f>
        <v>1</v>
      </c>
      <c r="CS110">
        <f>CT110+CU110</f>
        <v>102</v>
      </c>
      <c r="CT110">
        <f>CT109+0</f>
        <v>76</v>
      </c>
      <c r="CU110">
        <f>CU109+0</f>
        <v>26</v>
      </c>
      <c r="CV110" s="5">
        <f>(CT110-CT109)+(CU110-CU109)</f>
        <v>0</v>
      </c>
      <c r="CX110" s="4">
        <f>CY110+CZ110</f>
        <v>340</v>
      </c>
      <c r="CY110">
        <f>CY109+-3</f>
        <v>331</v>
      </c>
      <c r="CZ110">
        <f>CZ109+1</f>
        <v>9</v>
      </c>
      <c r="DA110" s="5">
        <f>(CY110-CY109)+(CZ110-CZ109)</f>
        <v>-2</v>
      </c>
      <c r="DC110" s="5"/>
      <c r="DD110">
        <f>DE110+DF110</f>
        <v>0</v>
      </c>
      <c r="DE110">
        <f>DE109+0</f>
        <v>0</v>
      </c>
      <c r="DF110">
        <f>DF109+0</f>
        <v>0</v>
      </c>
      <c r="DG110" s="5">
        <f>(DE110-DE109)+(DF110-DF109)</f>
        <v>0</v>
      </c>
      <c r="DH110" t="inlineStr">
        <is>
          <t>tue 16th</t>
        </is>
      </c>
      <c r="DI110" s="4">
        <f>N110+Y110+AJ110+AU110+BF110+BQ110+CB110+CM110+CX110</f>
        <v>45349</v>
      </c>
      <c r="DJ110">
        <f>O110+Z110+AK110+AV110+BG110+BR110+CC110+CN110+CY110</f>
        <v>43415</v>
      </c>
      <c r="DK110">
        <f>P110+AA110+AL110+AW110+BH110+BS110+CD110+CO110+CZ110</f>
        <v>1934</v>
      </c>
      <c r="DL110">
        <f>Q110+AB110+AM110+AX110+BI110+BT110+CE110+CP110+DA110</f>
        <v>114</v>
      </c>
      <c r="DM110">
        <f>R110+AC110+AN110+AY110+BJ110+BU110+CF110+CQ110+DB110</f>
        <v>201</v>
      </c>
      <c r="DN110" s="3">
        <f>(DM110/DM109)-1</f>
        <v>-0.0098522167487684609</v>
      </c>
      <c r="DO110">
        <f>T110+AE110+AP110+BA110+BL110+BW110+CH110+CS110+DD110</f>
        <v>4210</v>
      </c>
      <c r="DP110">
        <f>U110+AF110+AQ110+BB110+BM110+BX110+CI110+CT110+DE110</f>
        <v>3362</v>
      </c>
      <c r="DQ110">
        <f>V110+AG110+AR110+BC110+BN110+BY110+CJ110+CU110+DF110</f>
        <v>848</v>
      </c>
      <c r="DR110" s="3">
        <f>((DP110+DQ110)/(DP109+DQ109))-1</f>
        <v>0.0014272121788772019</v>
      </c>
      <c r="DS110" s="1"/>
      <c r="DT110">
        <f>DM110-DM109</f>
        <v>-2</v>
      </c>
      <c r="DU110" t="inlineStr">
        <is>
          <t>CORRECT - no errors seen.  Ready for permanent record.</t>
        </is>
      </c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20.25">
      <c r="C111">
        <f>H110*D111</f>
        <v>79.999999999475733</v>
      </c>
      <c r="D111">
        <f>0.0017640962314499999</f>
        <v>0.0017640962314499999</v>
      </c>
      <c r="E111" t="s">
        <v>35</v>
      </c>
      <c r="F111" s="10">
        <v>43999</v>
      </c>
      <c r="G111" s="2">
        <f>H111*15</f>
        <v>681434.99999531289</v>
      </c>
      <c r="H111">
        <f>H110+C111</f>
        <v>45428.999999687527</v>
      </c>
      <c r="I111">
        <v>45429</v>
      </c>
      <c r="J111">
        <v>2163290</v>
      </c>
      <c r="K111">
        <f>N111+Y111+AJ111+AU111+BF111+BQ111+CB111+CM111+CX111</f>
        <v>45429</v>
      </c>
      <c r="L111" s="3">
        <f>(K111/K110)-1</f>
        <v>0.0017640962314493525</v>
      </c>
      <c r="M111" t="inlineStr">
        <is>
          <t>NEW:</t>
        </is>
      </c>
      <c r="N111" s="4">
        <f>O111+P111</f>
        <v>1444</v>
      </c>
      <c r="O111">
        <f>O110+1</f>
        <v>1382</v>
      </c>
      <c r="P111">
        <f>P110+0</f>
        <v>62</v>
      </c>
      <c r="Q111" s="5">
        <f>(O111-O110)+(P111-P110)</f>
        <v>1</v>
      </c>
      <c r="R111">
        <f>R110+2</f>
        <v>5</v>
      </c>
      <c r="S111" s="5">
        <f>R111-R110</f>
        <v>2</v>
      </c>
      <c r="T111">
        <f>U111+V111</f>
        <v>135</v>
      </c>
      <c r="U111">
        <f>U110+0</f>
        <v>114</v>
      </c>
      <c r="V111">
        <f>V110+0</f>
        <v>21</v>
      </c>
      <c r="W111" s="5">
        <f>(U111-U110)+(V111-V110)</f>
        <v>0</v>
      </c>
      <c r="Y111" s="4">
        <f>Z111+AA111</f>
        <v>11284</v>
      </c>
      <c r="Z111">
        <f>Z110+18</f>
        <v>10619</v>
      </c>
      <c r="AA111">
        <f>AA110+5</f>
        <v>665</v>
      </c>
      <c r="AB111" s="5">
        <f>(Z111-Z110)+(AA111-AA110)</f>
        <v>23</v>
      </c>
      <c r="AC111">
        <f>AC110+-6</f>
        <v>42</v>
      </c>
      <c r="AD111" s="5">
        <f>AC111-AC110</f>
        <v>-6</v>
      </c>
      <c r="AE111">
        <f>AF111+AG111</f>
        <v>1331</v>
      </c>
      <c r="AF111">
        <f>AF110+1</f>
        <v>1026</v>
      </c>
      <c r="AG111">
        <f>AG110+0</f>
        <v>305</v>
      </c>
      <c r="AH111" s="5">
        <f>(AF111-AF110)+(AG111-AG110)</f>
        <v>1</v>
      </c>
      <c r="AI111" t="inlineStr">
        <is>
          <t>PROPOSED - open to proposal now - subject to revision.</t>
        </is>
      </c>
      <c r="AJ111" s="4">
        <f>AK111+AL111</f>
        <v>12089</v>
      </c>
      <c r="AK111">
        <f>AK110+11</f>
        <v>11706</v>
      </c>
      <c r="AL111">
        <f>AL110+0</f>
        <v>383</v>
      </c>
      <c r="AM111" s="5">
        <f>(AK111-AK110)+(AL111-AL110)</f>
        <v>11</v>
      </c>
      <c r="AN111">
        <f>AN110+-4</f>
        <v>60</v>
      </c>
      <c r="AO111" s="5">
        <f>AN111-AN110</f>
        <v>-4</v>
      </c>
      <c r="AP111">
        <f>AQ111+AR111</f>
        <v>1052</v>
      </c>
      <c r="AQ111">
        <f>AQ110+6</f>
        <v>903</v>
      </c>
      <c r="AR111">
        <f>AR110+0</f>
        <v>149</v>
      </c>
      <c r="AS111" s="5">
        <f>(AQ111-AQ110)+(AR111-AR110)</f>
        <v>6</v>
      </c>
      <c r="AU111" s="4">
        <f>AV111+AW111</f>
        <v>16381</v>
      </c>
      <c r="AV111">
        <f>AV110+19</f>
        <v>15757</v>
      </c>
      <c r="AW111">
        <f>AW110+3</f>
        <v>624</v>
      </c>
      <c r="AX111" s="5">
        <f>(AV111-AV110)+(AW111-AW110)</f>
        <v>22</v>
      </c>
      <c r="AY111">
        <f>AY110+-2</f>
        <v>68</v>
      </c>
      <c r="AZ111" s="5">
        <f>AY111-AY110</f>
        <v>-2</v>
      </c>
      <c r="BA111">
        <f>BB111+BC111</f>
        <v>1352</v>
      </c>
      <c r="BB111">
        <f>BB110+3</f>
        <v>1058</v>
      </c>
      <c r="BC111">
        <f>BC110+-1</f>
        <v>294</v>
      </c>
      <c r="BD111" s="5">
        <f>(BB111-BB110)+(BC111-BC110)</f>
        <v>2</v>
      </c>
      <c r="BF111" s="4">
        <f>BG111+BH111</f>
        <v>1241</v>
      </c>
      <c r="BG111">
        <f>BG110+5</f>
        <v>1182</v>
      </c>
      <c r="BH111">
        <f>BH110+1</f>
        <v>59</v>
      </c>
      <c r="BI111" s="5">
        <f>(BG111-BG110)+(BH111-BH110)</f>
        <v>6</v>
      </c>
      <c r="BJ111">
        <f>BJ110+-1</f>
        <v>7</v>
      </c>
      <c r="BK111" s="5">
        <f>BJ111-BJ110</f>
        <v>-1</v>
      </c>
      <c r="BL111">
        <f>BM111+BN111</f>
        <v>171</v>
      </c>
      <c r="BM111">
        <f>BM110+0</f>
        <v>134</v>
      </c>
      <c r="BN111">
        <f>BN110+0</f>
        <v>37</v>
      </c>
      <c r="BO111" s="5">
        <f>(BM111-BM110)+(BN111-BN110)</f>
        <v>0</v>
      </c>
      <c r="BQ111" s="4">
        <f>BR111+BS111</f>
        <v>889</v>
      </c>
      <c r="BR111">
        <f>BR110+1</f>
        <v>818</v>
      </c>
      <c r="BS111">
        <f>BS110+0</f>
        <v>71</v>
      </c>
      <c r="BT111" s="5">
        <f>(BR111-BR110)+(BS111-BS110)</f>
        <v>1</v>
      </c>
      <c r="BU111">
        <f>BU110+0</f>
        <v>0</v>
      </c>
      <c r="BV111" s="5">
        <f>BU111-BU110</f>
        <v>0</v>
      </c>
      <c r="BW111">
        <f>BX111+BY111</f>
        <v>63</v>
      </c>
      <c r="BX111">
        <f>BX110+1</f>
        <v>49</v>
      </c>
      <c r="BY111">
        <f>BY110+0</f>
        <v>14</v>
      </c>
      <c r="BZ111" s="5">
        <f>(BX111-BX110)+(BY111-BY110)</f>
        <v>1</v>
      </c>
      <c r="CB111" s="4">
        <f>CC111+CD111</f>
        <v>471</v>
      </c>
      <c r="CC111">
        <f>CC110+2</f>
        <v>464</v>
      </c>
      <c r="CD111">
        <f>CD110+0</f>
        <v>7</v>
      </c>
      <c r="CE111" s="5">
        <f>(CC111-CC110)+(CD111-CD110)</f>
        <v>2</v>
      </c>
      <c r="CF111">
        <f>CF110+0</f>
        <v>1</v>
      </c>
      <c r="CG111" s="5">
        <f>CF111-CF110</f>
        <v>0</v>
      </c>
      <c r="CH111">
        <f>CI111+CJ111</f>
        <v>14</v>
      </c>
      <c r="CI111">
        <f>CI110+0</f>
        <v>13</v>
      </c>
      <c r="CJ111">
        <f>CJ110+0</f>
        <v>1</v>
      </c>
      <c r="CK111" s="5">
        <f>(CI111-CI110)+(CJ111-CJ110)</f>
        <v>0</v>
      </c>
      <c r="CM111" s="4">
        <f>CN111+CO111</f>
        <v>1285</v>
      </c>
      <c r="CN111">
        <f>CN110+10</f>
        <v>1223</v>
      </c>
      <c r="CO111">
        <f>CO110+-1</f>
        <v>62</v>
      </c>
      <c r="CP111" s="5">
        <f>(CN111-CN110)+(CO111-CO110)</f>
        <v>9</v>
      </c>
      <c r="CQ111">
        <f>CQ110+-4</f>
        <v>3</v>
      </c>
      <c r="CR111" s="5">
        <f>CQ111-CQ110</f>
        <v>-4</v>
      </c>
      <c r="CS111">
        <f>CT111+CU111</f>
        <v>101</v>
      </c>
      <c r="CT111">
        <f>CT110+0</f>
        <v>76</v>
      </c>
      <c r="CU111">
        <f>CU110+-1</f>
        <v>25</v>
      </c>
      <c r="CV111" s="5">
        <f>(CT111-CT110)+(CU111-CU110)</f>
        <v>-1</v>
      </c>
      <c r="CX111" s="4">
        <f>CY111+CZ111</f>
        <v>345</v>
      </c>
      <c r="CY111">
        <f>CY110+5</f>
        <v>336</v>
      </c>
      <c r="CZ111">
        <f>CZ110+0</f>
        <v>9</v>
      </c>
      <c r="DA111" s="5">
        <f>(CY111-CY110)+(CZ111-CZ110)</f>
        <v>5</v>
      </c>
      <c r="DC111" s="5"/>
      <c r="DD111">
        <f>DE111+DF111</f>
        <v>0</v>
      </c>
      <c r="DE111">
        <f>DE110+0</f>
        <v>0</v>
      </c>
      <c r="DF111">
        <f>DF110+0</f>
        <v>0</v>
      </c>
      <c r="DG111" s="5">
        <f>(DE111-DE110)+(DF111-DF110)</f>
        <v>0</v>
      </c>
      <c r="DH111" t="inlineStr">
        <is>
          <t>wed 17th</t>
        </is>
      </c>
      <c r="DI111" s="4">
        <f>N111+Y111+AJ111+AU111+BF111+BQ111+CB111+CM111+CX111</f>
        <v>45429</v>
      </c>
      <c r="DJ111">
        <f>O111+Z111+AK111+AV111+BG111+BR111+CC111+CN111+CY111</f>
        <v>43487</v>
      </c>
      <c r="DK111">
        <f>P111+AA111+AL111+AW111+BH111+BS111+CD111+CO111+CZ111</f>
        <v>1942</v>
      </c>
      <c r="DL111">
        <f>Q111+AB111+AM111+AX111+BI111+BT111+CE111+CP111+DA111</f>
        <v>80</v>
      </c>
      <c r="DM111">
        <f>R111+AC111+AN111+AY111+BJ111+BU111+CF111+CQ111+DB111</f>
        <v>186</v>
      </c>
      <c r="DN111" s="3">
        <f>(DM111/DM110)-1</f>
        <v>-0.074626865671641784</v>
      </c>
      <c r="DO111">
        <f>T111+AE111+AP111+BA111+BL111+BW111+CH111+CS111+DD111</f>
        <v>4219</v>
      </c>
      <c r="DP111">
        <f>U111+AF111+AQ111+BB111+BM111+BX111+CI111+CT111+DE111</f>
        <v>3373</v>
      </c>
      <c r="DQ111">
        <f>V111+AG111+AR111+BC111+BN111+BY111+CJ111+CU111+DF111</f>
        <v>846</v>
      </c>
      <c r="DR111" s="3">
        <f>((DP111+DQ111)/(DP110+DQ110))-1</f>
        <v>0.0021377672209026422</v>
      </c>
      <c r="DS111" s="1"/>
      <c r="DT111">
        <f>DM111-DM110</f>
        <v>-15</v>
      </c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20.25">
      <c r="C112">
        <f>H111*D112</f>
        <v>80.141127697990811</v>
      </c>
      <c r="D112">
        <f>D111</f>
        <v>0.0017640962314499999</v>
      </c>
      <c r="E112" t="s">
        <v>37</v>
      </c>
      <c r="F112" t="inlineStr">
        <is>
          <t>day two</t>
        </is>
      </c>
      <c r="G112" s="2">
        <f>H112*15</f>
        <v>682637.11691078276</v>
      </c>
      <c r="H112">
        <f>H111+C112</f>
        <v>45509.141127385519</v>
      </c>
      <c r="I112" s="1"/>
      <c r="J112" s="1"/>
      <c r="K112" s="1"/>
      <c r="L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F112" s="1"/>
      <c r="AG112" s="1"/>
      <c r="AH112" s="1"/>
      <c r="AK112" s="1"/>
      <c r="AL112" s="1"/>
      <c r="AM112" s="1"/>
      <c r="AN112" s="1"/>
      <c r="AO112" s="1"/>
      <c r="AP112" s="1"/>
      <c r="AQ112" s="1"/>
      <c r="AR112" s="1"/>
      <c r="AS112" s="1"/>
      <c r="AV112" s="1"/>
      <c r="AW112" s="1"/>
      <c r="AX112" s="1"/>
      <c r="AY112" s="1"/>
      <c r="AZ112" s="1"/>
      <c r="BA112" s="1"/>
      <c r="BB112" s="1"/>
      <c r="BC112" s="1"/>
      <c r="BD112" s="1"/>
      <c r="BG112" s="1"/>
      <c r="BH112" s="1"/>
      <c r="BI112" s="1"/>
      <c r="BJ112" s="1"/>
      <c r="BK112" s="1"/>
      <c r="BL112" s="1"/>
      <c r="BM112" s="1"/>
      <c r="BN112" s="1"/>
      <c r="BO112" s="1"/>
      <c r="BR112" s="1"/>
      <c r="BS112" s="1"/>
      <c r="BT112" s="1"/>
      <c r="BU112" s="1"/>
      <c r="BV112" s="1"/>
      <c r="BW112" s="1"/>
      <c r="BX112" s="1"/>
      <c r="BY112" s="1"/>
      <c r="BZ112" s="1"/>
      <c r="CC112" s="1"/>
      <c r="CD112" s="1"/>
      <c r="CE112" s="1"/>
      <c r="CF112" s="1"/>
      <c r="CG112" s="1"/>
      <c r="CH112" s="1"/>
      <c r="CI112" s="1"/>
      <c r="CJ112" s="1"/>
      <c r="CK112" s="1"/>
      <c r="CN112" s="1"/>
      <c r="CO112" s="1"/>
      <c r="CP112" s="1"/>
      <c r="CQ112" s="1"/>
      <c r="CR112" s="1"/>
      <c r="CS112" s="1"/>
      <c r="CT112" s="1"/>
      <c r="CU112" s="1"/>
      <c r="CV112" s="1"/>
      <c r="CY112" s="1"/>
      <c r="CZ112" s="1"/>
      <c r="DA112" s="1"/>
      <c r="DB112" s="1"/>
      <c r="DC112" s="1"/>
      <c r="DD112" s="1"/>
      <c r="DE112" s="1"/>
      <c r="DF112" s="1"/>
      <c r="DG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20.25">
      <c r="C113">
        <f>H112*D113</f>
        <v>80.282504359347001</v>
      </c>
      <c r="D113">
        <f>D112</f>
        <v>0.0017640962314499999</v>
      </c>
      <c r="E113" t="s">
        <v>38</v>
      </c>
      <c r="F113" t="inlineStr">
        <is>
          <t>day three</t>
        </is>
      </c>
      <c r="G113" s="2">
        <f>H113*15</f>
        <v>683841.35447617294</v>
      </c>
      <c r="H113">
        <f>H112+C113</f>
        <v>45589.423631744867</v>
      </c>
      <c r="I113" s="1"/>
      <c r="K113" s="1"/>
      <c r="O113" s="1"/>
      <c r="P113" s="1"/>
      <c r="R113" s="1"/>
      <c r="U113" s="1"/>
      <c r="V113" s="1"/>
      <c r="W113" s="1"/>
      <c r="Z113" s="1"/>
      <c r="AA113" s="1"/>
      <c r="AB113" s="3"/>
      <c r="AC113" s="1"/>
      <c r="AF113" s="1"/>
      <c r="AG113" s="1"/>
      <c r="AH113" s="1"/>
      <c r="AK113" s="1"/>
      <c r="AL113" s="1"/>
      <c r="AM113" s="3"/>
      <c r="AN113" s="1"/>
      <c r="AQ113" s="1"/>
      <c r="AR113" s="1"/>
      <c r="AS113" s="1"/>
      <c r="AV113" s="1"/>
      <c r="AW113" s="1"/>
      <c r="AX113" s="3"/>
      <c r="AY113" s="1"/>
      <c r="BB113" s="1"/>
      <c r="BC113" s="1"/>
      <c r="BD113" s="1"/>
      <c r="BG113" s="1"/>
      <c r="BH113" s="1"/>
      <c r="BI113" s="3"/>
      <c r="BJ113" s="1"/>
      <c r="BM113" s="1"/>
      <c r="BN113" s="1"/>
      <c r="BO113" s="1"/>
      <c r="BR113" s="1"/>
      <c r="BS113" s="1"/>
      <c r="BT113" s="3"/>
      <c r="BU113" s="1"/>
      <c r="BX113" s="1"/>
      <c r="BY113" s="1"/>
      <c r="BZ113" s="1"/>
      <c r="CC113" s="1"/>
      <c r="CD113" s="1"/>
      <c r="CE113" s="3"/>
      <c r="CF113" s="1"/>
      <c r="CI113" s="1"/>
      <c r="CJ113" s="1"/>
      <c r="CK113" s="1"/>
      <c r="CN113" s="1"/>
      <c r="CO113" s="1"/>
      <c r="CP113" s="3"/>
      <c r="CQ113" s="1"/>
      <c r="CT113" s="1"/>
      <c r="CU113" s="1"/>
      <c r="CV113" s="1"/>
      <c r="CY113" s="1"/>
      <c r="CZ113" s="1"/>
      <c r="DA113" s="3"/>
      <c r="DB113" s="1"/>
      <c r="DE113" s="1"/>
      <c r="DF113" s="1"/>
      <c r="DG113" s="1"/>
      <c r="DJ113" s="1"/>
      <c r="DK113" s="1"/>
      <c r="DL113" s="3"/>
      <c r="DM113" s="1"/>
      <c r="DP113" s="1"/>
      <c r="DQ113" s="1"/>
      <c r="DR113" s="1"/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20.25">
      <c r="C114">
        <f>H113*D114</f>
        <v>80.424130422738685</v>
      </c>
      <c r="D114">
        <f>D113</f>
        <v>0.0017640962314499999</v>
      </c>
      <c r="E114" t="s">
        <v>40</v>
      </c>
      <c r="F114" t="inlineStr">
        <is>
          <t>day four</t>
        </is>
      </c>
      <c r="G114" s="2">
        <f>H114*15</f>
        <v>685047.71643251413</v>
      </c>
      <c r="H114">
        <f>H113+C114</f>
        <v>45669.847762167607</v>
      </c>
      <c r="I114" s="1"/>
      <c r="K114" s="1"/>
      <c r="L114" s="4"/>
      <c r="W114" s="1"/>
      <c r="AB114" s="3"/>
      <c r="AH114" s="1"/>
      <c r="AM114" s="3"/>
      <c r="AS114" s="1"/>
      <c r="AX114" s="3"/>
      <c r="BD114" s="1"/>
      <c r="BI114" s="3"/>
      <c r="BO114" s="1"/>
      <c r="BT114" s="3"/>
      <c r="BZ114" s="1"/>
      <c r="CE114" s="3"/>
      <c r="CK114" s="1"/>
      <c r="CP114" s="3"/>
      <c r="CV114" s="1"/>
      <c r="DA114" s="3"/>
      <c r="DG114" s="1"/>
      <c r="DL114" s="3"/>
      <c r="DR114" s="1"/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20.25">
      <c r="C115">
        <f>H114*D115</f>
        <v>80.566006328135089</v>
      </c>
      <c r="D115">
        <f>D114</f>
        <v>0.0017640962314499999</v>
      </c>
      <c r="E115" t="s">
        <v>30</v>
      </c>
      <c r="F115" t="inlineStr">
        <is>
          <t>day five</t>
        </is>
      </c>
      <c r="G115" s="2">
        <f>H115*15</f>
        <v>686256.20652743604</v>
      </c>
      <c r="H115">
        <f>H114+C115</f>
        <v>45750.413768495739</v>
      </c>
      <c r="K115" s="4"/>
      <c r="L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F115" s="1"/>
      <c r="AG115" s="1"/>
      <c r="AH115" s="1"/>
      <c r="AK115" s="1"/>
      <c r="AL115" s="1"/>
      <c r="AM115" s="1"/>
      <c r="AN115" s="1"/>
      <c r="AO115" s="1"/>
      <c r="AP115" s="1"/>
      <c r="AQ115" s="1"/>
      <c r="AR115" s="1"/>
      <c r="AS115" s="1"/>
      <c r="AV115" s="1"/>
      <c r="AW115" s="1"/>
      <c r="AX115" s="1"/>
      <c r="AY115" s="1"/>
      <c r="AZ115" s="1"/>
      <c r="BA115" s="1"/>
      <c r="BB115" s="1"/>
      <c r="BC115" s="1"/>
      <c r="BD115" s="1"/>
      <c r="BG115" s="1"/>
      <c r="BH115" s="1"/>
      <c r="BI115" s="1"/>
      <c r="BJ115" s="1"/>
      <c r="BK115" s="1"/>
      <c r="BL115" s="1"/>
      <c r="BM115" s="1"/>
      <c r="BN115" s="1"/>
      <c r="BO115" s="1"/>
      <c r="BR115" s="1"/>
      <c r="BS115" s="1"/>
      <c r="BT115" s="1"/>
      <c r="BU115" s="1"/>
      <c r="BV115" s="1"/>
      <c r="BW115" s="1"/>
      <c r="BX115" s="1"/>
      <c r="BY115" s="1"/>
      <c r="BZ115" s="1"/>
      <c r="CC115" s="1"/>
      <c r="CD115" s="1"/>
      <c r="CE115" s="1"/>
      <c r="CF115" s="1"/>
      <c r="CG115" s="1"/>
      <c r="CH115" s="1"/>
      <c r="CI115" s="1"/>
      <c r="CJ115" s="1"/>
      <c r="CK115" s="1"/>
      <c r="CN115" s="1"/>
      <c r="CO115" s="1"/>
      <c r="CP115" s="1"/>
      <c r="CQ115" s="1"/>
      <c r="CR115" s="1"/>
      <c r="CS115" s="1"/>
      <c r="CT115" s="1"/>
      <c r="CU115" s="1"/>
      <c r="CV115" s="1"/>
      <c r="CY115" s="1"/>
      <c r="CZ115" s="1"/>
      <c r="DA115" s="1"/>
      <c r="DB115" s="1"/>
      <c r="DC115" s="1"/>
      <c r="DD115" s="1"/>
      <c r="DE115" s="1"/>
      <c r="DF115" s="1"/>
      <c r="DG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20.29">
      <c r="C116">
        <f>H115*D116</f>
        <v>80.708132516281523</v>
      </c>
      <c r="D116">
        <f>D115</f>
        <v>0.0017640962314499999</v>
      </c>
      <c r="E116" t="s">
        <v>33</v>
      </c>
      <c r="F116" t="inlineStr">
        <is>
          <t>above: moving target</t>
        </is>
      </c>
      <c r="G116" s="2">
        <f>H116*15</f>
        <v>687466.82851518027</v>
      </c>
      <c r="H116">
        <f>H115+C116</f>
        <v>45831.121901012018</v>
      </c>
      <c r="L116" s="1"/>
      <c r="M116" t="inlineStr">
        <is>
          <t>total (entry):</t>
        </is>
      </c>
      <c r="O116">
        <v>1382</v>
      </c>
      <c r="P116">
        <v>62</v>
      </c>
      <c r="Q116" s="5"/>
      <c r="R116">
        <v>5</v>
      </c>
      <c r="S116" s="5"/>
      <c r="U116">
        <v>114</v>
      </c>
      <c r="V116">
        <v>21</v>
      </c>
      <c r="W116" s="1"/>
      <c r="Z116">
        <v>10619</v>
      </c>
      <c r="AA116">
        <v>665</v>
      </c>
      <c r="AB116" s="5"/>
      <c r="AC116">
        <v>42</v>
      </c>
      <c r="AD116" s="5"/>
      <c r="AF116">
        <v>1026</v>
      </c>
      <c r="AG116">
        <v>305</v>
      </c>
      <c r="AH116" s="1"/>
      <c r="AK116">
        <v>11706</v>
      </c>
      <c r="AL116">
        <v>383</v>
      </c>
      <c r="AM116" s="5"/>
      <c r="AN116">
        <v>60</v>
      </c>
      <c r="AO116" s="5"/>
      <c r="AQ116">
        <v>903</v>
      </c>
      <c r="AR116">
        <v>149</v>
      </c>
      <c r="AS116" s="1"/>
      <c r="AV116">
        <v>15757</v>
      </c>
      <c r="AW116">
        <v>624</v>
      </c>
      <c r="AX116" s="5"/>
      <c r="AY116">
        <v>68</v>
      </c>
      <c r="AZ116" s="5"/>
      <c r="BB116">
        <v>1058</v>
      </c>
      <c r="BC116">
        <v>294</v>
      </c>
      <c r="BD116" s="1"/>
      <c r="BG116">
        <v>1182</v>
      </c>
      <c r="BH116">
        <v>59</v>
      </c>
      <c r="BI116" s="5"/>
      <c r="BJ116">
        <v>7</v>
      </c>
      <c r="BK116" s="5"/>
      <c r="BM116">
        <v>134</v>
      </c>
      <c r="BN116">
        <v>37</v>
      </c>
      <c r="BO116" s="1"/>
      <c r="BR116">
        <v>818</v>
      </c>
      <c r="BS116">
        <v>71</v>
      </c>
      <c r="BT116" s="5"/>
      <c r="BU116">
        <v>0</v>
      </c>
      <c r="BV116" s="5"/>
      <c r="BX116">
        <v>49</v>
      </c>
      <c r="BY116">
        <v>14</v>
      </c>
      <c r="BZ116" s="1"/>
      <c r="CC116">
        <v>464</v>
      </c>
      <c r="CD116">
        <v>7</v>
      </c>
      <c r="CE116" s="5"/>
      <c r="CF116">
        <v>1</v>
      </c>
      <c r="CG116" s="5"/>
      <c r="CI116">
        <v>13</v>
      </c>
      <c r="CJ116">
        <v>1</v>
      </c>
      <c r="CK116" s="1"/>
      <c r="CN116">
        <v>1223</v>
      </c>
      <c r="CO116">
        <v>62</v>
      </c>
      <c r="CP116" s="5"/>
      <c r="CQ116">
        <v>3</v>
      </c>
      <c r="CR116" s="5"/>
      <c r="CT116">
        <v>76</v>
      </c>
      <c r="CU116">
        <v>25</v>
      </c>
      <c r="CV116" s="1"/>
      <c r="CY116">
        <v>336</v>
      </c>
      <c r="CZ116">
        <v>9</v>
      </c>
      <c r="DA116" s="5"/>
      <c r="DC116" s="5"/>
      <c r="DE116">
        <v>0</v>
      </c>
      <c r="DF116">
        <v>0</v>
      </c>
      <c r="DG116" s="1"/>
      <c r="DJ116">
        <v>43487</v>
      </c>
      <c r="DK116">
        <v>1942</v>
      </c>
      <c r="DL116" s="5"/>
      <c r="DM116">
        <v>186</v>
      </c>
      <c r="DN116" s="5"/>
      <c r="DP116">
        <v>3373</v>
      </c>
      <c r="DQ116">
        <v>846</v>
      </c>
      <c r="DR116" s="1"/>
      <c r="DS116" s="1"/>
      <c r="DT116" s="1"/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20.29">
      <c r="C117">
        <f>H116*D117</f>
        <v>80.85050942870086</v>
      </c>
      <c r="D117">
        <f>D116</f>
        <v>0.0017640962314499999</v>
      </c>
      <c r="E117" t="s">
        <v>34</v>
      </c>
      <c r="F117" s="10">
        <v>44005</v>
      </c>
      <c r="G117" s="2">
        <f>H117*15</f>
        <v>688679.58615661087</v>
      </c>
      <c r="H117">
        <f>H116+C117</f>
        <v>45911.972410440721</v>
      </c>
      <c r="J117" s="1"/>
      <c r="L117" s="1"/>
      <c r="M117" t="inlineStr">
        <is>
          <t>ext. Difference:</t>
        </is>
      </c>
      <c r="O117">
        <f>O116-O110</f>
        <v>1</v>
      </c>
      <c r="P117">
        <f>P116-P110</f>
        <v>0</v>
      </c>
      <c r="R117">
        <f>R116-R110</f>
        <v>2</v>
      </c>
      <c r="S117" s="3"/>
      <c r="T117" s="3"/>
      <c r="U117">
        <f>U116-U110</f>
        <v>0</v>
      </c>
      <c r="V117">
        <f>V116-V110</f>
        <v>0</v>
      </c>
      <c r="W117" s="3"/>
      <c r="Z117">
        <f>Z116-Z110</f>
        <v>18</v>
      </c>
      <c r="AA117">
        <f>AA116-AA110</f>
        <v>5</v>
      </c>
      <c r="AB117" s="3"/>
      <c r="AC117">
        <f>AC116-AC110</f>
        <v>-6</v>
      </c>
      <c r="AD117" s="3"/>
      <c r="AE117" s="3"/>
      <c r="AF117">
        <f>AF116-AF110</f>
        <v>1</v>
      </c>
      <c r="AG117">
        <f>AG116-AG110</f>
        <v>0</v>
      </c>
      <c r="AH117" s="3"/>
      <c r="AK117">
        <f>AK116-AK110</f>
        <v>11</v>
      </c>
      <c r="AL117">
        <f>AL116-AL110</f>
        <v>0</v>
      </c>
      <c r="AM117" s="3"/>
      <c r="AN117">
        <f>AN116-AN110</f>
        <v>-4</v>
      </c>
      <c r="AO117" s="3"/>
      <c r="AP117" s="3"/>
      <c r="AQ117">
        <f>AQ116-AQ110</f>
        <v>6</v>
      </c>
      <c r="AR117">
        <f>AR116-AR110</f>
        <v>0</v>
      </c>
      <c r="AS117" s="3"/>
      <c r="AV117">
        <f>AV116-AV110</f>
        <v>19</v>
      </c>
      <c r="AW117">
        <f>AW116-AW110</f>
        <v>3</v>
      </c>
      <c r="AX117" s="3"/>
      <c r="AY117">
        <f>AY116-AY110</f>
        <v>-2</v>
      </c>
      <c r="AZ117" s="3"/>
      <c r="BA117" s="3"/>
      <c r="BB117">
        <f>BB116-BB110</f>
        <v>3</v>
      </c>
      <c r="BC117">
        <f>BC116-BC110</f>
        <v>-1</v>
      </c>
      <c r="BD117" s="3"/>
      <c r="BG117">
        <f>BG116-BG110</f>
        <v>5</v>
      </c>
      <c r="BH117">
        <f>BH116-BH110</f>
        <v>1</v>
      </c>
      <c r="BI117" s="3"/>
      <c r="BJ117">
        <f>BJ116-BJ110</f>
        <v>-1</v>
      </c>
      <c r="BK117" s="3"/>
      <c r="BL117" s="3"/>
      <c r="BM117">
        <f>BM116-BM110</f>
        <v>0</v>
      </c>
      <c r="BN117">
        <f>BN116-BN110</f>
        <v>0</v>
      </c>
      <c r="BO117" s="3"/>
      <c r="BR117">
        <f>BR116-BR110</f>
        <v>1</v>
      </c>
      <c r="BS117">
        <f>BS116-BS110</f>
        <v>0</v>
      </c>
      <c r="BT117" s="3"/>
      <c r="BU117">
        <f>BU116-BU110</f>
        <v>0</v>
      </c>
      <c r="BV117" s="3"/>
      <c r="BW117" s="3"/>
      <c r="BX117">
        <f>BX116-BX110</f>
        <v>1</v>
      </c>
      <c r="BY117">
        <f>BY116-BY110</f>
        <v>0</v>
      </c>
      <c r="BZ117" s="3"/>
      <c r="CC117">
        <f>CC116-CC110</f>
        <v>2</v>
      </c>
      <c r="CD117">
        <f>CD116-CD110</f>
        <v>0</v>
      </c>
      <c r="CE117" s="3"/>
      <c r="CF117">
        <f>CF116-CF110</f>
        <v>0</v>
      </c>
      <c r="CG117" s="3"/>
      <c r="CH117" s="3"/>
      <c r="CI117">
        <f>CI116-CI110</f>
        <v>0</v>
      </c>
      <c r="CJ117">
        <f>CJ116-CJ110</f>
        <v>0</v>
      </c>
      <c r="CK117" s="3"/>
      <c r="CN117">
        <f>CN116-CN110</f>
        <v>10</v>
      </c>
      <c r="CO117">
        <f>CO116-CO110</f>
        <v>-1</v>
      </c>
      <c r="CP117" s="3"/>
      <c r="CQ117">
        <f>CQ116-CQ110</f>
        <v>-4</v>
      </c>
      <c r="CR117" s="3"/>
      <c r="CS117" s="3"/>
      <c r="CT117">
        <f>CT116-CT110</f>
        <v>0</v>
      </c>
      <c r="CU117">
        <f>CU116-CU110</f>
        <v>-1</v>
      </c>
      <c r="CV117" s="3"/>
      <c r="CY117">
        <f>CY116-CY110</f>
        <v>5</v>
      </c>
      <c r="CZ117">
        <f>CZ116-CZ110</f>
        <v>0</v>
      </c>
      <c r="DA117" s="3"/>
      <c r="DC117" s="3"/>
      <c r="DD117" s="3"/>
      <c r="DE117">
        <f>DE116-DE110</f>
        <v>0</v>
      </c>
      <c r="DF117">
        <f>DF116-DF110</f>
        <v>0</v>
      </c>
      <c r="DG117" s="3"/>
      <c r="DJ117">
        <f>DJ116-DJ110</f>
        <v>72</v>
      </c>
      <c r="DK117">
        <f>DK116-DK110</f>
        <v>8</v>
      </c>
      <c r="DL117" s="3"/>
      <c r="DM117">
        <f>DM116-DM110</f>
        <v>-15</v>
      </c>
      <c r="DN117" s="3"/>
      <c r="DO117" s="3"/>
      <c r="DP117">
        <f>DP116-DP110</f>
        <v>11</v>
      </c>
      <c r="DQ117">
        <f>DQ116-DQ110</f>
        <v>-2</v>
      </c>
      <c r="DR117" s="3"/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20.29">
      <c r="C118">
        <f>H117*D118</f>
        <v>80.99313750769484</v>
      </c>
      <c r="D118">
        <f>D117</f>
        <v>0.0017640962314499999</v>
      </c>
      <c r="E118" t="s">
        <v>35</v>
      </c>
      <c r="F118" s="10">
        <v>44006</v>
      </c>
      <c r="G118" s="2">
        <f>H118*15</f>
        <v>689894.48321922624</v>
      </c>
      <c r="H118">
        <f>H117+C118</f>
        <v>45992.965547948414</v>
      </c>
      <c r="L118" s="1"/>
      <c r="M118" t="inlineStr">
        <is>
          <t>int. Difference:</t>
        </is>
      </c>
      <c r="O118">
        <f>O111-O110</f>
        <v>1</v>
      </c>
      <c r="P118">
        <f>P111-P110</f>
        <v>0</v>
      </c>
      <c r="R118">
        <f>R111-R110</f>
        <v>2</v>
      </c>
      <c r="S118" s="3"/>
      <c r="T118" s="3"/>
      <c r="U118">
        <f>U111-U110</f>
        <v>0</v>
      </c>
      <c r="V118">
        <f>V111-V110</f>
        <v>0</v>
      </c>
      <c r="W118" s="3"/>
      <c r="Z118">
        <f>Z111-Z110</f>
        <v>18</v>
      </c>
      <c r="AA118">
        <f>AA111-AA110</f>
        <v>5</v>
      </c>
      <c r="AB118" s="3"/>
      <c r="AC118">
        <f>AC111-AC110</f>
        <v>-6</v>
      </c>
      <c r="AD118" s="3"/>
      <c r="AE118" s="3"/>
      <c r="AF118">
        <f>AF111-AF110</f>
        <v>1</v>
      </c>
      <c r="AG118">
        <f>AG111-AG110</f>
        <v>0</v>
      </c>
      <c r="AH118" s="3"/>
      <c r="AK118">
        <f>AK111-AK110</f>
        <v>11</v>
      </c>
      <c r="AL118">
        <f>AL111-AL110</f>
        <v>0</v>
      </c>
      <c r="AM118" s="3"/>
      <c r="AN118">
        <f>AN111-AN110</f>
        <v>-4</v>
      </c>
      <c r="AO118" s="3"/>
      <c r="AP118" s="3"/>
      <c r="AQ118">
        <f>AQ111-AQ110</f>
        <v>6</v>
      </c>
      <c r="AR118">
        <f>AR111-AR110</f>
        <v>0</v>
      </c>
      <c r="AS118" s="3"/>
      <c r="AV118">
        <f>AV111-AV110</f>
        <v>19</v>
      </c>
      <c r="AW118">
        <f>AW111-AW110</f>
        <v>3</v>
      </c>
      <c r="AX118" s="3"/>
      <c r="AY118">
        <f>AY111-AY110</f>
        <v>-2</v>
      </c>
      <c r="AZ118" s="3"/>
      <c r="BA118" s="3"/>
      <c r="BB118">
        <f>BB111-BB110</f>
        <v>3</v>
      </c>
      <c r="BC118">
        <f>BC111-BC110</f>
        <v>-1</v>
      </c>
      <c r="BD118" s="3"/>
      <c r="BG118">
        <f>BG111-BG110</f>
        <v>5</v>
      </c>
      <c r="BH118">
        <f>BH111-BH110</f>
        <v>1</v>
      </c>
      <c r="BI118" s="3"/>
      <c r="BJ118">
        <f>BJ111-BJ110</f>
        <v>-1</v>
      </c>
      <c r="BK118" s="3"/>
      <c r="BL118" s="3"/>
      <c r="BM118">
        <f>BM111-BM110</f>
        <v>0</v>
      </c>
      <c r="BN118">
        <f>BN111-BN110</f>
        <v>0</v>
      </c>
      <c r="BO118" s="3"/>
      <c r="BR118">
        <f>BR111-BR110</f>
        <v>1</v>
      </c>
      <c r="BS118">
        <f>BS111-BS110</f>
        <v>0</v>
      </c>
      <c r="BT118" s="3"/>
      <c r="BU118">
        <f>BU111-BU110</f>
        <v>0</v>
      </c>
      <c r="BV118" s="3"/>
      <c r="BW118" s="3"/>
      <c r="BX118">
        <f>BX111-BX110</f>
        <v>1</v>
      </c>
      <c r="BY118">
        <f>BY111-BY110</f>
        <v>0</v>
      </c>
      <c r="BZ118" s="3"/>
      <c r="CC118">
        <f>CC111-CC110</f>
        <v>2</v>
      </c>
      <c r="CD118">
        <f>CD111-CD110</f>
        <v>0</v>
      </c>
      <c r="CE118" s="3"/>
      <c r="CF118">
        <f>CF111-CF110</f>
        <v>0</v>
      </c>
      <c r="CG118" s="3"/>
      <c r="CH118" s="3"/>
      <c r="CI118">
        <f>CI111-CI110</f>
        <v>0</v>
      </c>
      <c r="CJ118">
        <f>CJ111-CJ110</f>
        <v>0</v>
      </c>
      <c r="CK118" s="3"/>
      <c r="CN118">
        <f>CN111-CN110</f>
        <v>10</v>
      </c>
      <c r="CO118">
        <f>CO111-CO110</f>
        <v>-1</v>
      </c>
      <c r="CP118" s="3"/>
      <c r="CQ118">
        <f>CQ111-CQ110</f>
        <v>-4</v>
      </c>
      <c r="CR118" s="3"/>
      <c r="CS118" s="3"/>
      <c r="CT118">
        <f>CT111-CT110</f>
        <v>0</v>
      </c>
      <c r="CU118">
        <f>CU111-CU110</f>
        <v>-1</v>
      </c>
      <c r="CV118" s="3"/>
      <c r="CY118">
        <f>CY111-CY110</f>
        <v>5</v>
      </c>
      <c r="CZ118">
        <f>CZ111-CZ110</f>
        <v>0</v>
      </c>
      <c r="DA118" s="3"/>
      <c r="DC118" s="3"/>
      <c r="DD118" s="3"/>
      <c r="DE118">
        <f>DE111-DE110</f>
        <v>0</v>
      </c>
      <c r="DF118">
        <f>DF111-DF110</f>
        <v>0</v>
      </c>
      <c r="DG118" s="3"/>
      <c r="DJ118">
        <f>DJ111-DJ110</f>
        <v>72</v>
      </c>
      <c r="DK118">
        <f>DK111-DK110</f>
        <v>8</v>
      </c>
      <c r="DL118" s="3"/>
      <c r="DM118">
        <f>DM111-DM110</f>
        <v>-15</v>
      </c>
      <c r="DN118" s="3"/>
      <c r="DO118" s="3"/>
      <c r="DP118">
        <f>DP111-DP110</f>
        <v>11</v>
      </c>
      <c r="DQ118">
        <f>DQ111-DQ110</f>
        <v>-2</v>
      </c>
      <c r="DR118" s="3"/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1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20.25">
      <c r="C119">
        <f>H118*D119</f>
        <v>81.136017196345477</v>
      </c>
      <c r="D119">
        <f>D118</f>
        <v>0.0017640962314499999</v>
      </c>
      <c r="E119" t="s">
        <v>37</v>
      </c>
      <c r="F119" s="10">
        <v>44007</v>
      </c>
      <c r="G119" s="2">
        <f>H119*15</f>
        <v>691111.52347717143</v>
      </c>
      <c r="H119">
        <f>H118+C119</f>
        <v>46074.10156514476</v>
      </c>
      <c r="K119" s="1"/>
      <c r="L119" s="1"/>
      <c r="S119" s="3"/>
      <c r="T119" s="3"/>
      <c r="W119" s="3"/>
      <c r="AB119" s="3"/>
      <c r="AD119" s="3"/>
      <c r="AE119" s="3"/>
      <c r="AH119" s="3"/>
      <c r="AM119" s="3"/>
      <c r="AO119" s="3"/>
      <c r="AP119" s="3"/>
      <c r="AS119" s="3"/>
      <c r="AX119" s="3"/>
      <c r="AZ119" s="3"/>
      <c r="BA119" s="3"/>
      <c r="BD119" s="3"/>
      <c r="BI119" s="3"/>
      <c r="BK119" s="3"/>
      <c r="BL119" s="3"/>
      <c r="BO119" s="3"/>
      <c r="BT119" s="3"/>
      <c r="BV119" s="3"/>
      <c r="BW119" s="3"/>
      <c r="BZ119" s="3"/>
      <c r="CE119" s="3"/>
      <c r="CG119" s="3"/>
      <c r="CH119" s="3"/>
      <c r="CK119" s="3"/>
      <c r="CP119" s="3"/>
      <c r="CR119" s="3"/>
      <c r="CS119" s="3"/>
      <c r="CV119" s="3"/>
      <c r="DA119" s="3"/>
      <c r="DC119" s="3"/>
      <c r="DD119" s="3"/>
      <c r="DG119" s="3"/>
      <c r="DL119" s="3"/>
      <c r="DN119" s="3"/>
      <c r="DO119" s="3"/>
      <c r="DR119" s="3"/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20.25">
      <c r="C120">
        <f>H119*D120</f>
        <v>81.279148938516414</v>
      </c>
      <c r="D120">
        <f>D119</f>
        <v>0.0017640962314499999</v>
      </c>
      <c r="E120" t="s">
        <v>38</v>
      </c>
      <c r="F120" s="10">
        <v>44008</v>
      </c>
      <c r="G120" s="2">
        <f>H120*15</f>
        <v>692330.71071124915</v>
      </c>
      <c r="H120">
        <f>H119+C120</f>
        <v>46155.38071408328</v>
      </c>
      <c r="L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F120" s="1"/>
      <c r="AG120" s="1"/>
      <c r="AH120" s="1"/>
      <c r="AK120" s="1"/>
      <c r="AL120" s="1"/>
      <c r="AM120" s="1"/>
      <c r="AN120" s="1"/>
      <c r="AO120" s="1"/>
      <c r="AP120" s="1"/>
      <c r="AQ120" s="1"/>
      <c r="AR120" s="1"/>
      <c r="AS120" s="1"/>
      <c r="AV120" s="1"/>
      <c r="AW120" s="1"/>
      <c r="AX120" s="1"/>
      <c r="AY120" s="1"/>
      <c r="AZ120" s="1"/>
      <c r="BA120" s="1"/>
      <c r="BB120" s="1"/>
      <c r="BC120" s="1"/>
      <c r="BD120" s="1"/>
      <c r="BG120" s="1"/>
      <c r="BH120" s="1"/>
      <c r="BI120" s="1"/>
      <c r="BJ120" s="1"/>
      <c r="BK120" s="1"/>
      <c r="BL120" s="1"/>
      <c r="BM120" s="1"/>
      <c r="BN120" s="1"/>
      <c r="BO120" s="1"/>
      <c r="BR120" s="1"/>
      <c r="BS120" s="1"/>
      <c r="BT120" s="1"/>
      <c r="BU120" s="1"/>
      <c r="BV120" s="1"/>
      <c r="BW120" s="1"/>
      <c r="BX120" s="1"/>
      <c r="BY120" s="1"/>
      <c r="BZ120" s="1"/>
      <c r="CC120" s="1"/>
      <c r="CD120" s="1"/>
      <c r="CE120" s="1"/>
      <c r="CF120" s="1"/>
      <c r="CG120" s="1"/>
      <c r="CH120" s="1"/>
      <c r="CI120" s="1"/>
      <c r="CJ120" s="1"/>
      <c r="CK120" s="1"/>
      <c r="CN120" s="1"/>
      <c r="CO120" s="1"/>
      <c r="CP120" s="1"/>
      <c r="CQ120" s="1"/>
      <c r="CR120" s="1"/>
      <c r="CS120" s="1"/>
      <c r="CT120" s="1"/>
      <c r="CU120" s="1"/>
      <c r="CV120" s="1"/>
      <c r="CY120" s="1"/>
      <c r="CZ120" s="1"/>
      <c r="DA120" s="1"/>
      <c r="DB120" s="1"/>
      <c r="DC120" s="1"/>
      <c r="DD120" s="1"/>
      <c r="DE120" s="1"/>
      <c r="DF120" s="1"/>
      <c r="DG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20.29">
      <c r="C121">
        <f>H120*D121</f>
        <v>81.422533178854323</v>
      </c>
      <c r="D121">
        <f>D120</f>
        <v>0.0017640962314499999</v>
      </c>
      <c r="E121" t="s">
        <v>40</v>
      </c>
      <c r="F121" s="10">
        <v>44009</v>
      </c>
      <c r="G121" s="2">
        <f>H121*15</f>
        <v>693552.04870893201</v>
      </c>
      <c r="H121">
        <f>H120+C121</f>
        <v>46236.803247262134</v>
      </c>
      <c r="M121" s="2" t="inlineStr">
        <is>
          <t>TODAY:</t>
        </is>
      </c>
      <c r="N121" s="2"/>
      <c r="O121" s="3">
        <f>(O111/O110)-1</f>
        <v>0.00072411296162200323</v>
      </c>
      <c r="P121" s="3">
        <f>(P111/P110)-1</f>
        <v>0</v>
      </c>
      <c r="R121" s="3">
        <f>(R111/R110)-1</f>
        <v>0.66666666666666674</v>
      </c>
      <c r="S121" s="3"/>
      <c r="T121" s="3"/>
      <c r="U121" s="3">
        <f>(U111/U110)-1</f>
        <v>0</v>
      </c>
      <c r="V121" s="3">
        <f>(V111/V110)-1</f>
        <v>0</v>
      </c>
      <c r="W121" s="3"/>
      <c r="X121" s="3"/>
      <c r="Y121" s="2"/>
      <c r="Z121" s="3">
        <f>(Z111/Z110)-1</f>
        <v>0.0016979530232996698</v>
      </c>
      <c r="AA121" s="3">
        <f>(AA111/AA110)-1</f>
        <v>0.007575757575757569</v>
      </c>
      <c r="AB121" s="3"/>
      <c r="AC121" s="3">
        <f>(AC111/AC110)-1</f>
        <v>-0.125</v>
      </c>
      <c r="AD121" s="3"/>
      <c r="AE121" s="3"/>
      <c r="AF121" s="3">
        <f>(AF111/AF110)-1</f>
        <v>0.00097560975609756184</v>
      </c>
      <c r="AG121" s="3">
        <f>(AG111/AG110)-1</f>
        <v>0</v>
      </c>
      <c r="AH121" s="3"/>
      <c r="AI121" s="3"/>
      <c r="AJ121" s="2"/>
      <c r="AK121" s="3">
        <f>(AK111/AK110)-1</f>
        <v>0.00094057289439941627</v>
      </c>
      <c r="AL121" s="3">
        <f>(AL111/AL110)-1</f>
        <v>0</v>
      </c>
      <c r="AM121" s="3"/>
      <c r="AN121" s="3">
        <f>(AN111/AN110)-1</f>
        <v>-0.0625</v>
      </c>
      <c r="AO121" s="3"/>
      <c r="AP121" s="3"/>
      <c r="AQ121" s="3">
        <f>(AQ111/AQ110)-1</f>
        <v>0.0066889632107023367</v>
      </c>
      <c r="AR121" s="3">
        <f>(AR111/AR110)-1</f>
        <v>0</v>
      </c>
      <c r="AS121" s="3"/>
      <c r="AT121" s="3"/>
      <c r="AU121" s="2"/>
      <c r="AV121" s="3">
        <f>(AV111/AV110)-1</f>
        <v>0.0012072690303723821</v>
      </c>
      <c r="AW121" s="3">
        <f>(AW111/AW110)-1</f>
        <v>0.0048309178743961567</v>
      </c>
      <c r="AX121" s="3"/>
      <c r="AY121" s="3">
        <f>(AY111/AY110)-1</f>
        <v>-0.028571428571428581</v>
      </c>
      <c r="AZ121" s="3"/>
      <c r="BA121" s="3"/>
      <c r="BB121" s="3">
        <f>(BB111/BB110)-1</f>
        <v>0.0028436018957345155</v>
      </c>
      <c r="BC121" s="3">
        <f>(BC111/BC110)-1</f>
        <v>-0.0033898305084745228</v>
      </c>
      <c r="BD121" s="3"/>
      <c r="BE121" s="3"/>
      <c r="BF121" s="2"/>
      <c r="BG121" s="3">
        <f>(BG111/BG110)-1</f>
        <v>0.0042480883602378228</v>
      </c>
      <c r="BH121" s="3">
        <f>(BH111/BH110)-1</f>
        <v>0.017241379310344751</v>
      </c>
      <c r="BI121" s="3"/>
      <c r="BJ121" s="3">
        <f>(BJ111/BJ110)-1</f>
        <v>-0.125</v>
      </c>
      <c r="BK121" s="3"/>
      <c r="BL121" s="3"/>
      <c r="BM121" s="3">
        <f>(BM111/BM110)-1</f>
        <v>0</v>
      </c>
      <c r="BN121" s="3">
        <f>(BN111/BN110)-1</f>
        <v>0</v>
      </c>
      <c r="BO121" s="3"/>
      <c r="BP121" s="3"/>
      <c r="BQ121" s="2"/>
      <c r="BR121" s="3">
        <f>(BR111/BR110)-1</f>
        <v>0.001223990208078396</v>
      </c>
      <c r="BS121" s="3">
        <f>(BS111/BS110)-1</f>
        <v>0</v>
      </c>
      <c r="BT121" s="3"/>
      <c r="BU121" s="3">
        <f>0.0001</f>
        <v>0.0001</v>
      </c>
      <c r="BV121" s="3"/>
      <c r="BW121" s="3"/>
      <c r="BX121" s="3">
        <f>(BX111/BX110)-1</f>
        <v>0.020833333333333259</v>
      </c>
      <c r="BY121" s="3">
        <f>(BY111/BY110)-1</f>
        <v>0</v>
      </c>
      <c r="BZ121" s="3"/>
      <c r="CA121" s="3"/>
      <c r="CB121" s="2"/>
      <c r="CC121" s="3">
        <f>(CC111/CC110)-1</f>
        <v>0.0043290043290042934</v>
      </c>
      <c r="CD121" s="3">
        <f>(CD111/CD110)-1</f>
        <v>0</v>
      </c>
      <c r="CE121" s="3"/>
      <c r="CF121" s="3">
        <f>(CF111/CF110)-1</f>
        <v>0</v>
      </c>
      <c r="CG121" s="3"/>
      <c r="CH121" s="3"/>
      <c r="CI121" s="3">
        <f>(CI111/CI110)-1</f>
        <v>0</v>
      </c>
      <c r="CJ121" s="3">
        <f>(CJ111/CJ110)-1</f>
        <v>0</v>
      </c>
      <c r="CK121" s="3"/>
      <c r="CL121" s="3"/>
      <c r="CM121" s="2"/>
      <c r="CN121" s="3">
        <f>(CN111/CN110)-1</f>
        <v>0.0082440230832645511</v>
      </c>
      <c r="CO121" s="3">
        <f>(CO111/CO110)-1</f>
        <v>-0.015873015873015928</v>
      </c>
      <c r="CP121" s="3"/>
      <c r="CQ121" s="3">
        <f>(CQ111/CQ110)-1</f>
        <v>-0.5714285714285714</v>
      </c>
      <c r="CR121" s="3"/>
      <c r="CS121" s="3"/>
      <c r="CT121" s="3">
        <f>(CT111/CT110)-1</f>
        <v>0</v>
      </c>
      <c r="CU121" s="3">
        <f>(CU111/CU110)-1</f>
        <v>-0.038461538461538436</v>
      </c>
      <c r="CV121" s="3"/>
      <c r="CW121" s="3"/>
      <c r="CX121" s="2"/>
      <c r="CY121" s="3">
        <f>(CY111/CY110)-1</f>
        <v>0.015105740181268867</v>
      </c>
      <c r="CZ121" s="3">
        <f>(CZ111/CZ110)-1</f>
        <v>0</v>
      </c>
      <c r="DA121" s="3"/>
      <c r="DB121" s="3"/>
      <c r="DC121" s="3"/>
      <c r="DD121" s="3"/>
      <c r="DE121" s="3">
        <f>0.0001</f>
        <v>0.0001</v>
      </c>
      <c r="DF121" s="3">
        <f>0.0001</f>
        <v>0.0001</v>
      </c>
      <c r="DG121" s="3"/>
      <c r="DH121" s="3"/>
      <c r="DI121" s="2"/>
      <c r="DJ121" s="3">
        <f>(DJ111/DJ110)-1</f>
        <v>0.0016584129909018586</v>
      </c>
      <c r="DK121" s="3">
        <f>(DK111/DK110)-1</f>
        <v>0.0041365046535677408</v>
      </c>
      <c r="DL121" s="3"/>
      <c r="DM121" s="3">
        <f>(DM111/DM110)-1</f>
        <v>-0.074626865671641784</v>
      </c>
      <c r="DN121" s="3"/>
      <c r="DO121" s="3"/>
      <c r="DP121" s="3">
        <f>(DP111/DP110)-1</f>
        <v>0.0032718619869125387</v>
      </c>
      <c r="DQ121" s="3">
        <f>(DQ111/DQ110)-1</f>
        <v>-0.0023584905660377631</v>
      </c>
      <c r="DR121" s="3"/>
      <c r="DS121" s="3"/>
      <c r="DT121" s="3"/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20.25">
      <c r="C122">
        <f>H121*D122</f>
        <v>81.566170362790245</v>
      </c>
      <c r="D122">
        <f>D121</f>
        <v>0.0017640962314499999</v>
      </c>
      <c r="E122" t="s">
        <v>30</v>
      </c>
      <c r="F122" s="10">
        <v>44010</v>
      </c>
      <c r="G122" s="2">
        <f>H122*15</f>
        <v>694775.54126437393</v>
      </c>
      <c r="H122">
        <f>H121+C122</f>
        <v>46318.369417624926</v>
      </c>
      <c r="M122" s="2"/>
      <c r="N122" s="2"/>
      <c r="Y122" s="2"/>
      <c r="AB122" s="3"/>
      <c r="AJ122" s="2"/>
      <c r="AM122" s="3"/>
      <c r="AU122" s="2"/>
      <c r="AX122" s="3"/>
      <c r="BF122" s="2"/>
      <c r="BI122" s="3"/>
      <c r="BQ122" s="2"/>
      <c r="BT122" s="3"/>
      <c r="CB122" s="2"/>
      <c r="CE122" s="3"/>
      <c r="CM122" s="2"/>
      <c r="CP122" s="3"/>
      <c r="CX122" s="2"/>
      <c r="DA122" s="3"/>
      <c r="DI122" s="2"/>
      <c r="DL122" s="3"/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20.25">
      <c r="C123">
        <f>H122*D123</f>
        <v>81.710060936541055</v>
      </c>
      <c r="D123">
        <f>D122</f>
        <v>0.0017640962314499999</v>
      </c>
      <c r="E123" t="s">
        <v>33</v>
      </c>
      <c r="F123" s="10">
        <v>44011</v>
      </c>
      <c r="G123" s="2">
        <f>H123*15</f>
        <v>696001.19217842212</v>
      </c>
      <c r="H123">
        <f>H122+C123</f>
        <v>46400.079478561471</v>
      </c>
      <c r="M123" s="2"/>
      <c r="N123" s="2"/>
      <c r="Y123" s="2"/>
      <c r="AB123" s="3"/>
      <c r="AJ123" s="2"/>
      <c r="AM123" s="3"/>
      <c r="AU123" s="2"/>
      <c r="AX123" s="3"/>
      <c r="BF123" s="2"/>
      <c r="BI123" s="3"/>
      <c r="BQ123" s="2"/>
      <c r="BT123" s="3"/>
      <c r="CB123" s="2"/>
      <c r="CE123" s="3"/>
      <c r="CM123" s="2"/>
      <c r="CP123" s="3"/>
      <c r="CX123" s="2"/>
      <c r="DA123" s="3"/>
      <c r="DI123" s="2"/>
      <c r="DL123" s="3"/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20.29">
      <c r="C124">
        <f>H123*D124</f>
        <v>81.854205347110764</v>
      </c>
      <c r="D124">
        <f>D123</f>
        <v>0.0017640962314499999</v>
      </c>
      <c r="E124" t="s">
        <v>34</v>
      </c>
      <c r="F124" s="10">
        <v>44012</v>
      </c>
      <c r="G124" s="2">
        <f>H124*15</f>
        <v>697229.00525862875</v>
      </c>
      <c r="H124">
        <f>H123+C124</f>
        <v>46481.933683908581</v>
      </c>
      <c r="M124" s="2" t="inlineStr">
        <is>
          <t>Yesterday:</t>
        </is>
      </c>
      <c r="N124" s="2"/>
      <c r="O124" s="3">
        <f>0.001</f>
        <v>0.001</v>
      </c>
      <c r="P124" s="3">
        <f>0.0001</f>
        <v>0.0001</v>
      </c>
      <c r="R124" s="3">
        <f>1.0000000000000001e-05</f>
        <v>1.0000000000000001e-05</v>
      </c>
      <c r="S124" s="3"/>
      <c r="T124" s="3"/>
      <c r="U124" s="3">
        <f>0.0001</f>
        <v>0.0001</v>
      </c>
      <c r="V124" s="3">
        <f>1.0000000000000001e-05</f>
        <v>1.0000000000000001e-05</v>
      </c>
      <c r="W124" s="3"/>
      <c r="X124" s="3"/>
      <c r="Y124" s="2"/>
      <c r="Z124" s="3">
        <f>0.0030000000000000001</f>
        <v>0.0030000000000000001</v>
      </c>
      <c r="AA124" s="3">
        <f>0.0030000000000000001</f>
        <v>0.0030000000000000001</v>
      </c>
      <c r="AB124" s="3"/>
      <c r="AC124" s="3">
        <f>-0.076999999999999999</f>
        <v>-0.076999999999999999</v>
      </c>
      <c r="AD124" s="3"/>
      <c r="AE124" s="3"/>
      <c r="AF124" s="3">
        <f>0.002</f>
        <v>0.002</v>
      </c>
      <c r="AG124" s="3">
        <f>0.0001</f>
        <v>0.0001</v>
      </c>
      <c r="AH124" s="3"/>
      <c r="AI124" s="3"/>
      <c r="AJ124" s="2"/>
      <c r="AK124" s="3">
        <f>0.002</f>
        <v>0.002</v>
      </c>
      <c r="AL124" s="3">
        <f>-0.0030000000000000001</f>
        <v>-0.0030000000000000001</v>
      </c>
      <c r="AM124" s="3"/>
      <c r="AN124" s="3">
        <f>0.016</f>
        <v>0.016</v>
      </c>
      <c r="AO124" s="3"/>
      <c r="AP124" s="3"/>
      <c r="AQ124" s="3">
        <f>0.001</f>
        <v>0.001</v>
      </c>
      <c r="AR124" s="3">
        <f>1.0000000000000001e-05</f>
        <v>1.0000000000000001e-05</v>
      </c>
      <c r="AS124" s="3"/>
      <c r="AT124" s="3"/>
      <c r="AU124" s="2"/>
      <c r="AV124" s="3">
        <f>0.001</f>
        <v>0.001</v>
      </c>
      <c r="AW124" s="3">
        <f>0.0001</f>
        <v>0.0001</v>
      </c>
      <c r="AX124" s="3"/>
      <c r="AY124" s="3">
        <f>0.0001</f>
        <v>0.0001</v>
      </c>
      <c r="AZ124" s="3"/>
      <c r="BA124" s="3"/>
      <c r="BB124" s="3">
        <f>0.0030000000000000001</f>
        <v>0.0030000000000000001</v>
      </c>
      <c r="BC124" s="3">
        <f>0.0001</f>
        <v>0.0001</v>
      </c>
      <c r="BD124" s="3"/>
      <c r="BE124" s="3"/>
      <c r="BF124" s="2"/>
      <c r="BG124" s="3">
        <f>0.002</f>
        <v>0.002</v>
      </c>
      <c r="BH124" s="3">
        <f>0.0001</f>
        <v>0.0001</v>
      </c>
      <c r="BI124" s="3"/>
      <c r="BJ124" s="3">
        <f>-0.111</f>
        <v>-0.111</v>
      </c>
      <c r="BK124" s="3"/>
      <c r="BL124" s="3"/>
      <c r="BM124" s="3">
        <f>1.0000000000000001e-05</f>
        <v>1.0000000000000001e-05</v>
      </c>
      <c r="BN124" s="3">
        <f>1.0000000000000001e-05</f>
        <v>1.0000000000000001e-05</v>
      </c>
      <c r="BO124" s="3"/>
      <c r="BP124" s="3"/>
      <c r="BQ124" s="2"/>
      <c r="BR124" s="3">
        <f>1.0000000000000001e-05</f>
        <v>1.0000000000000001e-05</v>
      </c>
      <c r="BS124" s="3">
        <f>0</f>
        <v>0</v>
      </c>
      <c r="BT124" s="3"/>
      <c r="BU124" s="3">
        <f>1.0000000000000001e-05</f>
        <v>1.0000000000000001e-05</v>
      </c>
      <c r="BV124" s="3"/>
      <c r="BW124" s="3"/>
      <c r="BX124" s="3">
        <f>1.0000000000000001e-05</f>
        <v>1.0000000000000001e-05</v>
      </c>
      <c r="BY124" s="3">
        <f>1.0000000000000001e-05</f>
        <v>1.0000000000000001e-05</v>
      </c>
      <c r="BZ124" s="3"/>
      <c r="CA124" s="3"/>
      <c r="CB124" s="2"/>
      <c r="CC124" s="3">
        <f>0.0040000000000000001</f>
        <v>0.0040000000000000001</v>
      </c>
      <c r="CD124" s="3">
        <f>1.0000000000000001e-05</f>
        <v>1.0000000000000001e-05</v>
      </c>
      <c r="CE124" s="3"/>
      <c r="CF124" s="3" t="inlineStr">
        <is>
          <t>r: +1</t>
        </is>
      </c>
      <c r="CG124" s="3"/>
      <c r="CH124" s="3"/>
      <c r="CI124" s="3">
        <f>1.0000000000000001e-05</f>
        <v>1.0000000000000001e-05</v>
      </c>
      <c r="CJ124" s="3">
        <f>1.0000000000000001e-05</f>
        <v>1.0000000000000001e-05</v>
      </c>
      <c r="CK124" s="3"/>
      <c r="CL124" s="3"/>
      <c r="CM124" s="2"/>
      <c r="CN124" s="3">
        <f>0.031</f>
        <v>0.031</v>
      </c>
      <c r="CO124" s="3">
        <f>0.0001</f>
        <v>0.0001</v>
      </c>
      <c r="CP124" s="3"/>
      <c r="CQ124" s="3">
        <f>0.16700000000000001</f>
        <v>0.16700000000000001</v>
      </c>
      <c r="CR124" s="3"/>
      <c r="CS124" s="3"/>
      <c r="CT124" s="3">
        <f>0.0001</f>
        <v>0.0001</v>
      </c>
      <c r="CU124" s="3">
        <f>0.0001</f>
        <v>0.0001</v>
      </c>
      <c r="CV124" s="3"/>
      <c r="CW124" s="3"/>
      <c r="CX124" s="2"/>
      <c r="CY124" s="3">
        <f>-0.0089999999999999993</f>
        <v>-0.0089999999999999993</v>
      </c>
      <c r="CZ124" s="3">
        <f>0.125</f>
        <v>0.125</v>
      </c>
      <c r="DA124" s="3"/>
      <c r="DB124" s="3"/>
      <c r="DC124" s="3"/>
      <c r="DD124" s="3"/>
      <c r="DE124" s="3">
        <f>1.0000000000000001e-05</f>
        <v>1.0000000000000001e-05</v>
      </c>
      <c r="DF124" s="3">
        <f>1.0000000000000001e-05</f>
        <v>1.0000000000000001e-05</v>
      </c>
      <c r="DG124" s="3"/>
      <c r="DH124" s="3"/>
      <c r="DI124" s="2"/>
      <c r="DJ124" s="3">
        <f>0.0030000000000000001</f>
        <v>0.0030000000000000001</v>
      </c>
      <c r="DK124" s="3">
        <f>0.001</f>
        <v>0.001</v>
      </c>
      <c r="DL124" s="3"/>
      <c r="DM124" s="3">
        <f>-0.01</f>
        <v>-0.01</v>
      </c>
      <c r="DN124" s="3"/>
      <c r="DO124" s="3"/>
      <c r="DP124" s="3">
        <f>0.002</f>
        <v>0.002</v>
      </c>
      <c r="DQ124" s="3">
        <f>0.0001</f>
        <v>0.0001</v>
      </c>
      <c r="DR124" s="3"/>
      <c r="DS124" s="3"/>
      <c r="DT124" s="3"/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20.25">
      <c r="C125">
        <f>H124*D125</f>
        <v>81.998604042291944</v>
      </c>
      <c r="D125">
        <f>D124</f>
        <v>0.0017640962314499999</v>
      </c>
      <c r="E125" t="s">
        <v>35</v>
      </c>
      <c r="F125" s="10">
        <v>44013</v>
      </c>
      <c r="G125" s="2">
        <f>H125*15</f>
        <v>698458.98431926314</v>
      </c>
      <c r="H125">
        <f>H124+C125</f>
        <v>46563.932287950876</v>
      </c>
      <c r="U125" s="1"/>
      <c r="V125" s="1"/>
      <c r="W125" s="1"/>
      <c r="AB125" s="3"/>
      <c r="AF125" s="1"/>
      <c r="AG125" s="1"/>
      <c r="AH125" s="1"/>
      <c r="AM125" s="3"/>
      <c r="AQ125" s="1"/>
      <c r="AR125" s="1"/>
      <c r="AS125" s="1"/>
      <c r="AX125" s="3"/>
      <c r="BB125" s="1"/>
      <c r="BC125" s="1"/>
      <c r="BD125" s="1"/>
      <c r="BI125" s="3"/>
      <c r="BM125" s="1"/>
      <c r="BN125" s="1"/>
      <c r="BO125" s="1"/>
      <c r="BT125" s="3"/>
      <c r="BX125" s="1"/>
      <c r="BY125" s="1"/>
      <c r="BZ125" s="1"/>
      <c r="CE125" s="3"/>
      <c r="CI125" s="1"/>
      <c r="CJ125" s="1"/>
      <c r="CK125" s="1"/>
      <c r="CP125" s="3"/>
      <c r="CT125" s="1"/>
      <c r="CU125" s="1"/>
      <c r="CV125" s="1"/>
      <c r="DA125" s="3"/>
      <c r="DE125" s="1"/>
      <c r="DF125" s="1"/>
      <c r="DG125" s="1"/>
      <c r="DL125" s="3"/>
      <c r="DP125" s="1"/>
      <c r="DQ125" s="1"/>
      <c r="DR125" s="1"/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19.57">
      <c r="C126">
        <f>H125*D126</f>
        <v>82.143257470667109</v>
      </c>
      <c r="D126">
        <f>D125</f>
        <v>0.0017640962314499999</v>
      </c>
      <c r="E126" t="s">
        <v>37</v>
      </c>
      <c r="F126" s="10">
        <v>44014</v>
      </c>
      <c r="G126" s="2">
        <f>H126*15</f>
        <v>699691.13318132318</v>
      </c>
      <c r="H126">
        <f>H125+C126</f>
        <v>46646.075545421547</v>
      </c>
      <c r="O126" s="1"/>
      <c r="P126" s="1"/>
      <c r="U126" s="1"/>
      <c r="V126" s="1"/>
      <c r="W126" s="1"/>
      <c r="Z126" s="1"/>
      <c r="AA126" s="1"/>
      <c r="AB126" s="1"/>
      <c r="AC126" s="1"/>
      <c r="AD126" s="1"/>
      <c r="AE126" s="1"/>
      <c r="AF126" s="1"/>
      <c r="AG126" s="1"/>
      <c r="AH126" s="1"/>
      <c r="AK126" s="1"/>
      <c r="AL126" s="1"/>
      <c r="AM126" s="1"/>
      <c r="AN126" s="1"/>
      <c r="AO126" s="1"/>
      <c r="AP126" s="1"/>
      <c r="AQ126" s="1"/>
      <c r="AR126" s="1"/>
      <c r="AS126" s="1"/>
      <c r="AV126" s="1"/>
      <c r="AW126" s="1"/>
      <c r="AX126" s="5"/>
      <c r="AY126" s="1"/>
      <c r="AZ126" s="1"/>
      <c r="BA126" s="1"/>
      <c r="BB126" s="1"/>
      <c r="BC126" s="1"/>
      <c r="BD126" s="1"/>
      <c r="BG126" s="1"/>
      <c r="BH126" s="1"/>
      <c r="BI126" s="1"/>
      <c r="BJ126" s="1"/>
      <c r="BK126" s="1"/>
      <c r="BL126" s="1"/>
      <c r="BM126" s="1"/>
      <c r="BN126" s="1"/>
      <c r="BO126" s="1"/>
      <c r="BR126" s="1"/>
      <c r="BS126" s="1"/>
      <c r="BT126" s="1"/>
      <c r="BU126" s="1"/>
      <c r="BV126" s="1"/>
      <c r="BW126" s="1"/>
      <c r="BX126" s="1"/>
      <c r="BY126" s="1"/>
      <c r="BZ126" s="1"/>
      <c r="DE126" t="inlineStr">
        <is>
          <t>r: +3</t>
        </is>
      </c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19.57">
      <c r="C127">
        <f>H126*D127</f>
        <v>82.288166081610157</v>
      </c>
      <c r="D127">
        <f>D126</f>
        <v>0.0017640962314499999</v>
      </c>
      <c r="E127" t="s">
        <v>38</v>
      </c>
      <c r="F127" s="10">
        <v>44015</v>
      </c>
      <c r="G127" s="2">
        <f>H127*15</f>
        <v>700925.45567254745</v>
      </c>
      <c r="H127">
        <f>H126+C127</f>
        <v>46728.36371150316</v>
      </c>
      <c r="N127" s="4">
        <f>O127+P127</f>
        <v>0</v>
      </c>
      <c r="O127">
        <f>O126+0</f>
        <v>0</v>
      </c>
      <c r="P127">
        <f>P126+0</f>
        <v>0</v>
      </c>
      <c r="Q127" s="5">
        <f>(O127-O126)+(P127-P126)</f>
        <v>0</v>
      </c>
      <c r="R127">
        <f>R126+0</f>
        <v>0</v>
      </c>
      <c r="S127" s="5">
        <f>R127-R126</f>
        <v>0</v>
      </c>
      <c r="T127">
        <f>U127+V127</f>
        <v>0</v>
      </c>
      <c r="U127">
        <f>U126+0</f>
        <v>0</v>
      </c>
      <c r="V127">
        <f>V126+0</f>
        <v>0</v>
      </c>
      <c r="W127" s="5">
        <f>(U127-U126)+(V127-V126)</f>
        <v>0</v>
      </c>
      <c r="Z127" s="1"/>
      <c r="AA127" s="1"/>
      <c r="AB127" s="1"/>
      <c r="AC127" s="1"/>
      <c r="AD127" s="1"/>
      <c r="AE127" s="1"/>
      <c r="AF127" s="1"/>
      <c r="AG127" s="1"/>
      <c r="AH127" s="1"/>
      <c r="AK127" s="1"/>
      <c r="AL127" s="1"/>
      <c r="AM127" s="1"/>
      <c r="AN127" s="1"/>
      <c r="AO127" s="1"/>
      <c r="AP127" s="1"/>
      <c r="AQ127" s="1"/>
      <c r="AR127" s="1"/>
      <c r="AS127" s="1"/>
      <c r="AV127" s="1"/>
      <c r="AW127" s="1"/>
      <c r="AX127" s="1"/>
      <c r="BG127" s="1"/>
      <c r="BH127" s="1"/>
      <c r="BR127" s="1"/>
      <c r="BS127" s="1"/>
      <c r="CF127" t="inlineStr">
        <is>
          <t>any zero-to-positive int gets the 'r: +n' entry.</t>
        </is>
      </c>
      <c r="CY127" s="1"/>
      <c r="CZ127" s="1"/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19.57">
      <c r="C128">
        <f>H127*D128</f>
        <v>82.433330325287656</v>
      </c>
      <c r="D128">
        <f>D127</f>
        <v>0.0017640962314499999</v>
      </c>
      <c r="E128" t="s">
        <v>40</v>
      </c>
      <c r="F128" s="10">
        <v>44016</v>
      </c>
      <c r="G128" s="2">
        <f>H128*15</f>
        <v>702161.95562742674</v>
      </c>
      <c r="H128">
        <f>H127+C128</f>
        <v>46810.797041828446</v>
      </c>
      <c r="W128" s="1"/>
      <c r="Z128" s="1"/>
      <c r="AA128" s="1"/>
      <c r="AB128" s="1"/>
      <c r="AC128" s="1"/>
      <c r="AD128" s="1"/>
      <c r="AE128" s="1"/>
      <c r="AF128" s="1"/>
      <c r="AG128" s="1"/>
      <c r="AH128" s="1"/>
      <c r="AK128" s="1"/>
      <c r="AL128" s="1"/>
      <c r="AM128" s="1"/>
      <c r="AN128" s="1"/>
      <c r="AO128" s="1"/>
      <c r="AP128" s="1"/>
      <c r="AQ128" s="1"/>
      <c r="AR128" s="1"/>
      <c r="AS128" s="1"/>
      <c r="AV128" s="1"/>
      <c r="AW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19.57">
      <c r="C129">
        <f>H128*D129</f>
        <v>82.578750652660361</v>
      </c>
      <c r="D129">
        <f>D128</f>
        <v>0.0017640962314499999</v>
      </c>
      <c r="E129" t="s">
        <v>30</v>
      </c>
      <c r="F129" s="10">
        <v>44017</v>
      </c>
      <c r="G129" s="2">
        <f>H129*15</f>
        <v>703400.63688721659</v>
      </c>
      <c r="H129">
        <f>H128+C129</f>
        <v>46893.375792481107</v>
      </c>
      <c r="J129" s="1"/>
      <c r="W129" s="1"/>
      <c r="Z129" s="1"/>
      <c r="AA129" s="1"/>
      <c r="AB129" s="1"/>
      <c r="AC129" s="1"/>
      <c r="AD129" s="1"/>
      <c r="AE129" s="1"/>
      <c r="AF129" s="1"/>
      <c r="AG129" s="1"/>
      <c r="AH129" s="1"/>
      <c r="AK129" s="1"/>
      <c r="AL129" s="1"/>
      <c r="AM129" s="1"/>
      <c r="AN129" s="1"/>
      <c r="AO129" s="1"/>
      <c r="AP129" s="1"/>
      <c r="AQ129" s="1"/>
      <c r="AR129" s="1"/>
      <c r="AS129" s="1"/>
      <c r="AV129" s="1"/>
      <c r="AW129" s="1"/>
      <c r="DI129" s="2"/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19.57">
      <c r="C130">
        <f>H129*D130</f>
        <v>82.724427515484578</v>
      </c>
      <c r="D130">
        <f>D129</f>
        <v>0.0017640962314499999</v>
      </c>
      <c r="E130" t="s">
        <v>33</v>
      </c>
      <c r="F130" s="10">
        <v>44018</v>
      </c>
      <c r="G130" s="2">
        <f>H130*15</f>
        <v>704641.50329994888</v>
      </c>
      <c r="H130">
        <f>H129+C130</f>
        <v>46976.100219996595</v>
      </c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DB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19.57">
      <c r="C131">
        <f>H130*D131</f>
        <v>82.870361366313503</v>
      </c>
      <c r="D131">
        <f>D130</f>
        <v>0.0017640962314499999</v>
      </c>
      <c r="E131" t="s">
        <v>34</v>
      </c>
      <c r="F131" s="10">
        <v>44019</v>
      </c>
      <c r="G131" s="2">
        <f>H131*15</f>
        <v>705884.55872044363</v>
      </c>
      <c r="H131">
        <f>H130+C131</f>
        <v>47058.970581362912</v>
      </c>
      <c r="J131" s="1"/>
      <c r="K131" s="1"/>
      <c r="L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DI131" t="inlineStr">
        <is>
          <t>Older:</t>
        </is>
      </c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19.57">
      <c r="C132">
        <f>H131*D132</f>
        <v>83.016552658498725</v>
      </c>
      <c r="D132">
        <f>D131</f>
        <v>0.0017640962314499999</v>
      </c>
      <c r="E132" t="s">
        <v>35</v>
      </c>
      <c r="F132" s="10">
        <v>44020</v>
      </c>
      <c r="G132" s="2">
        <f>H132*15</f>
        <v>707129.80701032118</v>
      </c>
      <c r="H132">
        <f>H131+C132</f>
        <v>47141.987134021409</v>
      </c>
      <c r="J132" s="1"/>
      <c r="K132" s="1"/>
      <c r="L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19.57">
      <c r="C133">
        <f>H132*D133</f>
        <v>83.163001846191548</v>
      </c>
      <c r="D133">
        <f>D132</f>
        <v>0.0017640962314499999</v>
      </c>
      <c r="E133" t="s">
        <v>37</v>
      </c>
      <c r="F133" s="10">
        <v>44021</v>
      </c>
      <c r="G133" s="2">
        <f>H133*15</f>
        <v>708377.252038014</v>
      </c>
      <c r="H133">
        <f>H132+C133</f>
        <v>47225.150135867603</v>
      </c>
      <c r="J133" s="1"/>
      <c r="K133" s="1"/>
      <c r="L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19.57">
      <c r="C134">
        <f>H133*D134</f>
        <v>83.309709384344487</v>
      </c>
      <c r="D134">
        <f>D133</f>
        <v>0.0017640962314499999</v>
      </c>
      <c r="E134" t="s">
        <v>38</v>
      </c>
      <c r="F134" s="10">
        <v>44022</v>
      </c>
      <c r="G134" s="2">
        <f>H134*15</f>
        <v>709626.89767877921</v>
      </c>
      <c r="H134">
        <f>H133+C134</f>
        <v>47308.459845251949</v>
      </c>
      <c r="J134" s="1"/>
      <c r="K134" s="1"/>
      <c r="L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DI134" t="inlineStr">
        <is>
          <t>addl: first time hysteresis figures included (to supplement next day's stats)</t>
        </is>
      </c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19.57">
      <c r="C135">
        <f>H134*D135</f>
        <v>83.456675728712611</v>
      </c>
      <c r="D135">
        <f>D134</f>
        <v>0.0017640962314499999</v>
      </c>
      <c r="E135" t="s">
        <v>40</v>
      </c>
      <c r="F135" s="10">
        <v>44023</v>
      </c>
      <c r="G135" s="2">
        <f>H135*15</f>
        <v>710878.7478147099</v>
      </c>
      <c r="H135">
        <f>H134+C135</f>
        <v>47391.91652098066</v>
      </c>
      <c r="J135" s="1"/>
      <c r="K135" s="1"/>
      <c r="L135" s="1"/>
      <c r="W135" s="1"/>
      <c r="Z135" s="1"/>
      <c r="AA135" s="1"/>
      <c r="AB135" s="1"/>
      <c r="AC135" s="1"/>
      <c r="AD135" s="1"/>
      <c r="AE135" s="1"/>
      <c r="AF135" s="1"/>
      <c r="AG135" s="1"/>
      <c r="AH135" s="1"/>
      <c r="AK135" s="1"/>
      <c r="AL135" s="1"/>
      <c r="AM135" s="1"/>
      <c r="AN135" s="1"/>
      <c r="AO135" s="1"/>
      <c r="AP135" s="1"/>
      <c r="AQ135" s="1"/>
      <c r="AR135" s="1"/>
      <c r="AS135" s="1"/>
      <c r="AV135" s="1"/>
      <c r="AW135" s="1"/>
      <c r="DI135" t="inlineStr">
        <is>
          <t>addl: Line 102 now fully prepped for new data entry.</t>
        </is>
      </c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19.57">
      <c r="C136">
        <f>H135*D136</f>
        <v>83.603901335854971</v>
      </c>
      <c r="D136">
        <f>D135</f>
        <v>0.0017640962314499999</v>
      </c>
      <c r="E136" t="s">
        <v>30</v>
      </c>
      <c r="F136" s="10">
        <v>44024</v>
      </c>
      <c r="G136" s="2">
        <f>H136*15</f>
        <v>712132.8063347477</v>
      </c>
      <c r="H136">
        <f>H135+C136</f>
        <v>47475.520422316513</v>
      </c>
      <c r="J136" s="1"/>
      <c r="K136" s="1"/>
      <c r="L136" s="1"/>
      <c r="W136" s="1"/>
      <c r="Z136" s="1"/>
      <c r="AA136" s="1"/>
      <c r="AB136" s="1"/>
      <c r="AC136" s="1"/>
      <c r="AD136" s="1"/>
      <c r="AE136" s="1"/>
      <c r="AF136" s="1"/>
      <c r="AG136" s="1"/>
      <c r="AH136" s="1"/>
      <c r="AK136" s="1"/>
      <c r="AL136" s="1"/>
      <c r="AM136" s="1"/>
      <c r="AN136" s="1"/>
      <c r="AO136" s="1"/>
      <c r="AP136" s="1"/>
      <c r="AQ136" s="1"/>
      <c r="AR136" s="1"/>
      <c r="AS136" s="1"/>
      <c r="AV136" s="1"/>
      <c r="AW136" s="1"/>
      <c r="DI136" t="inlineStr">
        <is>
          <t>Status: all non-formulae data already entered for Monday, June 8th, on Line 105 - intended for xfer to Line 102.  Tue 9 June 21:22z</t>
        </is>
      </c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19.57">
      <c r="C137">
        <f>H136*D137</f>
        <v>83.751386663136074</v>
      </c>
      <c r="D137">
        <f>D136</f>
        <v>0.0017640962314499999</v>
      </c>
      <c r="E137" t="s">
        <v>33</v>
      </c>
      <c r="F137" s="10">
        <v>44025</v>
      </c>
      <c r="G137" s="2">
        <f>H137*15</f>
        <v>713389.07713469467</v>
      </c>
      <c r="H137">
        <f>H136+C137</f>
        <v>47559.271808979647</v>
      </c>
      <c r="W137" s="1"/>
      <c r="Z137" s="1"/>
      <c r="AA137" s="1"/>
      <c r="AB137" s="1"/>
      <c r="AC137" s="1"/>
      <c r="AD137" s="1"/>
      <c r="AE137" s="1"/>
      <c r="AF137" s="1"/>
      <c r="AG137" s="1"/>
      <c r="AH137" s="1"/>
      <c r="AK137" s="1"/>
      <c r="AL137" s="1"/>
      <c r="AM137" s="1"/>
      <c r="AN137" s="1"/>
      <c r="AO137" s="1"/>
      <c r="AP137" s="1"/>
      <c r="AQ137" s="1"/>
      <c r="AR137" s="1"/>
      <c r="AS137" s="1"/>
      <c r="AV137" s="1"/>
      <c r="AW137" s="1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19.57">
      <c r="C138">
        <f>H137*D138</f>
        <v>83.89913216872722</v>
      </c>
      <c r="D138">
        <f>D137</f>
        <v>0.0017640962314499999</v>
      </c>
      <c r="E138" t="s">
        <v>34</v>
      </c>
      <c r="F138" s="10">
        <v>44026</v>
      </c>
      <c r="G138" s="2">
        <f>H138*15</f>
        <v>714647.56411722559</v>
      </c>
      <c r="H138">
        <f>H137+C138</f>
        <v>47643.170941148375</v>
      </c>
      <c r="W138" s="1"/>
      <c r="Z138" s="1"/>
      <c r="AA138" s="1"/>
      <c r="AB138" s="1"/>
      <c r="AC138" s="1"/>
      <c r="AD138" s="1"/>
      <c r="AE138" s="1"/>
      <c r="AF138" s="1"/>
      <c r="AG138" s="1"/>
      <c r="AH138" s="1"/>
      <c r="AK138" s="1"/>
      <c r="AL138" s="1"/>
      <c r="AM138" s="1"/>
      <c r="AN138" s="1"/>
      <c r="AO138" s="1"/>
      <c r="AP138" s="1"/>
      <c r="AQ138" s="1"/>
      <c r="AR138" s="1"/>
      <c r="AS138" s="1"/>
      <c r="AV138" s="1"/>
      <c r="AW138" s="1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19.57">
      <c r="C139">
        <f>H138*D139</f>
        <v>84.047138311607995</v>
      </c>
      <c r="D139">
        <f>D138</f>
        <v>0.0017640962314499999</v>
      </c>
      <c r="E139" t="s">
        <v>35</v>
      </c>
      <c r="F139" s="10">
        <v>44027</v>
      </c>
      <c r="H139">
        <f>H138+C139</f>
        <v>47727.218079459984</v>
      </c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19.57">
      <c r="C140">
        <f>H139*D140</f>
        <v>84.19540555156766</v>
      </c>
      <c r="D140">
        <f>D139</f>
        <v>0.0017640962314499999</v>
      </c>
      <c r="E140" t="s">
        <v>37</v>
      </c>
      <c r="F140" s="10">
        <v>44028</v>
      </c>
      <c r="H140">
        <f>H139+C140</f>
        <v>47811.413485011552</v>
      </c>
      <c r="W140" s="1"/>
      <c r="Z140" s="1"/>
      <c r="AA140" s="1"/>
      <c r="AB140" s="1"/>
      <c r="AC140" s="1"/>
      <c r="AD140" s="1"/>
      <c r="AE140" s="1"/>
      <c r="AF140" s="1"/>
      <c r="AG140" s="1"/>
      <c r="AH140" s="1"/>
      <c r="AK140" s="1"/>
      <c r="AL140" s="1"/>
      <c r="AM140" s="1"/>
      <c r="AN140" s="1"/>
      <c r="AO140" s="1"/>
      <c r="AP140" s="1"/>
      <c r="AQ140" s="1"/>
      <c r="AR140" s="1"/>
      <c r="AS140" s="1"/>
      <c r="AV140" s="1"/>
      <c r="AW140" s="1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19.57">
      <c r="C141">
        <f>H140*D141</f>
        <v>84.343934349206592</v>
      </c>
      <c r="D141">
        <f>D140</f>
        <v>0.0017640962314499999</v>
      </c>
      <c r="E141" t="s">
        <v>38</v>
      </c>
      <c r="F141" s="10">
        <v>44029</v>
      </c>
      <c r="H141">
        <f>H140+C141</f>
        <v>47895.757419360758</v>
      </c>
      <c r="W141" s="1"/>
      <c r="Z141" s="1"/>
      <c r="AA141" s="1"/>
      <c r="AB141" s="1"/>
      <c r="AC141" s="1"/>
      <c r="AD141" s="1"/>
      <c r="AE141" s="1"/>
      <c r="AF141" s="1"/>
      <c r="AG141" s="1"/>
      <c r="AH141" s="1"/>
      <c r="AK141" s="1"/>
      <c r="AL141" s="1"/>
      <c r="AM141" s="1"/>
      <c r="AN141" s="1"/>
      <c r="AO141" s="1"/>
      <c r="AP141" s="1"/>
      <c r="AQ141" s="1"/>
      <c r="AR141" s="1"/>
      <c r="AS141" s="1"/>
      <c r="AV141" s="1"/>
      <c r="AW141" s="1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19.57">
      <c r="C142">
        <f>H141*D142</f>
        <v>84.492725165937685</v>
      </c>
      <c r="D142">
        <f>D141</f>
        <v>0.0017640962314499999</v>
      </c>
      <c r="E142" t="s">
        <v>40</v>
      </c>
      <c r="F142" s="10">
        <v>44030</v>
      </c>
      <c r="H142">
        <f>H141+C142</f>
        <v>47980.250144526697</v>
      </c>
      <c r="W142" s="1"/>
      <c r="Z142" s="1"/>
      <c r="AA142" s="1"/>
      <c r="AB142" s="1"/>
      <c r="AC142" s="1"/>
      <c r="AD142" s="1"/>
      <c r="AE142" s="1"/>
      <c r="AF142" s="1"/>
      <c r="AG142" s="1"/>
      <c r="AH142" s="1"/>
      <c r="AK142" s="1"/>
      <c r="AL142" s="1"/>
      <c r="AM142" s="1"/>
      <c r="AN142" s="1"/>
      <c r="AO142" s="1"/>
      <c r="AP142" s="1"/>
      <c r="AQ142" s="1"/>
      <c r="AR142" s="1"/>
      <c r="AS142" s="1"/>
      <c r="AV142" s="1"/>
      <c r="AW142" s="1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19.57">
      <c r="C143">
        <f>H142*D143</f>
        <v>84.641778463987862</v>
      </c>
      <c r="D143">
        <f>D142</f>
        <v>0.0017640962314499999</v>
      </c>
      <c r="E143" t="s">
        <v>30</v>
      </c>
      <c r="F143" s="10">
        <v>44031</v>
      </c>
      <c r="H143">
        <f>H142+C143</f>
        <v>48064.891922990682</v>
      </c>
      <c r="W143" s="1"/>
      <c r="Z143" s="1"/>
      <c r="AA143" s="1"/>
      <c r="AB143" s="1"/>
      <c r="AC143" s="1"/>
      <c r="AD143" s="1"/>
      <c r="AE143" s="1"/>
      <c r="AF143" s="1"/>
      <c r="AG143" s="1"/>
      <c r="AH143" s="1"/>
      <c r="AK143" s="1"/>
      <c r="AL143" s="1"/>
      <c r="AM143" s="1"/>
      <c r="AN143" s="1"/>
      <c r="AO143" s="1"/>
      <c r="AP143" s="1"/>
      <c r="AQ143" s="1"/>
      <c r="AR143" s="1"/>
      <c r="AS143" s="1"/>
      <c r="AV143" s="1"/>
      <c r="AW143" s="1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19.57">
      <c r="C144">
        <f>H143*D144</f>
        <v>84.791094706399406</v>
      </c>
      <c r="D144">
        <f>D143</f>
        <v>0.0017640962314499999</v>
      </c>
      <c r="E144" t="s">
        <v>33</v>
      </c>
      <c r="F144" s="10">
        <v>44032</v>
      </c>
      <c r="H144">
        <f>H143+C144</f>
        <v>48149.683017697083</v>
      </c>
      <c r="W144" s="1"/>
      <c r="Z144" s="1"/>
      <c r="AA144" s="1"/>
      <c r="AB144" s="1"/>
      <c r="AC144" s="1"/>
      <c r="AD144" s="1"/>
      <c r="AE144" s="1"/>
      <c r="AF144" s="1"/>
      <c r="AG144" s="1"/>
      <c r="AH144" s="1"/>
      <c r="AK144" s="1"/>
      <c r="AL144" s="1"/>
      <c r="AM144" s="1"/>
      <c r="AN144" s="1"/>
      <c r="AO144" s="1"/>
      <c r="AP144" s="1"/>
      <c r="AQ144" s="1"/>
      <c r="AR144" s="1"/>
      <c r="AS144" s="1"/>
      <c r="AV144" s="1"/>
      <c r="AW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19.57">
      <c r="C145">
        <f>H144*D145</f>
        <v>84.940674357031483</v>
      </c>
      <c r="D145">
        <f>D144</f>
        <v>0.0017640962314499999</v>
      </c>
      <c r="E145" t="s">
        <v>34</v>
      </c>
      <c r="F145" s="10">
        <v>44033</v>
      </c>
      <c r="H145">
        <f>H144+C145</f>
        <v>48234.623692054112</v>
      </c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BR145" s="1"/>
      <c r="BS145" s="1"/>
      <c r="BT145" s="1"/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19.57">
      <c r="C146">
        <f>H145*D146</f>
        <v>85.090517880561549</v>
      </c>
      <c r="D146">
        <f>D145</f>
        <v>0.0017640962314499999</v>
      </c>
      <c r="E146" t="s">
        <v>35</v>
      </c>
      <c r="F146" s="10">
        <v>44034</v>
      </c>
      <c r="H146">
        <f>H145+C146</f>
        <v>48319.714209934675</v>
      </c>
      <c r="W146" s="1"/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19.57">
      <c r="C147">
        <f>H146*D147</f>
        <v>85.24062574248677</v>
      </c>
      <c r="D147">
        <f>D146</f>
        <v>0.0017640962314499999</v>
      </c>
      <c r="E147" t="s">
        <v>37</v>
      </c>
      <c r="F147" s="10">
        <v>44035</v>
      </c>
      <c r="H147">
        <f>H146+C147</f>
        <v>48404.954835677163</v>
      </c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19.57">
      <c r="C148">
        <f>H147*D148</f>
        <v>85.39099840912553</v>
      </c>
      <c r="D148">
        <f>D147</f>
        <v>0.0017640962314499999</v>
      </c>
      <c r="E148" t="s">
        <v>38</v>
      </c>
      <c r="F148" s="10">
        <v>44036</v>
      </c>
      <c r="H148">
        <f>H147+C148</f>
        <v>48490.345834086285</v>
      </c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19.57">
      <c r="C149">
        <f>H148*D149</f>
        <v>85.54163634761882</v>
      </c>
      <c r="D149">
        <f>D148</f>
        <v>0.0017640962314499999</v>
      </c>
      <c r="E149" t="s">
        <v>40</v>
      </c>
      <c r="F149" s="10">
        <v>44037</v>
      </c>
      <c r="H149">
        <f>H148+C149</f>
        <v>48575.887470433903</v>
      </c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GA149" s="10">
        <v>43989</v>
      </c>
      <c r="GB149">
        <v>1943988</v>
      </c>
      <c r="GC149" s="13">
        <f>(GB149/GB148)-1</f>
        <v>0.012461583251782038</v>
      </c>
      <c r="GD149" s="2"/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19.57">
      <c r="C150">
        <f>H149*D150</f>
        <v>85.69254002593172</v>
      </c>
      <c r="D150">
        <f>D149</f>
        <v>0.0017640962314499999</v>
      </c>
      <c r="E150" t="s">
        <v>30</v>
      </c>
      <c r="F150" s="10">
        <v>44038</v>
      </c>
      <c r="H150">
        <f>H149+C150</f>
        <v>48661.580010459838</v>
      </c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GA150" s="10">
        <v>43990</v>
      </c>
      <c r="GB150">
        <v>1961621</v>
      </c>
      <c r="GC150" s="13">
        <f>(GB150/GB149)-1</f>
        <v>0.0090705292419499539</v>
      </c>
      <c r="GD150" s="2"/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1</v>
      </c>
    </row>
    <row r="151" spans="1:325" ht="20.25">
      <c r="C151">
        <f>H150*D151</f>
        <v>85.843709912854848</v>
      </c>
      <c r="D151">
        <f>D150</f>
        <v>0.0017640962314499999</v>
      </c>
      <c r="E151" t="s">
        <v>33</v>
      </c>
      <c r="F151" s="10">
        <v>44039</v>
      </c>
      <c r="H151">
        <f>H150+C151</f>
        <v>48747.423720372695</v>
      </c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A151" s="10">
        <v>43991</v>
      </c>
      <c r="GB151">
        <v>1979699</v>
      </c>
      <c r="GC151" s="13">
        <f>(GB151/GB150)-1</f>
        <v>0.0092158475057109168</v>
      </c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85.995146478005807</v>
      </c>
      <c r="D152">
        <f>D151</f>
        <v>0.0017640962314499999</v>
      </c>
      <c r="E152" t="s">
        <v>34</v>
      </c>
      <c r="F152" s="10">
        <v>44040</v>
      </c>
      <c r="H152">
        <f>H151+C152</f>
        <v>48833.418866850698</v>
      </c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A152" s="10">
        <v>43992</v>
      </c>
      <c r="GB152">
        <v>2000702</v>
      </c>
      <c r="GC152" s="13">
        <f>(GB152/GB151)-1</f>
        <v>0.010609188568565298</v>
      </c>
      <c r="GV152" s="8">
        <v>43914</v>
      </c>
      <c r="GW152">
        <v>30</v>
      </c>
      <c r="GX152" t="s">
        <v>104</v>
      </c>
      <c r="GY152">
        <v>1</v>
      </c>
      <c r="HC152">
        <v>0</v>
      </c>
    </row>
    <row r="153" spans="1:325" ht="20.25">
      <c r="C153">
        <f>H152*D153</f>
        <v>86.146850191830637</v>
      </c>
      <c r="D153">
        <f>D152</f>
        <v>0.0017640962314499999</v>
      </c>
      <c r="E153" t="s">
        <v>35</v>
      </c>
      <c r="F153" s="10">
        <v>44041</v>
      </c>
      <c r="H153">
        <f>H152+C153</f>
        <v>48919.565717042526</v>
      </c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GA153" s="10">
        <v>43993</v>
      </c>
      <c r="GB153">
        <v>2023590</v>
      </c>
      <c r="GC153" s="13">
        <f>(GB153/GB152)-1</f>
        <v>0.011439984565417616</v>
      </c>
      <c r="GV153" s="8">
        <v>43915</v>
      </c>
      <c r="GW153">
        <v>30</v>
      </c>
      <c r="GX153" t="s">
        <v>104</v>
      </c>
      <c r="GY153">
        <v>1</v>
      </c>
      <c r="HC153">
        <v>0</v>
      </c>
    </row>
    <row r="154" spans="1:325" ht="20.25">
      <c r="C154">
        <f>H153*D154</f>
        <v>86.298821525605334</v>
      </c>
      <c r="D154">
        <f>D153</f>
        <v>0.0017640962314499999</v>
      </c>
      <c r="E154" t="s">
        <v>37</v>
      </c>
      <c r="F154" s="10">
        <v>44042</v>
      </c>
      <c r="H154">
        <f>H153+C154</f>
        <v>49005.86453856813</v>
      </c>
      <c r="W154" s="1"/>
      <c r="Z154" s="1"/>
      <c r="AA154" s="1"/>
      <c r="AB154" s="1"/>
      <c r="AC154" s="1"/>
      <c r="AD154" s="1"/>
      <c r="AE154" s="1"/>
      <c r="AF154" s="1"/>
      <c r="AG154" s="1"/>
      <c r="AH154" s="1"/>
      <c r="AK154" s="1"/>
      <c r="AL154" s="1"/>
      <c r="AM154" s="1"/>
      <c r="AN154" s="1"/>
      <c r="AO154" s="1"/>
      <c r="AP154" s="1"/>
      <c r="AQ154" s="1"/>
      <c r="AR154" s="1"/>
      <c r="AS154" s="1"/>
      <c r="AV154" s="1"/>
      <c r="AW154" s="1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GA154" s="10">
        <v>43994</v>
      </c>
      <c r="GB154">
        <v>2048986</v>
      </c>
      <c r="GC154" s="13">
        <f>(GB154/GB153)-1</f>
        <v>0.012549973067666809</v>
      </c>
      <c r="GV154" s="8">
        <v>43916</v>
      </c>
      <c r="GW154">
        <v>30</v>
      </c>
      <c r="GX154" t="s">
        <v>104</v>
      </c>
      <c r="GY154">
        <v>1</v>
      </c>
      <c r="HC154">
        <v>0</v>
      </c>
    </row>
    <row r="155" spans="1:325" ht="20.25">
      <c r="C155">
        <f>H154*D155</f>
        <v>86.451060951437228</v>
      </c>
      <c r="D155">
        <f>D154</f>
        <v>0.0017640962314499999</v>
      </c>
      <c r="E155" t="s">
        <v>38</v>
      </c>
      <c r="F155" s="10">
        <v>44043</v>
      </c>
      <c r="H155">
        <f>H154+C155</f>
        <v>49092.31559951957</v>
      </c>
      <c r="W155" s="1"/>
      <c r="Z155" s="1"/>
      <c r="AA155" s="1"/>
      <c r="AB155" s="1"/>
      <c r="AC155" s="1"/>
      <c r="AD155" s="1"/>
      <c r="AE155" s="1"/>
      <c r="AF155" s="1"/>
      <c r="AG155" s="1"/>
      <c r="AH155" s="1"/>
      <c r="AK155" s="1"/>
      <c r="AL155" s="1"/>
      <c r="AM155" s="1"/>
      <c r="AN155" s="1"/>
      <c r="AO155" s="1"/>
      <c r="AP155" s="1"/>
      <c r="AQ155" s="1"/>
      <c r="AR155" s="1"/>
      <c r="AS155" s="1"/>
      <c r="AV155" s="1"/>
      <c r="AW155" s="1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A155" s="10">
        <v>43995</v>
      </c>
      <c r="GB155">
        <v>2074526</v>
      </c>
      <c r="GC155" s="13">
        <f>(GB155/GB154)-1</f>
        <v>0.012464702052624954</v>
      </c>
      <c r="GD155" s="2"/>
      <c r="GV155" s="8">
        <v>43917</v>
      </c>
      <c r="GW155">
        <v>30</v>
      </c>
      <c r="GX155" t="s">
        <v>104</v>
      </c>
      <c r="GY155">
        <v>2</v>
      </c>
      <c r="HC155">
        <v>0</v>
      </c>
    </row>
    <row r="156" spans="1:325" ht="20.25">
      <c r="C156">
        <f>H155*D156</f>
        <v>86.60356894226652</v>
      </c>
      <c r="D156">
        <f>D155</f>
        <v>0.0017640962314499999</v>
      </c>
      <c r="E156" t="s">
        <v>40</v>
      </c>
      <c r="F156" s="10">
        <v>44044</v>
      </c>
      <c r="H156">
        <f>H155+C156</f>
        <v>49178.919168461834</v>
      </c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GA156" s="10">
        <v>43996</v>
      </c>
      <c r="GB156">
        <v>2094058</v>
      </c>
      <c r="GC156" s="13">
        <f>(GB156/GB155)-1</f>
        <v>0.0094151627889937917</v>
      </c>
      <c r="GV156" s="8">
        <v>43918</v>
      </c>
      <c r="GW156">
        <v>30</v>
      </c>
      <c r="GX156" t="s">
        <v>104</v>
      </c>
      <c r="GY156">
        <v>2</v>
      </c>
      <c r="HC156">
        <v>0</v>
      </c>
    </row>
    <row r="157" spans="1:325" ht="20.25">
      <c r="C157">
        <f>H156*D157</f>
        <v>86.756345971867688</v>
      </c>
      <c r="D157">
        <f>D156</f>
        <v>0.0017640962314499999</v>
      </c>
      <c r="E157" t="s">
        <v>30</v>
      </c>
      <c r="F157" s="10">
        <v>44045</v>
      </c>
      <c r="H157">
        <f>H156+C157</f>
        <v>49265.6755144337</v>
      </c>
      <c r="W157" s="1"/>
      <c r="Z157" s="1"/>
      <c r="AA157" s="1"/>
      <c r="AB157" s="1"/>
      <c r="AC157" s="1"/>
      <c r="AD157" s="1"/>
      <c r="AE157" s="1"/>
      <c r="AF157" s="1"/>
      <c r="AG157" s="1"/>
      <c r="AH157" s="1"/>
      <c r="AK157" s="1"/>
      <c r="AL157" s="1"/>
      <c r="AM157" s="1"/>
      <c r="AN157" s="1"/>
      <c r="AO157" s="1"/>
      <c r="AP157" s="1"/>
      <c r="AQ157" s="1"/>
      <c r="AR157" s="1"/>
      <c r="AS157" s="1"/>
      <c r="AV157" s="1"/>
      <c r="AW157" s="1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GA157" s="10">
        <v>43997</v>
      </c>
      <c r="GB157">
        <v>2114026</v>
      </c>
      <c r="GC157" s="13">
        <f>(GB157/GB156)-1</f>
        <v>0.0095355525014111375</v>
      </c>
      <c r="GV157" s="8">
        <v>43919</v>
      </c>
      <c r="GW157">
        <v>30</v>
      </c>
      <c r="GX157" t="s">
        <v>104</v>
      </c>
      <c r="GY157">
        <v>2</v>
      </c>
      <c r="HC157">
        <v>0</v>
      </c>
    </row>
    <row r="158" spans="1:325" ht="20.25">
      <c r="C158">
        <f>H157*D158</f>
        <v>86.909392514851035</v>
      </c>
      <c r="D158">
        <f>D157</f>
        <v>0.0017640962314499999</v>
      </c>
      <c r="E158" t="s">
        <v>33</v>
      </c>
      <c r="F158" s="10">
        <v>44046</v>
      </c>
      <c r="H158">
        <f>H157+C158</f>
        <v>49352.584906948548</v>
      </c>
      <c r="W158" s="1"/>
      <c r="Z158" s="1"/>
      <c r="AA158" s="1"/>
      <c r="AB158" s="1"/>
      <c r="AC158" s="1"/>
      <c r="AD158" s="1"/>
      <c r="AE158" s="1"/>
      <c r="AF158" s="1"/>
      <c r="AG158" s="1"/>
      <c r="AH158" s="1"/>
      <c r="AK158" s="1"/>
      <c r="AL158" s="1"/>
      <c r="AM158" s="1"/>
      <c r="AN158" s="1"/>
      <c r="AO158" s="1"/>
      <c r="AP158" s="1"/>
      <c r="AQ158" s="1"/>
      <c r="AR158" s="1"/>
      <c r="AS158" s="1"/>
      <c r="AV158" s="1"/>
      <c r="AW158" s="1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FZ158" t="inlineStr">
        <is>
          <t>May be current (likely to be):</t>
        </is>
      </c>
      <c r="GA158" s="10">
        <v>43998</v>
      </c>
      <c r="GB158">
        <v>2137731</v>
      </c>
      <c r="GC158" s="13">
        <f>(GB158/GB157)-1</f>
        <v>0.011213201729780131</v>
      </c>
      <c r="GE158" t="s">
        <v>105</v>
      </c>
      <c r="GV158" s="8">
        <v>43920</v>
      </c>
      <c r="GW158">
        <v>30</v>
      </c>
      <c r="GX158" t="s">
        <v>104</v>
      </c>
      <c r="GY158">
        <v>2</v>
      </c>
      <c r="HC158">
        <v>0</v>
      </c>
    </row>
    <row r="159" spans="1:325" ht="20.25">
      <c r="C159">
        <f>H158*D159</f>
        <v>87.062709046664082</v>
      </c>
      <c r="D159">
        <f>D158</f>
        <v>0.0017640962314499999</v>
      </c>
      <c r="E159" t="s">
        <v>34</v>
      </c>
      <c r="F159" s="10">
        <v>44047</v>
      </c>
      <c r="H159">
        <f>H158+C159</f>
        <v>49439.647615995214</v>
      </c>
      <c r="W159" s="1"/>
      <c r="Z159" s="1"/>
      <c r="AA159" s="1"/>
      <c r="AB159" s="1"/>
      <c r="AC159" s="1"/>
      <c r="AD159" s="1"/>
      <c r="AE159" s="1"/>
      <c r="AF159" s="1"/>
      <c r="AG159" s="1"/>
      <c r="AH159" s="1"/>
      <c r="AK159" s="1"/>
      <c r="AL159" s="1"/>
      <c r="AM159" s="1"/>
      <c r="AN159" s="1"/>
      <c r="AO159" s="1"/>
      <c r="AP159" s="1"/>
      <c r="AQ159" s="1"/>
      <c r="AR159" s="1"/>
      <c r="AS159" s="1"/>
      <c r="AV159" s="1"/>
      <c r="AW159" s="1"/>
      <c r="BT159" s="1"/>
      <c r="BU159" s="1"/>
      <c r="BV159" s="1"/>
      <c r="BW159" s="1"/>
      <c r="BX159" s="1"/>
      <c r="BY159" s="1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FZ159" t="inlineStr">
        <is>
          <t>TENTATIVE</t>
        </is>
      </c>
      <c r="GA159" s="10">
        <v>43999</v>
      </c>
      <c r="GB159">
        <v>2163290</v>
      </c>
      <c r="GC159" s="13">
        <f>(GB159/GB158)-1</f>
        <v>0.011956134798999596</v>
      </c>
      <c r="GE159" t="s">
        <v>105</v>
      </c>
      <c r="GV159" s="8">
        <v>43921</v>
      </c>
      <c r="GW159">
        <v>30</v>
      </c>
      <c r="GX159" t="s">
        <v>104</v>
      </c>
      <c r="GY159">
        <v>2</v>
      </c>
      <c r="HC159">
        <v>0</v>
      </c>
    </row>
    <row r="160" spans="1:325" ht="20.25">
      <c r="C160">
        <f>H159*D160</f>
        <v>87.216296043593132</v>
      </c>
      <c r="D160">
        <f>D159</f>
        <v>0.0017640962314499999</v>
      </c>
      <c r="E160" t="s">
        <v>35</v>
      </c>
      <c r="F160" s="10">
        <v>44048</v>
      </c>
      <c r="H160">
        <f>H159+C160</f>
        <v>49526.863912038811</v>
      </c>
      <c r="W160" s="1"/>
      <c r="Z160" s="1"/>
      <c r="AA160" s="1"/>
      <c r="AB160" s="1"/>
      <c r="AC160" s="1"/>
      <c r="AD160" s="1"/>
      <c r="AE160" s="1"/>
      <c r="AF160" s="1"/>
      <c r="AG160" s="1"/>
      <c r="AH160" s="1"/>
      <c r="AK160" s="1"/>
      <c r="AL160" s="1"/>
      <c r="AM160" s="1"/>
      <c r="AN160" s="1"/>
      <c r="AO160" s="1"/>
      <c r="AP160" s="1"/>
      <c r="AQ160" s="1"/>
      <c r="AR160" s="1"/>
      <c r="AS160" s="1"/>
      <c r="AV160" s="1"/>
      <c r="AW160" s="1"/>
      <c r="BT160" s="1"/>
      <c r="BU160" s="1"/>
      <c r="BV160" s="1"/>
      <c r="BW160" s="1"/>
      <c r="BX160" s="1"/>
      <c r="BY160" s="1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GB160" s="1"/>
      <c r="GV160" s="8">
        <v>43922</v>
      </c>
      <c r="GW160">
        <v>30</v>
      </c>
      <c r="GX160" t="s">
        <v>104</v>
      </c>
      <c r="GY160">
        <v>2</v>
      </c>
      <c r="HC160">
        <v>0</v>
      </c>
    </row>
    <row r="161" spans="1:325" ht="20.25">
      <c r="C161">
        <f>H160*D161</f>
        <v>87.370153982764663</v>
      </c>
      <c r="D161">
        <f>D160</f>
        <v>0.0017640962314499999</v>
      </c>
      <c r="E161" t="s">
        <v>37</v>
      </c>
      <c r="F161" s="10">
        <v>44049</v>
      </c>
      <c r="H161">
        <f>H160+C161</f>
        <v>49614.234066021578</v>
      </c>
      <c r="W161" s="1"/>
      <c r="Z161" s="1"/>
      <c r="AA161" s="1"/>
      <c r="AB161" s="1"/>
      <c r="AC161" s="1"/>
      <c r="AD161" s="1"/>
      <c r="AE161" s="1"/>
      <c r="AF161" s="1"/>
      <c r="AG161" s="1"/>
      <c r="AH161" s="1"/>
      <c r="AK161" s="1"/>
      <c r="AL161" s="1"/>
      <c r="AM161" s="1"/>
      <c r="AN161" s="1"/>
      <c r="AO161" s="1"/>
      <c r="AP161" s="1"/>
      <c r="AQ161" s="1"/>
      <c r="AR161" s="1"/>
      <c r="AS161" s="1"/>
      <c r="AV161" s="1"/>
      <c r="AW161" s="1"/>
      <c r="BT161" s="1"/>
      <c r="BU161" s="1"/>
      <c r="BV161" s="1"/>
      <c r="BW161" s="1"/>
      <c r="BX161" s="1"/>
      <c r="BY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GB161" s="4"/>
      <c r="GV161" s="8">
        <v>43923</v>
      </c>
      <c r="GW161">
        <v>30</v>
      </c>
      <c r="GX161" t="s">
        <v>104</v>
      </c>
      <c r="GY161">
        <v>2</v>
      </c>
      <c r="HC161">
        <v>0</v>
      </c>
    </row>
    <row r="162" spans="1:325" ht="20.25">
      <c r="C162">
        <f>H161*D162</f>
        <v>87.524283342146873</v>
      </c>
      <c r="D162">
        <f>D161</f>
        <v>0.0017640962314499999</v>
      </c>
      <c r="E162" t="s">
        <v>38</v>
      </c>
      <c r="F162" s="10">
        <v>44050</v>
      </c>
      <c r="H162">
        <f>H161+C162</f>
        <v>49701.758349363721</v>
      </c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BT162" s="1"/>
      <c r="BU162" s="1"/>
      <c r="BV162" s="1"/>
      <c r="BW162" s="1"/>
      <c r="BX162" s="1"/>
      <c r="BY162" s="1"/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B162" s="4"/>
      <c r="GV162" s="8">
        <v>43924</v>
      </c>
      <c r="GW162">
        <v>30</v>
      </c>
      <c r="GX162" t="s">
        <v>104</v>
      </c>
      <c r="GY162">
        <v>2</v>
      </c>
      <c r="HC162">
        <v>0</v>
      </c>
    </row>
    <row r="163" spans="1:325" ht="20.25">
      <c r="C163">
        <f>H162*D163</f>
        <v>87.678684600551108</v>
      </c>
      <c r="D163">
        <f>D162</f>
        <v>0.0017640962314499999</v>
      </c>
      <c r="E163" t="s">
        <v>40</v>
      </c>
      <c r="F163" s="10">
        <v>44051</v>
      </c>
      <c r="H163">
        <f>H162+C163</f>
        <v>49789.43703396427</v>
      </c>
      <c r="W163" s="1"/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BT163" s="1"/>
      <c r="BU163" s="1"/>
      <c r="BV163" s="1"/>
      <c r="BW163" s="1"/>
      <c r="BX163" s="1"/>
      <c r="BY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B163" s="4"/>
      <c r="GC163" s="4"/>
      <c r="GD163" s="4"/>
      <c r="GE163" s="4"/>
      <c r="GG163" s="4"/>
      <c r="GV163" s="8">
        <v>43925</v>
      </c>
      <c r="GW163">
        <v>30</v>
      </c>
      <c r="GX163" t="s">
        <v>104</v>
      </c>
      <c r="GY163">
        <v>2</v>
      </c>
      <c r="HC163">
        <v>0</v>
      </c>
    </row>
    <row r="164" spans="1:325" ht="20.25">
      <c r="C164">
        <f>H163*D164</f>
        <v>87.833358237633433</v>
      </c>
      <c r="D164">
        <f>D163</f>
        <v>0.0017640962314499999</v>
      </c>
      <c r="E164" t="s">
        <v>30</v>
      </c>
      <c r="F164" s="10">
        <v>44052</v>
      </c>
      <c r="H164">
        <f>H163+C164</f>
        <v>49877.270392201906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BT164" s="1"/>
      <c r="BU164" s="1"/>
      <c r="BV164" s="1"/>
      <c r="BW164" s="1"/>
      <c r="BX164" s="1"/>
      <c r="BY164" s="1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B164" s="1"/>
      <c r="GV164" s="8">
        <v>43926</v>
      </c>
      <c r="GW164">
        <v>30</v>
      </c>
      <c r="GX164" t="s">
        <v>104</v>
      </c>
      <c r="GY164">
        <v>2</v>
      </c>
      <c r="HC164">
        <v>0</v>
      </c>
    </row>
    <row r="165" spans="1:325" ht="20.25">
      <c r="C165">
        <f>H164*D165</f>
        <v>87.988304733896044</v>
      </c>
      <c r="D165">
        <f>D164</f>
        <v>0.0017640962314499999</v>
      </c>
      <c r="E165" t="s">
        <v>33</v>
      </c>
      <c r="F165" s="10">
        <v>44053</v>
      </c>
      <c r="H165">
        <f>H164+C165</f>
        <v>49965.258696935802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BB165" s="1"/>
      <c r="BC165" s="1"/>
      <c r="BR165" s="1"/>
      <c r="BS165" s="1"/>
      <c r="BT165" s="1"/>
      <c r="BU165" s="1"/>
      <c r="BV165" s="1"/>
      <c r="BW165" s="1"/>
      <c r="BX165" s="1"/>
      <c r="BY165" s="1"/>
      <c r="CE165" s="1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V165" s="8">
        <v>43927</v>
      </c>
      <c r="GW165">
        <v>30</v>
      </c>
      <c r="GX165" t="s">
        <v>104</v>
      </c>
      <c r="GY165">
        <v>3</v>
      </c>
      <c r="HC165">
        <v>0</v>
      </c>
    </row>
    <row r="166" spans="1:325" ht="20.25">
      <c r="C166">
        <f>H165*D166</f>
        <v>88.143524570688783</v>
      </c>
      <c r="D166">
        <f>D165</f>
        <v>0.0017640962314499999</v>
      </c>
      <c r="E166" t="s">
        <v>34</v>
      </c>
      <c r="F166" s="10">
        <v>44054</v>
      </c>
      <c r="H166">
        <f>H165+C166</f>
        <v>50053.402221506491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BT166" s="1"/>
      <c r="BU166" s="1"/>
      <c r="BV166" s="1"/>
      <c r="BW166" s="1"/>
      <c r="BX166" s="1"/>
      <c r="BY166" s="1"/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V166" s="8">
        <v>43928</v>
      </c>
      <c r="GW166">
        <v>30</v>
      </c>
      <c r="GX166" t="s">
        <v>104</v>
      </c>
      <c r="GY166">
        <v>3</v>
      </c>
      <c r="HC166">
        <v>0</v>
      </c>
    </row>
    <row r="167" spans="1:325" ht="20.25">
      <c r="C167">
        <f>H166*D167</f>
        <v>88.299018230210649</v>
      </c>
      <c r="D167">
        <f>D166</f>
        <v>0.0017640962314499999</v>
      </c>
      <c r="E167" t="s">
        <v>35</v>
      </c>
      <c r="F167" s="10">
        <v>44055</v>
      </c>
      <c r="H167">
        <f>H166+C167</f>
        <v>50141.7012397367</v>
      </c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BT167" s="1"/>
      <c r="BU167" s="1"/>
      <c r="BV167" s="1"/>
      <c r="BW167" s="1"/>
      <c r="BX167" s="1"/>
      <c r="BY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V167" s="8">
        <v>43929</v>
      </c>
      <c r="GW167">
        <v>30</v>
      </c>
      <c r="GX167" t="s">
        <v>104</v>
      </c>
      <c r="GY167">
        <v>3</v>
      </c>
      <c r="HC167">
        <v>0</v>
      </c>
      <c r="HX167" s="4"/>
    </row>
    <row r="168" spans="1:325" ht="20.25">
      <c r="C168">
        <f>H167*D168</f>
        <v>88.454786195511304</v>
      </c>
      <c r="D168">
        <f>D167</f>
        <v>0.0017640962314499999</v>
      </c>
      <c r="E168" t="s">
        <v>37</v>
      </c>
      <c r="F168" s="10">
        <v>44056</v>
      </c>
      <c r="H168">
        <f>H167+C168</f>
        <v>50230.156025932214</v>
      </c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BT168" s="1"/>
      <c r="BU168" s="1"/>
      <c r="BV168" s="1"/>
      <c r="BW168" s="1"/>
      <c r="BX168" s="1"/>
      <c r="BY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V168" s="8">
        <v>43930</v>
      </c>
      <c r="GW168">
        <v>30</v>
      </c>
      <c r="GX168" t="s">
        <v>104</v>
      </c>
      <c r="GY168">
        <v>3</v>
      </c>
      <c r="HC168">
        <v>0</v>
      </c>
    </row>
    <row r="169" spans="1:325" ht="20.25">
      <c r="C169">
        <f>H168*D169</f>
        <v>88.610828950492518</v>
      </c>
      <c r="D169">
        <f>D168</f>
        <v>0.0017640962314499999</v>
      </c>
      <c r="E169" t="s">
        <v>38</v>
      </c>
      <c r="F169" s="10">
        <v>44057</v>
      </c>
      <c r="H169">
        <f>H168+C169</f>
        <v>50318.766854882706</v>
      </c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BT169" s="1"/>
      <c r="BU169" s="1"/>
      <c r="BV169" s="1"/>
      <c r="BW169" s="1"/>
      <c r="BX169" s="1"/>
      <c r="BY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V169" s="8">
        <v>43931</v>
      </c>
      <c r="GW169">
        <v>30</v>
      </c>
      <c r="GX169" t="s">
        <v>104</v>
      </c>
      <c r="GY169">
        <v>3</v>
      </c>
      <c r="HC169">
        <v>0</v>
      </c>
    </row>
    <row r="170" spans="1:325" ht="20.25">
      <c r="C170">
        <f>H169*D170</f>
        <v>88.767146979909754</v>
      </c>
      <c r="D170">
        <f>D169</f>
        <v>0.0017640962314499999</v>
      </c>
      <c r="E170" t="s">
        <v>40</v>
      </c>
      <c r="F170" s="10">
        <v>44058</v>
      </c>
      <c r="H170">
        <f>H169+C170</f>
        <v>50407.534001862616</v>
      </c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BT170" s="1"/>
      <c r="BU170" s="1"/>
      <c r="BV170" s="1"/>
      <c r="BW170" s="1"/>
      <c r="BX170" s="1"/>
      <c r="BY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V170" s="8">
        <v>43932</v>
      </c>
      <c r="GW170">
        <v>30</v>
      </c>
      <c r="GX170" t="s">
        <v>104</v>
      </c>
      <c r="GY170">
        <v>3</v>
      </c>
      <c r="HC170">
        <v>0</v>
      </c>
    </row>
    <row r="171" spans="1:325" ht="20.25">
      <c r="C171">
        <f>H170*D171</f>
        <v>88.92374076937358</v>
      </c>
      <c r="D171">
        <f>D170</f>
        <v>0.0017640962314499999</v>
      </c>
      <c r="E171" t="s">
        <v>30</v>
      </c>
      <c r="F171" s="10">
        <v>44059</v>
      </c>
      <c r="H171">
        <f>H170+C171</f>
        <v>50496.457742631988</v>
      </c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BT171" s="1"/>
      <c r="BU171" s="1"/>
      <c r="BV171" s="1"/>
      <c r="BW171" s="1"/>
      <c r="BX171" s="1"/>
      <c r="BY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V171" s="8">
        <v>43933</v>
      </c>
      <c r="GW171">
        <v>30</v>
      </c>
      <c r="GX171" t="s">
        <v>104</v>
      </c>
      <c r="GY171">
        <v>3</v>
      </c>
      <c r="HC171">
        <v>0</v>
      </c>
    </row>
    <row r="172" spans="1:325" ht="20.25">
      <c r="C172">
        <f>H171*D172</f>
        <v>89.080610805351256</v>
      </c>
      <c r="D172">
        <f>D171</f>
        <v>0.0017640962314499999</v>
      </c>
      <c r="E172" t="s">
        <v>33</v>
      </c>
      <c r="F172" s="10">
        <v>44060</v>
      </c>
      <c r="H172">
        <f>H171+C172</f>
        <v>50585.53835343734</v>
      </c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BT172" s="1"/>
      <c r="BU172" s="1"/>
      <c r="BV172" s="1"/>
      <c r="BW172" s="1"/>
      <c r="BX172" s="1"/>
      <c r="BY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V172" s="8">
        <v>43934</v>
      </c>
      <c r="GW172">
        <v>30</v>
      </c>
      <c r="GX172" t="s">
        <v>104</v>
      </c>
      <c r="GY172">
        <v>3</v>
      </c>
      <c r="HC172">
        <v>0</v>
      </c>
    </row>
    <row r="173" spans="1:325" ht="20.25">
      <c r="C173">
        <f>H172*D173</f>
        <v>89.237757575168246</v>
      </c>
      <c r="D173">
        <f>D172</f>
        <v>0.0017640962314499999</v>
      </c>
      <c r="E173" t="s">
        <v>34</v>
      </c>
      <c r="F173" s="10">
        <v>44061</v>
      </c>
      <c r="H173">
        <f>H172+C173</f>
        <v>50674.776111012507</v>
      </c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BU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V173" s="8">
        <v>43935</v>
      </c>
      <c r="GW173">
        <v>30</v>
      </c>
      <c r="GX173" t="s">
        <v>104</v>
      </c>
      <c r="GY173">
        <v>4</v>
      </c>
      <c r="HC173">
        <v>0</v>
      </c>
    </row>
    <row r="174" spans="1:325" ht="20.25">
      <c r="C174">
        <f>H173*D174</f>
        <v>89.395181567009644</v>
      </c>
      <c r="D174">
        <f>D173</f>
        <v>0.0017640962314499999</v>
      </c>
      <c r="E174" t="s">
        <v>35</v>
      </c>
      <c r="F174" s="10">
        <v>44062</v>
      </c>
      <c r="H174">
        <f>H173+C174</f>
        <v>50764.171292579515</v>
      </c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V174" s="8">
        <v>43936</v>
      </c>
      <c r="GW174">
        <v>30</v>
      </c>
      <c r="GX174" t="s">
        <v>104</v>
      </c>
      <c r="GY174">
        <v>5</v>
      </c>
      <c r="HC174">
        <v>0</v>
      </c>
    </row>
    <row r="175" spans="1:325" ht="20.25">
      <c r="C175">
        <f>H174*D175</f>
        <v>89.552883269921793</v>
      </c>
      <c r="D175">
        <f>D174</f>
        <v>0.0017640962314499999</v>
      </c>
      <c r="E175" t="s">
        <v>37</v>
      </c>
      <c r="F175" s="10">
        <v>44063</v>
      </c>
      <c r="H175">
        <f>H174+C175</f>
        <v>50853.724175849435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V175" s="8">
        <v>43937</v>
      </c>
      <c r="GW175">
        <v>30</v>
      </c>
      <c r="GX175" t="s">
        <v>104</v>
      </c>
      <c r="GY175">
        <v>5</v>
      </c>
      <c r="HB175">
        <v>93</v>
      </c>
      <c r="HC175">
        <v>0</v>
      </c>
    </row>
    <row r="176" spans="1:325" ht="20.25">
      <c r="C176">
        <f>H175*D176</f>
        <v>89.710863173813749</v>
      </c>
      <c r="D176">
        <f>D175</f>
        <v>0.0017640962314499999</v>
      </c>
      <c r="E176" t="s">
        <v>38</v>
      </c>
      <c r="F176" s="10">
        <v>44064</v>
      </c>
      <c r="H176">
        <f>H175+C176</f>
        <v>50943.43503902325</v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V176" s="8">
        <v>43938</v>
      </c>
      <c r="GW176">
        <v>30</v>
      </c>
      <c r="GX176" t="s">
        <v>104</v>
      </c>
      <c r="GY176">
        <v>5</v>
      </c>
      <c r="HB176">
        <v>93</v>
      </c>
      <c r="HC176">
        <v>0</v>
      </c>
    </row>
    <row r="177" spans="1:325" ht="20.25">
      <c r="C177">
        <f>H176*D177</f>
        <v>89.8691217694588</v>
      </c>
      <c r="D177">
        <f>D176</f>
        <v>0.0017640962314499999</v>
      </c>
      <c r="E177" t="s">
        <v>40</v>
      </c>
      <c r="F177" s="10">
        <v>44065</v>
      </c>
      <c r="H177">
        <f>H176+C177</f>
        <v>51033.304160792708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V177" s="8">
        <v>43939</v>
      </c>
      <c r="GW177">
        <v>30</v>
      </c>
      <c r="GX177" t="s">
        <v>104</v>
      </c>
      <c r="GY177">
        <v>5</v>
      </c>
      <c r="HB177">
        <v>93</v>
      </c>
      <c r="HC177">
        <v>0</v>
      </c>
    </row>
    <row r="178" spans="1:325" ht="20.25">
      <c r="C178">
        <f>H177*D178</f>
        <v>90.027659548496018</v>
      </c>
      <c r="D178">
        <f>D177</f>
        <v>0.0017640962314499999</v>
      </c>
      <c r="E178" t="s">
        <v>30</v>
      </c>
      <c r="F178" s="10">
        <v>44066</v>
      </c>
      <c r="H178">
        <f>H177+C178</f>
        <v>51123.331820341205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V178" s="8">
        <v>43940</v>
      </c>
      <c r="GW178">
        <v>30</v>
      </c>
      <c r="GX178" t="s">
        <v>104</v>
      </c>
      <c r="GY178">
        <v>6</v>
      </c>
      <c r="HB178">
        <v>111</v>
      </c>
      <c r="HC178">
        <v>0</v>
      </c>
    </row>
    <row r="179" spans="1:325" ht="20.25">
      <c r="C179">
        <f>H178*D179</f>
        <v>90.18647700343179</v>
      </c>
      <c r="D179">
        <f>D178</f>
        <v>0.0017640962314499999</v>
      </c>
      <c r="E179" t="s">
        <v>33</v>
      </c>
      <c r="F179" s="10">
        <v>44067</v>
      </c>
      <c r="H179">
        <f>H178+C179</f>
        <v>51213.518297344635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DV179">
        <v>11</v>
      </c>
      <c r="DW179" t="s">
        <v>39</v>
      </c>
      <c r="DX179" s="8">
        <v>43924</v>
      </c>
      <c r="DY179">
        <v>25</v>
      </c>
      <c r="EA179">
        <v>3</v>
      </c>
      <c r="GV179" s="8">
        <v>43941</v>
      </c>
      <c r="GW179">
        <v>30</v>
      </c>
      <c r="GX179" t="s">
        <v>104</v>
      </c>
      <c r="GY179">
        <v>6</v>
      </c>
      <c r="HB179">
        <v>111</v>
      </c>
      <c r="HC179">
        <v>0</v>
      </c>
    </row>
    <row r="180" spans="1:325" ht="20.25">
      <c r="C180">
        <f>H179*D180</f>
        <v>90.345574627641284</v>
      </c>
      <c r="D180">
        <f>D179</f>
        <v>0.0017640962314499999</v>
      </c>
      <c r="E180" t="s">
        <v>34</v>
      </c>
      <c r="F180" s="10">
        <v>44068</v>
      </c>
      <c r="H180">
        <f>H179+C180</f>
        <v>51303.863871972273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V180" s="8">
        <v>43942</v>
      </c>
      <c r="GW180">
        <v>30</v>
      </c>
      <c r="GX180" t="s">
        <v>104</v>
      </c>
      <c r="GY180">
        <v>6</v>
      </c>
      <c r="HB180">
        <v>111</v>
      </c>
      <c r="HC180">
        <v>0</v>
      </c>
    </row>
    <row r="181" spans="1:325" ht="20.25">
      <c r="C181">
        <f>H180*D181</f>
        <v>90.504952915370083</v>
      </c>
      <c r="D181">
        <f>D180</f>
        <v>0.0017640962314499999</v>
      </c>
      <c r="E181" t="s">
        <v>35</v>
      </c>
      <c r="F181" s="10">
        <v>44069</v>
      </c>
      <c r="H181">
        <f>H180+C181</f>
        <v>51394.368824887642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GV181" s="8">
        <v>43943</v>
      </c>
      <c r="GW181">
        <v>30</v>
      </c>
      <c r="GX181" t="s">
        <v>104</v>
      </c>
      <c r="GY181">
        <v>5</v>
      </c>
      <c r="HB181">
        <v>93</v>
      </c>
      <c r="HC181">
        <v>0</v>
      </c>
    </row>
    <row r="182" spans="1:325" ht="20.25">
      <c r="C182">
        <f>H181*D182</f>
        <v>90.664612361735649</v>
      </c>
      <c r="D182">
        <f>D181</f>
        <v>0.0017640962314499999</v>
      </c>
      <c r="E182" t="s">
        <v>37</v>
      </c>
      <c r="F182" s="10">
        <v>44070</v>
      </c>
      <c r="H182">
        <f>H181+C182</f>
        <v>51485.033437249382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GV182" s="8">
        <v>43944</v>
      </c>
      <c r="GW182">
        <v>30</v>
      </c>
      <c r="GX182" t="s">
        <v>104</v>
      </c>
      <c r="GY182">
        <v>6</v>
      </c>
      <c r="HB182">
        <v>111</v>
      </c>
      <c r="HC182">
        <v>0</v>
      </c>
    </row>
    <row r="183" spans="1:325" ht="20.25">
      <c r="C183">
        <f>H182*D183</f>
        <v>90.824553462728872</v>
      </c>
      <c r="D183">
        <f>D182</f>
        <v>0.0017640962314499999</v>
      </c>
      <c r="E183" t="s">
        <v>38</v>
      </c>
      <c r="F183" s="10">
        <v>44071</v>
      </c>
      <c r="H183">
        <f>H182+C183</f>
        <v>51575.857990712109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104</v>
      </c>
      <c r="GY183">
        <v>6</v>
      </c>
      <c r="HB183">
        <v>111</v>
      </c>
      <c r="HC183">
        <v>0</v>
      </c>
    </row>
    <row r="184" spans="1:325" ht="20.25">
      <c r="C184">
        <f>H183*D184</f>
        <v>90.984776715215602</v>
      </c>
      <c r="D184">
        <f>D183</f>
        <v>0.0017640962314499999</v>
      </c>
      <c r="E184" t="s">
        <v>40</v>
      </c>
      <c r="F184" s="10">
        <v>44072</v>
      </c>
      <c r="H184">
        <f>H183+C184</f>
        <v>51666.842767427326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V184" s="8">
        <v>43946</v>
      </c>
      <c r="GW184">
        <v>30</v>
      </c>
      <c r="GX184" t="s">
        <v>104</v>
      </c>
      <c r="GY184">
        <v>7</v>
      </c>
      <c r="HB184">
        <v>130</v>
      </c>
      <c r="HC184">
        <v>0</v>
      </c>
    </row>
    <row r="185" spans="1:325" ht="20.25">
      <c r="C185">
        <f>H184*D185</f>
        <v>91.145282616938232</v>
      </c>
      <c r="D185">
        <f>D184</f>
        <v>0.0017640962314499999</v>
      </c>
      <c r="E185" t="s">
        <v>30</v>
      </c>
      <c r="F185" s="10">
        <v>44073</v>
      </c>
      <c r="H185">
        <f>H184+C185</f>
        <v>51757.988050044267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V185" s="8">
        <v>43947</v>
      </c>
      <c r="GW185">
        <v>30</v>
      </c>
      <c r="GX185" t="s">
        <v>104</v>
      </c>
      <c r="GY185">
        <v>7</v>
      </c>
      <c r="HB185">
        <v>130</v>
      </c>
      <c r="HC185">
        <v>0</v>
      </c>
    </row>
    <row r="186" spans="1:325" ht="20.25">
      <c r="C186">
        <f>H185*D186</f>
        <v>91.306071666517227</v>
      </c>
      <c r="D186">
        <f>D185</f>
        <v>0.0017640962314499999</v>
      </c>
      <c r="E186" t="s">
        <v>33</v>
      </c>
      <c r="F186" s="10">
        <v>44074</v>
      </c>
      <c r="H186">
        <f>H185+C186</f>
        <v>51849.294121710787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104</v>
      </c>
      <c r="GY186">
        <v>7</v>
      </c>
      <c r="HB186">
        <v>130</v>
      </c>
      <c r="HC186">
        <v>0</v>
      </c>
    </row>
    <row r="187" spans="1:325" ht="20.25">
      <c r="C187">
        <f>H186*D187</f>
        <v>91.467144363452633</v>
      </c>
      <c r="D187">
        <f>D186</f>
        <v>0.0017640962314499999</v>
      </c>
      <c r="E187" t="s">
        <v>34</v>
      </c>
      <c r="F187" s="10">
        <v>44075</v>
      </c>
      <c r="H187">
        <f>H186+C187</f>
        <v>51940.761266074238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104</v>
      </c>
      <c r="GY187">
        <v>7</v>
      </c>
      <c r="HB187">
        <v>130</v>
      </c>
      <c r="HC187">
        <v>0</v>
      </c>
    </row>
    <row r="188" spans="1:325" ht="20.25">
      <c r="C188">
        <f>H187*D188</f>
        <v>91.628501208125698</v>
      </c>
      <c r="D188">
        <f>D187</f>
        <v>0.0017640962314499999</v>
      </c>
      <c r="E188" t="s">
        <v>35</v>
      </c>
      <c r="F188" s="10">
        <v>44076</v>
      </c>
      <c r="H188">
        <f>H187+C188</f>
        <v>52032.389767282366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104</v>
      </c>
      <c r="GY188">
        <v>7</v>
      </c>
      <c r="HB188">
        <v>130</v>
      </c>
      <c r="HC188">
        <v>0</v>
      </c>
    </row>
    <row r="189" spans="1:325" ht="20.25">
      <c r="C189">
        <f>H188*D189</f>
        <v>91.790142701800363</v>
      </c>
      <c r="D189">
        <f>D188</f>
        <v>0.0017640962314499999</v>
      </c>
      <c r="E189" t="s">
        <v>37</v>
      </c>
      <c r="F189" s="10">
        <v>44077</v>
      </c>
      <c r="H189">
        <f>H188+C189</f>
        <v>52124.179909984166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104</v>
      </c>
      <c r="GY189">
        <v>12</v>
      </c>
      <c r="HB189">
        <v>223</v>
      </c>
      <c r="HC189">
        <v>0</v>
      </c>
    </row>
    <row r="190" spans="1:325" ht="20.25">
      <c r="C190">
        <f>H189*D190</f>
        <v>91.952069346624867</v>
      </c>
      <c r="D190">
        <f>D189</f>
        <v>0.0017640962314499999</v>
      </c>
      <c r="E190" t="s">
        <v>38</v>
      </c>
      <c r="F190" s="10">
        <v>44078</v>
      </c>
      <c r="H190">
        <f>H189+C190</f>
        <v>52216.131979330792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104</v>
      </c>
      <c r="GY190">
        <v>12</v>
      </c>
      <c r="HB190">
        <v>223</v>
      </c>
      <c r="HC190">
        <v>0</v>
      </c>
    </row>
    <row r="191" spans="1:325" ht="20.25">
      <c r="C191">
        <f>H190*D191</f>
        <v>92.114281645633284</v>
      </c>
      <c r="D191">
        <f>D190</f>
        <v>0.0017640962314499999</v>
      </c>
      <c r="E191" t="s">
        <v>40</v>
      </c>
      <c r="F191" s="10">
        <v>44079</v>
      </c>
      <c r="H191">
        <f>H190+C191</f>
        <v>52308.246260976426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104</v>
      </c>
      <c r="GY191">
        <v>12</v>
      </c>
      <c r="HB191">
        <v>223</v>
      </c>
      <c r="HC191">
        <v>0</v>
      </c>
    </row>
    <row r="192" spans="1:325" ht="20.25">
      <c r="C192">
        <f>H191*D192</f>
        <v>92.276780102747068</v>
      </c>
      <c r="D192">
        <f>D191</f>
        <v>0.0017640962314499999</v>
      </c>
      <c r="E192" t="s">
        <v>30</v>
      </c>
      <c r="F192" s="10">
        <v>44080</v>
      </c>
      <c r="H192">
        <f>H191+C192</f>
        <v>52400.52304107917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104</v>
      </c>
      <c r="GY192">
        <v>12</v>
      </c>
      <c r="HB192">
        <v>223</v>
      </c>
      <c r="HC192">
        <v>0</v>
      </c>
    </row>
    <row r="193" spans="1:325" ht="20.25">
      <c r="C193">
        <f>H192*D193</f>
        <v>92.43956522277665</v>
      </c>
      <c r="D193">
        <f>D192</f>
        <v>0.0017640962314499999</v>
      </c>
      <c r="E193" t="s">
        <v>33</v>
      </c>
      <c r="F193" s="10">
        <v>44081</v>
      </c>
      <c r="H193">
        <f>H192+C193</f>
        <v>52492.962606301946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104</v>
      </c>
      <c r="GY193">
        <v>12</v>
      </c>
      <c r="HB193">
        <v>223</v>
      </c>
      <c r="HC193">
        <v>0</v>
      </c>
    </row>
    <row r="194" spans="1:325" ht="20.25">
      <c r="A194" t="s">
        <v>1</v>
      </c>
      <c r="C194">
        <f>H193*D194</f>
        <v>92.602637511423026</v>
      </c>
      <c r="D194">
        <f>D193</f>
        <v>0.0017640962314499999</v>
      </c>
      <c r="E194" t="s">
        <v>34</v>
      </c>
      <c r="F194" s="10">
        <v>44082</v>
      </c>
      <c r="H194">
        <f>H193+C194</f>
        <v>52585.565243813369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V194" s="8">
        <v>43956</v>
      </c>
      <c r="GW194">
        <v>30</v>
      </c>
      <c r="GX194" t="s">
        <v>104</v>
      </c>
      <c r="GY194">
        <v>14</v>
      </c>
      <c r="HB194">
        <v>260</v>
      </c>
      <c r="HC194">
        <v>0</v>
      </c>
    </row>
    <row r="195" spans="1:325" ht="20.25">
      <c r="C195">
        <f>H194*D195</f>
        <v>92.765997475279264</v>
      </c>
      <c r="D195">
        <f>D194</f>
        <v>0.0017640962314499999</v>
      </c>
      <c r="E195" t="s">
        <v>35</v>
      </c>
      <c r="F195" s="10">
        <v>44083</v>
      </c>
      <c r="H195">
        <f>H194+C195</f>
        <v>52678.331241288652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V195" s="8">
        <v>43957</v>
      </c>
      <c r="GW195">
        <v>30</v>
      </c>
      <c r="GX195" t="s">
        <v>104</v>
      </c>
      <c r="GY195">
        <v>14</v>
      </c>
      <c r="HB195">
        <v>260</v>
      </c>
      <c r="HC195">
        <v>0</v>
      </c>
    </row>
    <row r="196" spans="1:325" ht="20.25">
      <c r="C196">
        <f>H195*D196</f>
        <v>92.929645621832108</v>
      </c>
      <c r="D196">
        <f>D195</f>
        <v>0.0017640962314499999</v>
      </c>
      <c r="E196" t="s">
        <v>37</v>
      </c>
      <c r="F196" s="10">
        <v>44084</v>
      </c>
      <c r="H196">
        <f>H195+C196</f>
        <v>52771.260886910481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V196" s="8">
        <v>43958</v>
      </c>
      <c r="GW196">
        <v>30</v>
      </c>
      <c r="GX196" t="s">
        <v>104</v>
      </c>
      <c r="GY196">
        <v>14</v>
      </c>
      <c r="HB196">
        <v>260</v>
      </c>
      <c r="HC196">
        <v>0</v>
      </c>
    </row>
    <row r="197" spans="1:325" ht="20.25">
      <c r="C197">
        <f>H196*D197</f>
        <v>93.093582459463562</v>
      </c>
      <c r="D197">
        <f>D196</f>
        <v>0.0017640962314499999</v>
      </c>
      <c r="E197" t="s">
        <v>38</v>
      </c>
      <c r="F197" s="10">
        <v>44085</v>
      </c>
      <c r="H197">
        <f>H196+C197</f>
        <v>52864.354469369944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V197" s="8">
        <v>43959</v>
      </c>
      <c r="GW197">
        <v>30</v>
      </c>
      <c r="GX197" t="s">
        <v>104</v>
      </c>
      <c r="GY197">
        <v>15</v>
      </c>
      <c r="HB197">
        <v>279</v>
      </c>
      <c r="HC197">
        <v>0</v>
      </c>
    </row>
    <row r="198" spans="1:325" ht="20.25">
      <c r="C198">
        <f>H197*D198</f>
        <v>93.257808497452487</v>
      </c>
      <c r="D198">
        <f>D197</f>
        <v>0.0017640962314499999</v>
      </c>
      <c r="E198" t="s">
        <v>40</v>
      </c>
      <c r="F198" s="10">
        <v>44086</v>
      </c>
      <c r="H198">
        <f>H197+C198</f>
        <v>52957.612277867396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V198" s="8">
        <v>43960</v>
      </c>
      <c r="GW198">
        <v>30</v>
      </c>
      <c r="GX198" t="s">
        <v>104</v>
      </c>
      <c r="GY198">
        <v>15</v>
      </c>
      <c r="HB198">
        <v>279</v>
      </c>
      <c r="HC198">
        <v>0</v>
      </c>
    </row>
    <row r="199" spans="1:325" ht="20.25">
      <c r="C199">
        <f>H198*D199</f>
        <v>93.422324245976114</v>
      </c>
      <c r="D199">
        <f>D198</f>
        <v>0.0017640962314499999</v>
      </c>
      <c r="E199" t="s">
        <v>30</v>
      </c>
      <c r="F199" s="10">
        <v>44087</v>
      </c>
      <c r="H199">
        <f>H198+C199</f>
        <v>53051.034602113374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V199" s="8">
        <v>43961</v>
      </c>
      <c r="GW199">
        <v>30</v>
      </c>
      <c r="GX199" t="s">
        <v>104</v>
      </c>
      <c r="GY199">
        <v>15</v>
      </c>
      <c r="HB199">
        <v>279</v>
      </c>
      <c r="HC199">
        <v>0</v>
      </c>
    </row>
    <row r="200" spans="1:325" ht="20.25">
      <c r="C200">
        <f>H199*D200</f>
        <v>93.587130216111746</v>
      </c>
      <c r="D200">
        <f>D199</f>
        <v>0.0017640962314499999</v>
      </c>
      <c r="E200" t="s">
        <v>33</v>
      </c>
      <c r="F200" s="10">
        <v>44088</v>
      </c>
      <c r="H200">
        <f>H199+C200</f>
        <v>53144.621732329484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V200" s="8">
        <v>43962</v>
      </c>
      <c r="GW200">
        <v>30</v>
      </c>
      <c r="GX200" t="s">
        <v>104</v>
      </c>
      <c r="GY200">
        <v>16</v>
      </c>
      <c r="HB200">
        <v>297</v>
      </c>
      <c r="HC200">
        <v>0</v>
      </c>
    </row>
    <row r="201" spans="1:325" ht="20.25">
      <c r="C201">
        <f>H200*D201</f>
        <v>93.752226919838208</v>
      </c>
      <c r="D201">
        <f>D200</f>
        <v>0.0017640962314499999</v>
      </c>
      <c r="E201" t="s">
        <v>34</v>
      </c>
      <c r="F201" s="10">
        <v>44089</v>
      </c>
      <c r="H201">
        <f>H200+C201</f>
        <v>53238.373959249322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104</v>
      </c>
      <c r="GY201">
        <v>16</v>
      </c>
      <c r="HB201">
        <v>297</v>
      </c>
      <c r="HC201">
        <v>0</v>
      </c>
    </row>
    <row r="202" spans="1:325" ht="24">
      <c r="C202">
        <f>H201*D202</f>
        <v>93.917614870037539</v>
      </c>
      <c r="D202">
        <f>D201</f>
        <v>0.0017640962314499999</v>
      </c>
      <c r="E202" t="s">
        <v>35</v>
      </c>
      <c r="F202" s="10">
        <v>44090</v>
      </c>
      <c r="H202">
        <f>H201+C202</f>
        <v>53332.291574119357</v>
      </c>
      <c r="W202" s="1" t="inlineStr">
        <is>
          <t>June 28th: 119</t>
        </is>
      </c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104</v>
      </c>
      <c r="GY202">
        <v>16</v>
      </c>
      <c r="HB202">
        <v>297</v>
      </c>
      <c r="HC202">
        <v>0</v>
      </c>
    </row>
    <row r="203" spans="1:325" ht="20.25">
      <c r="C203">
        <f>H202*D203</f>
        <v>94.083294580496542</v>
      </c>
      <c r="D203">
        <f>D202</f>
        <v>0.0017640962314499999</v>
      </c>
      <c r="E203" t="s">
        <v>37</v>
      </c>
      <c r="F203" s="10">
        <v>44091</v>
      </c>
      <c r="H203">
        <f>H202+C203</f>
        <v>53426.374868699852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104</v>
      </c>
      <c r="GY203">
        <v>17</v>
      </c>
      <c r="HB203">
        <v>316</v>
      </c>
      <c r="HC203">
        <v>0</v>
      </c>
    </row>
    <row r="204" spans="1:325" ht="20.25">
      <c r="C204">
        <f>H203*D204</f>
        <v>94.2492665659084</v>
      </c>
      <c r="D204">
        <f>D203</f>
        <v>0.0017640962314499999</v>
      </c>
      <c r="E204" t="s">
        <v>38</v>
      </c>
      <c r="F204" s="10">
        <v>44092</v>
      </c>
      <c r="H204">
        <f>H203+C204</f>
        <v>53520.62413526576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104</v>
      </c>
      <c r="GY204">
        <v>17</v>
      </c>
      <c r="HB204">
        <v>316</v>
      </c>
      <c r="HC204">
        <v>0</v>
      </c>
    </row>
    <row r="205" spans="1:325" ht="20.25">
      <c r="C205">
        <f>H204*D205</f>
        <v>94.415531341874242</v>
      </c>
      <c r="D205">
        <f>D204</f>
        <v>0.0017640962314499999</v>
      </c>
      <c r="E205" t="s">
        <v>40</v>
      </c>
      <c r="F205" s="10">
        <v>44093</v>
      </c>
      <c r="H205">
        <f>H204+C205</f>
        <v>53615.039666607634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104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94.582089424904794</v>
      </c>
      <c r="D206">
        <f>D205</f>
        <v>0.0017640962314499999</v>
      </c>
      <c r="E206" t="s">
        <v>30</v>
      </c>
      <c r="F206" s="10">
        <v>44094</v>
      </c>
      <c r="H206">
        <f>H205+C206</f>
        <v>53709.621756032539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104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94.748941332421936</v>
      </c>
      <c r="D207">
        <f>D206</f>
        <v>0.0017640962314499999</v>
      </c>
      <c r="E207" t="s">
        <v>33</v>
      </c>
      <c r="F207" s="10">
        <v>44095</v>
      </c>
      <c r="H207">
        <f>H206+C207</f>
        <v>53804.370697364961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104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94.916087582760326</v>
      </c>
      <c r="D208">
        <f>D207</f>
        <v>0.0017640962314499999</v>
      </c>
      <c r="E208" t="s">
        <v>34</v>
      </c>
      <c r="F208" s="10">
        <v>44096</v>
      </c>
      <c r="H208">
        <f>H207+C208</f>
        <v>53899.286784947719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104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95.083528695169051</v>
      </c>
      <c r="D209">
        <f>D208</f>
        <v>0.0017640962314499999</v>
      </c>
      <c r="E209" t="s">
        <v>35</v>
      </c>
      <c r="F209" s="10">
        <v>44097</v>
      </c>
      <c r="H209">
        <f>H208+C209</f>
        <v>53994.370313642889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104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95.251265189813168</v>
      </c>
      <c r="D210">
        <f>D209</f>
        <v>0.0017640962314499999</v>
      </c>
      <c r="E210" t="s">
        <v>37</v>
      </c>
      <c r="F210" s="10">
        <v>44098</v>
      </c>
      <c r="H210">
        <f>H209+C210</f>
        <v>54089.621578832703</v>
      </c>
      <c r="W210" s="1"/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104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20.25">
      <c r="C211">
        <f>H210*D211</f>
        <v>95.419297587775361</v>
      </c>
      <c r="D211">
        <f>D210</f>
        <v>0.0017640962314499999</v>
      </c>
      <c r="E211" t="s">
        <v>38</v>
      </c>
      <c r="F211" s="10">
        <v>44099</v>
      </c>
      <c r="H211">
        <f>H210+C211</f>
        <v>54185.040876420477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U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104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95.58762641105757</v>
      </c>
      <c r="D212">
        <f>D211</f>
        <v>0.0017640962314499999</v>
      </c>
      <c r="E212" t="s">
        <v>40</v>
      </c>
      <c r="F212" s="10">
        <v>44100</v>
      </c>
      <c r="H212">
        <f>H211+C212</f>
        <v>54280.628502831532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104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95.756252182582557</v>
      </c>
      <c r="D213">
        <f>D212</f>
        <v>0.0017640962314499999</v>
      </c>
      <c r="E213" t="s">
        <v>30</v>
      </c>
      <c r="F213" s="10">
        <v>44101</v>
      </c>
      <c r="H213">
        <f>H212+C213</f>
        <v>54376.384755014114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104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95.925175426195622</v>
      </c>
      <c r="D214">
        <f>D213</f>
        <v>0.0017640962314499999</v>
      </c>
      <c r="E214" t="s">
        <v>33</v>
      </c>
      <c r="F214" s="10">
        <v>44102</v>
      </c>
      <c r="H214">
        <f>H213+C214</f>
        <v>54472.309930440308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104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96.094396666666157</v>
      </c>
      <c r="D215">
        <f>D214</f>
        <v>0.0017640962314499999</v>
      </c>
      <c r="E215" t="s">
        <v>34</v>
      </c>
      <c r="F215" s="10">
        <v>44103</v>
      </c>
      <c r="H215">
        <f>H214+C215</f>
        <v>54568.404327106975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104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96.263916429689289</v>
      </c>
      <c r="D216">
        <f>D215</f>
        <v>0.0017640962314499999</v>
      </c>
      <c r="E216" t="s">
        <v>35</v>
      </c>
      <c r="F216" s="10">
        <v>44104</v>
      </c>
      <c r="H216">
        <f>H215+C216</f>
        <v>54664.668243536667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104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96.433735241887518</v>
      </c>
      <c r="D217">
        <f>D216</f>
        <v>0.0017640962314499999</v>
      </c>
      <c r="E217" t="s">
        <v>37</v>
      </c>
      <c r="F217" s="10">
        <v>44105</v>
      </c>
      <c r="H217">
        <f>H216+C217</f>
        <v>54761.101978778555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104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96.603853630812381</v>
      </c>
      <c r="D218">
        <f>D217</f>
        <v>0.0017640962314499999</v>
      </c>
      <c r="E218" t="s">
        <v>38</v>
      </c>
      <c r="F218" s="10">
        <v>44106</v>
      </c>
      <c r="H218">
        <f>H217+C218</f>
        <v>54857.705832409367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104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96.774272124946052</v>
      </c>
      <c r="D219">
        <f>D218</f>
        <v>0.0017640962314499999</v>
      </c>
      <c r="E219" t="s">
        <v>40</v>
      </c>
      <c r="F219" s="10">
        <v>44107</v>
      </c>
      <c r="H219">
        <f>H218+C219</f>
        <v>54954.480104534312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104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96.94499125370298</v>
      </c>
      <c r="D220">
        <f>D219</f>
        <v>0.0017640962314499999</v>
      </c>
      <c r="E220" t="s">
        <v>30</v>
      </c>
      <c r="F220" s="10">
        <v>44108</v>
      </c>
      <c r="H220">
        <f>H219+C220</f>
        <v>55051.425095788014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104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97.116011547431583</v>
      </c>
      <c r="D221">
        <f>D220</f>
        <v>0.0017640962314499999</v>
      </c>
      <c r="E221" t="s">
        <v>33</v>
      </c>
      <c r="F221" s="10">
        <v>44109</v>
      </c>
      <c r="H221">
        <f>H220+C221</f>
        <v>55148.541107335448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104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97.287333537415876</v>
      </c>
      <c r="D222">
        <f>D221</f>
        <v>0.0017640962314499999</v>
      </c>
      <c r="E222" t="s">
        <v>34</v>
      </c>
      <c r="F222" s="10">
        <v>44110</v>
      </c>
      <c r="H222">
        <f>H221+C222</f>
        <v>55245.828440872865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104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97.458957755877051</v>
      </c>
      <c r="D223">
        <f>D222</f>
        <v>0.0017640962314499999</v>
      </c>
      <c r="E223" t="s">
        <v>35</v>
      </c>
      <c r="F223" s="10">
        <v>44111</v>
      </c>
      <c r="H223">
        <f>H222+C223</f>
        <v>55343.287398628745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97.630884735975243</v>
      </c>
      <c r="D224">
        <f>D223</f>
        <v>0.0017640962314499999</v>
      </c>
      <c r="E224" t="s">
        <v>37</v>
      </c>
      <c r="F224" s="10">
        <v>44112</v>
      </c>
      <c r="H224">
        <f>H223+C224</f>
        <v>55440.918283364721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97.803115011811101</v>
      </c>
      <c r="D225">
        <f>D224</f>
        <v>0.0017640962314499999</v>
      </c>
      <c r="E225" t="s">
        <v>38</v>
      </c>
      <c r="F225" s="10">
        <v>44113</v>
      </c>
      <c r="H225">
        <f>H224+C225</f>
        <v>55538.721398376532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97.975649118427512</v>
      </c>
      <c r="D226">
        <f>D225</f>
        <v>0.0017640962314499999</v>
      </c>
      <c r="E226" t="s">
        <v>40</v>
      </c>
      <c r="F226" s="10">
        <v>44114</v>
      </c>
      <c r="H226">
        <f>H225+C226</f>
        <v>55636.697047494963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ht="20.25">
      <c r="C227">
        <f>H226*D227</f>
        <v>98.148487591811204</v>
      </c>
      <c r="D227">
        <f>D226</f>
        <v>0.0017640962314499999</v>
      </c>
      <c r="E227" t="s">
        <v>30</v>
      </c>
      <c r="F227" s="10">
        <v>44115</v>
      </c>
      <c r="H227">
        <f>H226+C227</f>
        <v>55734.845535086773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98.321630968894439</v>
      </c>
      <c r="D228">
        <f>D227</f>
        <v>0.0017640962314499999</v>
      </c>
      <c r="E228" t="s">
        <v>33</v>
      </c>
      <c r="F228" s="10">
        <v>44116</v>
      </c>
      <c r="H228">
        <f>H227+C228</f>
        <v>55833.167166055668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98.495079787556676</v>
      </c>
      <c r="D229">
        <f>D228</f>
        <v>0.0017640962314499999</v>
      </c>
      <c r="E229" t="s">
        <v>34</v>
      </c>
      <c r="F229" s="10">
        <v>44117</v>
      </c>
      <c r="H229">
        <f>H228+C229</f>
        <v>55931.662245843225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98.668834586626275</v>
      </c>
      <c r="D230">
        <f>D229</f>
        <v>0.0017640962314499999</v>
      </c>
      <c r="E230" t="s">
        <v>35</v>
      </c>
      <c r="F230" s="10">
        <v>44118</v>
      </c>
      <c r="H230">
        <f>H229+C230</f>
        <v>56030.331080429853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98.842895905882102</v>
      </c>
      <c r="D231">
        <f>D230</f>
        <v>0.0017640962314499999</v>
      </c>
      <c r="E231" t="s">
        <v>37</v>
      </c>
      <c r="F231" s="10">
        <v>44119</v>
      </c>
      <c r="H231">
        <f>H230+C231</f>
        <v>56129.173976335733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99.01726428605528</v>
      </c>
      <c r="D232">
        <f>D231</f>
        <v>0.0017640962314499999</v>
      </c>
      <c r="E232" t="s">
        <v>38</v>
      </c>
      <c r="F232" s="10">
        <v>44120</v>
      </c>
      <c r="H232">
        <f>H231+C232</f>
        <v>56228.191240621789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99.191940268830791</v>
      </c>
      <c r="D233">
        <f>D232</f>
        <v>0.0017640962314499999</v>
      </c>
      <c r="E233" t="s">
        <v>40</v>
      </c>
      <c r="F233" s="10">
        <v>44121</v>
      </c>
      <c r="H233">
        <f>H232+C233</f>
        <v>56327.383180890618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99.366924396849257</v>
      </c>
      <c r="D234">
        <f>D233</f>
        <v>0.0017640962314499999</v>
      </c>
      <c r="E234" t="s">
        <v>30</v>
      </c>
      <c r="F234" s="10">
        <v>44122</v>
      </c>
      <c r="H234">
        <f>H233+C234</f>
        <v>56426.750105287465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99.542217213708511</v>
      </c>
      <c r="D235">
        <f>D234</f>
        <v>0.0017640962314499999</v>
      </c>
      <c r="E235" t="s">
        <v>33</v>
      </c>
      <c r="F235" s="10">
        <v>44123</v>
      </c>
      <c r="H235">
        <f>H234+C235</f>
        <v>56526.292322501176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99.717819263965396</v>
      </c>
      <c r="D236">
        <f>D235</f>
        <v>0.0017640962314499999</v>
      </c>
      <c r="E236" t="s">
        <v>34</v>
      </c>
      <c r="F236" s="10">
        <v>44124</v>
      </c>
      <c r="H236">
        <f>H235+C236</f>
        <v>56626.010141765139</v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99.893731093137362</v>
      </c>
      <c r="D237">
        <f>D236</f>
        <v>0.0017640962314499999</v>
      </c>
      <c r="E237" t="s">
        <v>35</v>
      </c>
      <c r="F237" s="10">
        <v>44125</v>
      </c>
      <c r="H237">
        <f>H236+C237</f>
        <v>56725.903872858275</v>
      </c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100.06995324770423</v>
      </c>
      <c r="D238">
        <f>D237</f>
        <v>0.0017640962314499999</v>
      </c>
      <c r="E238" t="s">
        <v>37</v>
      </c>
      <c r="F238" s="10">
        <v>44126</v>
      </c>
      <c r="H238">
        <f>H237+C238</f>
        <v>56825.973826105976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100.24648627510989</v>
      </c>
      <c r="D239">
        <f>D238</f>
        <v>0.0017640962314499999</v>
      </c>
      <c r="E239" t="s">
        <v>38</v>
      </c>
      <c r="F239" s="10">
        <v>44127</v>
      </c>
      <c r="H239">
        <f>H238+C239</f>
        <v>56926.220312381083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100.42333072376391</v>
      </c>
      <c r="D240">
        <f>D239</f>
        <v>0.0017640962314499999</v>
      </c>
      <c r="E240" t="s">
        <v>40</v>
      </c>
      <c r="F240" s="10">
        <v>44128</v>
      </c>
      <c r="H240">
        <f>H239+C240</f>
        <v>57026.64364310485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100.60048714304337</v>
      </c>
      <c r="D241">
        <f>D240</f>
        <v>0.0017640962314499999</v>
      </c>
      <c r="E241" t="s">
        <v>30</v>
      </c>
      <c r="F241" s="10">
        <v>44129</v>
      </c>
      <c r="H241">
        <f>H240+C241</f>
        <v>57127.244130247891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100.77795608329444</v>
      </c>
      <c r="D242">
        <f>D241</f>
        <v>0.0017640962314499999</v>
      </c>
      <c r="E242" t="s">
        <v>33</v>
      </c>
      <c r="F242" s="10">
        <v>44130</v>
      </c>
      <c r="H242">
        <f>H241+C242</f>
        <v>57228.022086331184</v>
      </c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100.95573809583421</v>
      </c>
      <c r="D243">
        <f>D242</f>
        <v>0.0017640962314499999</v>
      </c>
      <c r="E243" t="s">
        <v>34</v>
      </c>
      <c r="F243" s="10">
        <v>44131</v>
      </c>
      <c r="H243">
        <f>H242+C243</f>
        <v>57328.97782442702</v>
      </c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101.13383373295233</v>
      </c>
      <c r="D244">
        <f>D243</f>
        <v>0.0017640962314499999</v>
      </c>
      <c r="E244" t="s">
        <v>35</v>
      </c>
      <c r="F244" s="10">
        <v>44132</v>
      </c>
      <c r="H244">
        <f>H243+C244</f>
        <v>57430.111658159971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101.31224354791271</v>
      </c>
      <c r="D245">
        <f>D244</f>
        <v>0.0017640962314499999</v>
      </c>
      <c r="E245" t="s">
        <v>37</v>
      </c>
      <c r="F245" s="10">
        <v>44133</v>
      </c>
      <c r="H245">
        <f>H244+C245</f>
        <v>57531.423901707887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101.49096809495533</v>
      </c>
      <c r="D246">
        <f>D245</f>
        <v>0.0017640962314499999</v>
      </c>
      <c r="E246" t="s">
        <v>38</v>
      </c>
      <c r="F246" s="10">
        <v>44134</v>
      </c>
      <c r="H246">
        <f>H245+C246</f>
        <v>57632.914869802844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101.67000792929787</v>
      </c>
      <c r="D247">
        <f>D246</f>
        <v>0.0017640962314499999</v>
      </c>
      <c r="E247" t="s">
        <v>40</v>
      </c>
      <c r="F247" s="10">
        <v>44135</v>
      </c>
      <c r="H247">
        <f>H246+C247</f>
        <v>57734.584877732144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101.84936360713743</v>
      </c>
      <c r="D248">
        <f>D247</f>
        <v>0.0017640962314499999</v>
      </c>
      <c r="E248" t="s">
        <v>30</v>
      </c>
      <c r="F248" s="10">
        <v>44136</v>
      </c>
      <c r="H248">
        <f>H247+C248</f>
        <v>57836.434241339281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102.02903568565236</v>
      </c>
      <c r="D249">
        <f>D248</f>
        <v>0.0017640962314499999</v>
      </c>
      <c r="E249" t="s">
        <v>33</v>
      </c>
      <c r="F249" s="10">
        <v>44137</v>
      </c>
      <c r="H249">
        <f>H248+C249</f>
        <v>57938.46327702493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102.20902472300389</v>
      </c>
      <c r="D250">
        <f>D249</f>
        <v>0.0017640962314499999</v>
      </c>
      <c r="E250" t="s">
        <v>34</v>
      </c>
      <c r="F250" s="10">
        <v>44138</v>
      </c>
      <c r="H250">
        <f>H249+C250</f>
        <v>58040.672301747931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102.38933127833792</v>
      </c>
      <c r="D251">
        <f>D250</f>
        <v>0.0017640962314499999</v>
      </c>
      <c r="E251" t="s">
        <v>35</v>
      </c>
      <c r="F251" s="10">
        <v>44139</v>
      </c>
      <c r="H251">
        <f>H250+C251</f>
        <v>58143.061633026271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102.56995591178672</v>
      </c>
      <c r="D252">
        <f>D251</f>
        <v>0.0017640962314499999</v>
      </c>
      <c r="E252" t="s">
        <v>37</v>
      </c>
      <c r="F252" s="10">
        <v>44140</v>
      </c>
      <c r="H252">
        <f>H251+C252</f>
        <v>58245.631588938057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102.7508991844707</v>
      </c>
      <c r="D253">
        <f>D252</f>
        <v>0.0017640962314499999</v>
      </c>
      <c r="E253" t="s">
        <v>38</v>
      </c>
      <c r="F253" s="10">
        <v>44141</v>
      </c>
      <c r="H253">
        <f>H252+C253</f>
        <v>58348.38248812253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102.93216165850012</v>
      </c>
      <c r="D254">
        <f>D253</f>
        <v>0.0017640962314499999</v>
      </c>
      <c r="E254" t="s">
        <v>40</v>
      </c>
      <c r="F254" s="10">
        <v>44142</v>
      </c>
      <c r="H254">
        <f>H253+C254</f>
        <v>58451.31464978103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103.11374389697689</v>
      </c>
      <c r="D255">
        <f>D254</f>
        <v>0.0017640962314499999</v>
      </c>
      <c r="E255" t="s">
        <v>30</v>
      </c>
      <c r="F255" s="10">
        <v>44143</v>
      </c>
      <c r="H255">
        <f>H254+C255</f>
        <v>58554.428393678005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103.29564646399625</v>
      </c>
      <c r="D256">
        <f>D255</f>
        <v>0.0017640962314499999</v>
      </c>
      <c r="E256" t="s">
        <v>33</v>
      </c>
      <c r="F256" s="10">
        <v>44144</v>
      </c>
      <c r="H256">
        <f>H255+C256</f>
        <v>58657.724040141999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103.47786992464856</v>
      </c>
      <c r="D257">
        <f>D256</f>
        <v>0.0017640962314499999</v>
      </c>
      <c r="E257" t="s">
        <v>34</v>
      </c>
      <c r="F257" s="10">
        <v>44145</v>
      </c>
      <c r="H257">
        <f>H256+C257</f>
        <v>58761.201910066644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103.66041484502111</v>
      </c>
      <c r="D258">
        <f>D257</f>
        <v>0.0017640962314499999</v>
      </c>
      <c r="E258" t="s">
        <v>35</v>
      </c>
      <c r="F258" s="10">
        <v>44146</v>
      </c>
      <c r="H258">
        <f>H257+C258</f>
        <v>58864.862324911664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103.84328179219975</v>
      </c>
      <c r="D259">
        <f>D258</f>
        <v>0.0017640962314499999</v>
      </c>
      <c r="E259" t="s">
        <v>37</v>
      </c>
      <c r="F259" s="10">
        <v>44147</v>
      </c>
      <c r="H259">
        <f>H258+C259</f>
        <v>58968.705606703865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104.02647133427077</v>
      </c>
      <c r="D260">
        <f>D259</f>
        <v>0.0017640962314499999</v>
      </c>
      <c r="E260" t="s">
        <v>38</v>
      </c>
      <c r="F260" s="10">
        <v>44148</v>
      </c>
      <c r="H260">
        <f>H259+C260</f>
        <v>59072.732078038134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104.2099840403226</v>
      </c>
      <c r="D261">
        <f>D260</f>
        <v>0.0017640962314499999</v>
      </c>
      <c r="E261" t="s">
        <v>40</v>
      </c>
      <c r="F261" s="10">
        <v>44149</v>
      </c>
      <c r="H261">
        <f>H260+C261</f>
        <v>59176.942062078459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104.3938204804476</v>
      </c>
      <c r="D262">
        <f>D261</f>
        <v>0.0017640962314499999</v>
      </c>
      <c r="E262" t="s">
        <v>30</v>
      </c>
      <c r="F262" s="10">
        <v>44150</v>
      </c>
      <c r="H262">
        <f>H261+C262</f>
        <v>59281.335882558909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104.57798122574383</v>
      </c>
      <c r="D263">
        <f>D262</f>
        <v>0.0017640962314499999</v>
      </c>
      <c r="E263" t="s">
        <v>33</v>
      </c>
      <c r="F263" s="10">
        <v>44151</v>
      </c>
      <c r="H263">
        <f>H262+C263</f>
        <v>59385.913863784655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104.76246684831682</v>
      </c>
      <c r="D264">
        <f>D263</f>
        <v>0.0017640962314499999</v>
      </c>
      <c r="E264" t="s">
        <v>34</v>
      </c>
      <c r="F264" s="10">
        <v>44152</v>
      </c>
      <c r="H264">
        <f>H263+C264</f>
        <v>59490.676330632974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104.94727792128134</v>
      </c>
      <c r="D265">
        <f>D264</f>
        <v>0.0017640962314499999</v>
      </c>
      <c r="E265" t="s">
        <v>35</v>
      </c>
      <c r="F265" s="10">
        <v>44153</v>
      </c>
      <c r="H265">
        <f>H264+C265</f>
        <v>59595.623608554255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105.13241501876321</v>
      </c>
      <c r="D266">
        <f>D265</f>
        <v>0.0017640962314499999</v>
      </c>
      <c r="E266" t="s">
        <v>37</v>
      </c>
      <c r="F266" s="10">
        <v>44154</v>
      </c>
      <c r="H266">
        <f>H265+C266</f>
        <v>59700.75602357302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105.31787871590105</v>
      </c>
      <c r="D267">
        <f>D266</f>
        <v>0.0017640962314499999</v>
      </c>
      <c r="E267" t="s">
        <v>38</v>
      </c>
      <c r="F267" s="10">
        <v>44155</v>
      </c>
      <c r="H267">
        <f>H266+C267</f>
        <v>59806.073902288917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105.50366958884807</v>
      </c>
      <c r="D268">
        <f>D267</f>
        <v>0.0017640962314499999</v>
      </c>
      <c r="E268" t="s">
        <v>40</v>
      </c>
      <c r="F268" s="10">
        <v>44156</v>
      </c>
      <c r="H268">
        <f>H267+C268</f>
        <v>59911.577571877766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105.6897882147739</v>
      </c>
      <c r="D269">
        <f>D268</f>
        <v>0.0017640962314499999</v>
      </c>
      <c r="E269" t="s">
        <v>30</v>
      </c>
      <c r="F269" s="10">
        <v>44157</v>
      </c>
      <c r="H269">
        <f>H268+C269</f>
        <v>60017.267360092541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105.87623517186634</v>
      </c>
      <c r="D270">
        <f>D269</f>
        <v>0.0017640962314499999</v>
      </c>
      <c r="E270" t="s">
        <v>33</v>
      </c>
      <c r="F270" s="10">
        <v>44158</v>
      </c>
      <c r="H270">
        <f>H269+C270</f>
        <v>60123.14359526441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106.06301103933315</v>
      </c>
      <c r="D271">
        <f>D270</f>
        <v>0.0017640962314499999</v>
      </c>
      <c r="E271" t="s">
        <v>34</v>
      </c>
      <c r="F271" s="10">
        <v>44159</v>
      </c>
      <c r="H271">
        <f>H270+C271</f>
        <v>60229.206606303742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106.25011639740387</v>
      </c>
      <c r="D272">
        <f>D271</f>
        <v>0.0017640962314499999</v>
      </c>
      <c r="E272" t="s">
        <v>35</v>
      </c>
      <c r="F272" s="10">
        <v>44160</v>
      </c>
      <c r="H272">
        <f>H271+C272</f>
        <v>60335.456722701143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106.43755182733165</v>
      </c>
      <c r="D273">
        <f>D272</f>
        <v>0.0017640962314499999</v>
      </c>
      <c r="E273" t="s">
        <v>37</v>
      </c>
      <c r="F273" s="10">
        <v>44161</v>
      </c>
      <c r="H273">
        <f>H272+C273</f>
        <v>60441.894274528473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106.625317911395</v>
      </c>
      <c r="D274">
        <f>D273</f>
        <v>0.0017640962314499999</v>
      </c>
      <c r="E274" t="s">
        <v>38</v>
      </c>
      <c r="F274" s="10">
        <v>44162</v>
      </c>
      <c r="H274">
        <f>H273+C274</f>
        <v>60548.519592439865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106.81341523289966</v>
      </c>
      <c r="D275">
        <f>D274</f>
        <v>0.0017640962314499999</v>
      </c>
      <c r="E275" t="s">
        <v>40</v>
      </c>
      <c r="F275" s="10">
        <v>44163</v>
      </c>
      <c r="H275">
        <f>H274+C275</f>
        <v>60655.333007672765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107.00184437618032</v>
      </c>
      <c r="D276">
        <f>D275</f>
        <v>0.0017640962314499999</v>
      </c>
      <c r="E276" t="s">
        <v>30</v>
      </c>
      <c r="F276" s="10">
        <v>44164</v>
      </c>
      <c r="H276">
        <f>H275+C276</f>
        <v>60762.334852048945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107.19060592660253</v>
      </c>
      <c r="D277">
        <f>D276</f>
        <v>0.0017640962314499999</v>
      </c>
      <c r="E277" t="s">
        <v>33</v>
      </c>
      <c r="F277" s="10">
        <v>44165</v>
      </c>
      <c r="H277">
        <f>H276+C277</f>
        <v>60869.525457975549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107.3797004705645</v>
      </c>
      <c r="D278">
        <f>D277</f>
        <v>0.0017640962314499999</v>
      </c>
      <c r="E278" t="s">
        <v>34</v>
      </c>
      <c r="F278" s="10">
        <v>44166</v>
      </c>
      <c r="H278">
        <f>H277+C278</f>
        <v>60976.905158446112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107.56912859549885</v>
      </c>
      <c r="D279">
        <f>D278</f>
        <v>0.0017640962314499999</v>
      </c>
      <c r="E279" t="s">
        <v>35</v>
      </c>
      <c r="F279" s="10">
        <v>44167</v>
      </c>
      <c r="H279">
        <f>H278+C279</f>
        <v>61084.474287041608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107.75889088987452</v>
      </c>
      <c r="D280">
        <f>D279</f>
        <v>0.0017640962314499999</v>
      </c>
      <c r="E280" t="s">
        <v>37</v>
      </c>
      <c r="F280" s="10">
        <v>44168</v>
      </c>
      <c r="H280">
        <f>H279+C280</f>
        <v>61192.233177931485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107.94898794319859</v>
      </c>
      <c r="D281">
        <f>D280</f>
        <v>0.0017640962314499999</v>
      </c>
      <c r="E281" t="s">
        <v>38</v>
      </c>
      <c r="F281" s="10">
        <v>44169</v>
      </c>
      <c r="H281">
        <f>H280+C281</f>
        <v>61300.182165874685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108.13942034601803</v>
      </c>
      <c r="D282">
        <f>D281</f>
        <v>0.0017640962314499999</v>
      </c>
      <c r="E282" t="s">
        <v>40</v>
      </c>
      <c r="F282" s="10">
        <v>44170</v>
      </c>
      <c r="H282">
        <f>H281+C282</f>
        <v>61408.3215862207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108.33018868992161</v>
      </c>
      <c r="D283">
        <f>D282</f>
        <v>0.0017640962314499999</v>
      </c>
      <c r="E283" t="s">
        <v>30</v>
      </c>
      <c r="F283" s="10">
        <v>44171</v>
      </c>
      <c r="H283">
        <f>H282+C283</f>
        <v>61516.651774910621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108.52129356754178</v>
      </c>
      <c r="D284">
        <f>D283</f>
        <v>0.0017640962314499999</v>
      </c>
      <c r="E284" t="s">
        <v>33</v>
      </c>
      <c r="F284" s="10">
        <v>44172</v>
      </c>
      <c r="H284">
        <f>H283+C284</f>
        <v>61625.173068478165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108.71273557255635</v>
      </c>
      <c r="D285">
        <f>D284</f>
        <v>0.0017640962314499999</v>
      </c>
      <c r="E285" t="s">
        <v>34</v>
      </c>
      <c r="F285" s="10">
        <v>44173</v>
      </c>
      <c r="H285">
        <f>H284+C285</f>
        <v>61733.885804050718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108.90451529969052</v>
      </c>
      <c r="D286">
        <f>D285</f>
        <v>0.0017640962314499999</v>
      </c>
      <c r="E286" t="s">
        <v>35</v>
      </c>
      <c r="F286" s="10">
        <v>44174</v>
      </c>
      <c r="H286">
        <f>H285+C286</f>
        <v>61842.79031935041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109.0966333447186</v>
      </c>
      <c r="D287">
        <f>D286</f>
        <v>0.0017640962314499999</v>
      </c>
      <c r="E287" t="s">
        <v>37</v>
      </c>
      <c r="F287" s="10">
        <v>44175</v>
      </c>
      <c r="H287">
        <f>H286+C287</f>
        <v>61951.886952695131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109.2890903044659</v>
      </c>
      <c r="D288">
        <f>D287</f>
        <v>0.0017640962314499999</v>
      </c>
      <c r="E288" t="s">
        <v>38</v>
      </c>
      <c r="F288" s="10">
        <v>44176</v>
      </c>
      <c r="H288">
        <f>H287+C288</f>
        <v>62061.176042999599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109.48188677681061</v>
      </c>
      <c r="D289">
        <f>D288</f>
        <v>0.0017640962314499999</v>
      </c>
      <c r="E289" t="s">
        <v>40</v>
      </c>
      <c r="F289" s="10">
        <v>44177</v>
      </c>
      <c r="H289">
        <f>H288+C289</f>
        <v>62170.657929776411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109.67502336068563</v>
      </c>
      <c r="D290">
        <f>D289</f>
        <v>0.0017640962314499999</v>
      </c>
      <c r="E290" t="s">
        <v>30</v>
      </c>
      <c r="F290" s="10">
        <v>44178</v>
      </c>
      <c r="H290">
        <f>H289+C290</f>
        <v>62280.332953137098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0.25">
      <c r="C291">
        <f>H290*D291</f>
        <v>109.8685006560804</v>
      </c>
      <c r="D291">
        <f>D290</f>
        <v>0.0017640962314499999</v>
      </c>
      <c r="E291" t="s">
        <v>33</v>
      </c>
      <c r="F291" s="10">
        <v>44179</v>
      </c>
      <c r="H291">
        <f>H290+C291</f>
        <v>62390.201453793175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0.25">
      <c r="C292">
        <f>H291*D292</f>
        <v>110.06231926404286</v>
      </c>
      <c r="D292">
        <f>D291</f>
        <v>0.0017640962314499999</v>
      </c>
      <c r="E292" t="s">
        <v>34</v>
      </c>
      <c r="F292" s="10">
        <v>44180</v>
      </c>
      <c r="H292">
        <f>H291+C292</f>
        <v>62500.263773057217</v>
      </c>
      <c r="J292" s="4"/>
      <c r="K292" s="4"/>
      <c r="L292" s="4"/>
      <c r="M292" s="4"/>
      <c r="N292" s="4"/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0.25">
      <c r="C293">
        <f>H292*D293</f>
        <v>110.2564797866812</v>
      </c>
      <c r="D293">
        <f>D292</f>
        <v>0.0017640962314499999</v>
      </c>
      <c r="E293" t="s">
        <v>35</v>
      </c>
      <c r="F293" s="10">
        <v>44181</v>
      </c>
      <c r="H293">
        <f>H292+C293</f>
        <v>62610.520252843897</v>
      </c>
      <c r="J293" s="1"/>
      <c r="K293" s="1"/>
      <c r="L293" s="1"/>
      <c r="O293" s="1"/>
      <c r="P293" s="1"/>
      <c r="Q293" s="1"/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0.25">
      <c r="C294">
        <f>H293*D294</f>
        <v>110.45098282716582</v>
      </c>
      <c r="D294">
        <f>D293</f>
        <v>0.0017640962314499999</v>
      </c>
      <c r="E294" t="s">
        <v>37</v>
      </c>
      <c r="F294" s="10">
        <v>44182</v>
      </c>
      <c r="H294">
        <f>H293+C294</f>
        <v>62720.971235671066</v>
      </c>
      <c r="J294" s="1"/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0.25">
      <c r="C295">
        <f>H294*D295</f>
        <v>110.64582898973117</v>
      </c>
      <c r="D295">
        <f>D294</f>
        <v>0.0017640962314499999</v>
      </c>
      <c r="E295" t="s">
        <v>38</v>
      </c>
      <c r="F295" s="10">
        <v>44183</v>
      </c>
      <c r="H295">
        <f>H294+C295</f>
        <v>62831.617064660801</v>
      </c>
      <c r="J295" s="1"/>
      <c r="K295" s="1"/>
      <c r="L295" s="1"/>
      <c r="O295" s="1"/>
      <c r="P295" s="1"/>
      <c r="Q295" s="1"/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110.84101887967762</v>
      </c>
      <c r="D296">
        <f>D295</f>
        <v>0.0017640962314499999</v>
      </c>
      <c r="E296" t="s">
        <v>40</v>
      </c>
      <c r="F296" s="10">
        <v>44184</v>
      </c>
      <c r="H296">
        <f>H295+C296</f>
        <v>62942.458083540478</v>
      </c>
      <c r="J296" s="1"/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111.03655310337334</v>
      </c>
      <c r="D297">
        <f>D296</f>
        <v>0.0017640962314499999</v>
      </c>
      <c r="E297" t="s">
        <v>30</v>
      </c>
      <c r="F297" s="10">
        <v>44185</v>
      </c>
      <c r="H297">
        <f>H296+C297</f>
        <v>63053.494636643853</v>
      </c>
      <c r="J297" s="1"/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111.2324322682562</v>
      </c>
      <c r="D298">
        <f>D297</f>
        <v>0.0017640962314499999</v>
      </c>
      <c r="E298" t="s">
        <v>33</v>
      </c>
      <c r="F298" s="10">
        <v>44186</v>
      </c>
      <c r="H298">
        <f>H297+C298</f>
        <v>63164.727068912107</v>
      </c>
      <c r="J298" s="1"/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111.42865698283565</v>
      </c>
      <c r="D299">
        <f>D298</f>
        <v>0.0017640962314499999</v>
      </c>
      <c r="E299" t="s">
        <v>34</v>
      </c>
      <c r="F299" s="10">
        <v>44187</v>
      </c>
      <c r="H299">
        <f>H298+C299</f>
        <v>63276.15572589494</v>
      </c>
      <c r="J299" s="1"/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111.62522785669459</v>
      </c>
      <c r="D300">
        <f>D299</f>
        <v>0.0017640962314499999</v>
      </c>
      <c r="E300" t="s">
        <v>35</v>
      </c>
      <c r="F300" s="10">
        <v>44188</v>
      </c>
      <c r="H300">
        <f>H299+C300</f>
        <v>63387.780953751637</v>
      </c>
      <c r="I300" s="1"/>
      <c r="J300" s="1"/>
      <c r="K300" s="1"/>
      <c r="L300" s="1"/>
      <c r="O300" s="1"/>
      <c r="P300" s="1"/>
      <c r="Q300" s="1"/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111.82214550049135</v>
      </c>
      <c r="D301">
        <f>D300</f>
        <v>0.0017640962314499999</v>
      </c>
      <c r="E301" t="s">
        <v>37</v>
      </c>
      <c r="F301" s="10">
        <v>44189</v>
      </c>
      <c r="H301">
        <f>H300+C301</f>
        <v>63499.603099252126</v>
      </c>
      <c r="I301" s="1"/>
      <c r="J301" s="1"/>
      <c r="K301" s="1"/>
      <c r="L301" s="1"/>
      <c r="O301" s="1"/>
      <c r="P301" s="1"/>
      <c r="Q301" s="1"/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112.01941052596142</v>
      </c>
      <c r="D302">
        <f>D301</f>
        <v>0.0017640962314499999</v>
      </c>
      <c r="E302" t="s">
        <v>38</v>
      </c>
      <c r="F302" s="10">
        <v>44190</v>
      </c>
      <c r="H302">
        <f>H301+C302</f>
        <v>63611.622509778084</v>
      </c>
      <c r="I302" s="1"/>
      <c r="J302" s="1"/>
      <c r="K302" s="1"/>
      <c r="L302" s="1"/>
      <c r="O302" s="1"/>
      <c r="P302" s="1"/>
      <c r="Q302" s="1"/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112.2170235459195</v>
      </c>
      <c r="D303">
        <f>D302</f>
        <v>0.0017640962314499999</v>
      </c>
      <c r="E303" t="s">
        <v>40</v>
      </c>
      <c r="F303" s="10">
        <v>44191</v>
      </c>
      <c r="H303">
        <f>H302+C303</f>
        <v>63723.839533324004</v>
      </c>
      <c r="I303" s="1"/>
      <c r="J303" s="1"/>
      <c r="K303" s="1"/>
      <c r="L303" s="1"/>
      <c r="O303" s="1"/>
      <c r="P303" s="1"/>
      <c r="Q303" s="1"/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112.4149851742614</v>
      </c>
      <c r="D304">
        <f>D303</f>
        <v>0.0017640962314499999</v>
      </c>
      <c r="E304" t="s">
        <v>30</v>
      </c>
      <c r="F304" s="10">
        <v>44192</v>
      </c>
      <c r="H304">
        <f>H303+C304</f>
        <v>63836.254518498266</v>
      </c>
      <c r="I304" s="1"/>
      <c r="J304" s="1"/>
      <c r="K304" s="1"/>
      <c r="L304" s="1"/>
      <c r="O304" s="1"/>
      <c r="P304" s="1"/>
      <c r="Q304" s="1"/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112.61329602596582</v>
      </c>
      <c r="D305">
        <f>D304</f>
        <v>0.0017640962314499999</v>
      </c>
      <c r="E305" t="s">
        <v>33</v>
      </c>
      <c r="F305" s="10">
        <v>44193</v>
      </c>
      <c r="H305">
        <f>H304+C305</f>
        <v>63948.86781452423</v>
      </c>
      <c r="I305" s="1"/>
      <c r="J305" s="1"/>
      <c r="K305" s="1"/>
      <c r="L305" s="1"/>
      <c r="O305" s="1"/>
      <c r="P305" s="1"/>
      <c r="Q305" s="1"/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112.81195671709639</v>
      </c>
      <c r="D306">
        <f>D305</f>
        <v>0.0017640962314499999</v>
      </c>
      <c r="E306" t="s">
        <v>34</v>
      </c>
      <c r="F306" s="10">
        <v>44194</v>
      </c>
      <c r="H306">
        <f>H305+C306</f>
        <v>64061.679771241324</v>
      </c>
      <c r="I306" s="1"/>
      <c r="J306" s="1"/>
      <c r="K306" s="1"/>
      <c r="L306" s="1"/>
      <c r="O306" s="1"/>
      <c r="P306" s="1"/>
      <c r="Q306" s="1"/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113.01096786480352</v>
      </c>
      <c r="D307">
        <f>D306</f>
        <v>0.0017640962314499999</v>
      </c>
      <c r="E307" t="s">
        <v>35</v>
      </c>
      <c r="F307" s="10">
        <v>44195</v>
      </c>
      <c r="H307">
        <f>H306+C307</f>
        <v>64174.690739106125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0.0017640962314499999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0.0017640962314499999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0.0017640962314499999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0.0017640962314499999</v>
      </c>
      <c r="E311" t="s">
        <v>30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0.0017640962314499999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0.0017640962314499999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0.0017640962314499999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0.0017640962314499999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0.0017640962314499999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0.0017640962314499999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0.0017640962314499999</v>
      </c>
      <c r="E318" t="s">
        <v>30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0.0017640962314499999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0.0017640962314499999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0.0017640962314499999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0.0017640962314499999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0.0017640962314499999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0.0017640962314499999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0.0017640962314499999</v>
      </c>
      <c r="E325" t="s">
        <v>30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0.0017640962314499999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0.0017640962314499999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0.0017640962314499999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0.0017640962314499999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30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30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30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30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30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30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30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30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30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30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30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30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30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30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30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30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30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30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30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30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30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30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30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30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30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30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92</v>
      </c>
    </row>
    <row r="13" spans="3:19" ht="19.5">
      <c r="C13" t="s">
        <v>5</v>
      </c>
      <c r="N13" t="s">
        <v>6</v>
      </c>
      <c r="P13" t="s">
        <v>6</v>
      </c>
      <c r="R13" t="s">
        <v>95</v>
      </c>
    </row>
    <row r="14" spans="3:19" ht="19.5">
      <c r="C14" t="s">
        <v>13</v>
      </c>
      <c r="F14" t="s">
        <v>14</v>
      </c>
      <c r="N14" t="s">
        <v>15</v>
      </c>
      <c r="P14" t="s">
        <v>16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2020-06-19T06:53:43Z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