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40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<sst xmlns="http://schemas.openxmlformats.org/spreadsheetml/2006/main" uniqueCount="94" count="94">
  <si>
    <t>a</t>
  </si>
  <si>
    <t>c</t>
  </si>
  <si>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</si>
  <si>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</si>
  <si>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</si>
  <si>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</si>
  <si>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</si>
  <si>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</si>
  <si>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</si>
  <si>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</si>
  <si>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</si>
  <si>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</si>
  <si>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</si>
  <si>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</si>
  <si>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Hosp:</t>
  </si>
  <si>
    <t>No.</t>
  </si>
  <si>
    <t>Town</t>
  </si>
  <si>
    <t>Date</t>
  </si>
  <si>
    <t>Conf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</si>
  <si>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</si>
  <si>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</si>
  <si>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</si>
  <si>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</si>
  <si>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</si>
  <si>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</si>
  <si>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</si>
  <si>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</si>
  <si>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Avon</t>
  </si>
  <si>
    <t>Wed</t>
  </si>
  <si>
    <t>Barkhmstd</t>
  </si>
  <si>
    <t>Thu</t>
  </si>
  <si>
    <t>Bloomfield</t>
  </si>
  <si>
    <t>Fri</t>
  </si>
  <si>
    <t>Canton</t>
  </si>
  <si>
    <t>Sat</t>
  </si>
  <si>
    <t>E Hartford</t>
  </si>
  <si>
    <t>Goshen</t>
  </si>
  <si>
    <t>Glastonbury</t>
  </si>
  <si>
    <t>Harwinton</t>
  </si>
  <si>
    <t>Hartford</t>
  </si>
  <si>
    <t>Middletown</t>
  </si>
  <si>
    <t>Litchfield</t>
  </si>
  <si>
    <t>New Britain</t>
  </si>
  <si>
    <t>Torrington</t>
  </si>
  <si>
    <t>New Hartford</t>
  </si>
  <si>
    <t>Waterbury</t>
  </si>
  <si>
    <t>Windsor</t>
  </si>
  <si>
    <t>Norfolk</t>
  </si>
  <si>
    <t>Watertown</t>
  </si>
  <si>
    <t>Winchester</t>
  </si>
  <si>
    <t>10th</t>
  </si>
  <si>
    <t>11th</t>
  </si>
  <si>
    <t>13th</t>
  </si>
  <si>
    <t>14th</t>
  </si>
  <si>
    <t>15th</t>
  </si>
  <si>
    <t>17th</t>
  </si>
  <si>
    <t>18th</t>
  </si>
  <si>
    <t>19th</t>
  </si>
  <si>
    <t>21st</t>
  </si>
  <si>
    <t>22nd</t>
  </si>
  <si>
    <t>23rd</t>
  </si>
  <si>
    <t>Bolton</t>
  </si>
  <si>
    <t>Bristol</t>
  </si>
  <si>
    <t>Burlington</t>
  </si>
  <si>
    <t>Cromwell</t>
  </si>
  <si>
    <t>East Granby</t>
  </si>
  <si>
    <t>East Hampton</t>
  </si>
  <si>
    <t>East Hartford</t>
  </si>
  <si>
    <t>East Lyme</t>
  </si>
  <si>
    <t>East Windsor</t>
  </si>
  <si>
    <t>Farmington</t>
  </si>
  <si>
    <t>Granby</t>
  </si>
  <si>
    <t>Groton</t>
  </si>
  <si>
    <t>Hebron</t>
  </si>
  <si>
    <t>Ledyard</t>
  </si>
  <si>
    <t>Manchester</t>
  </si>
  <si>
    <t>Marlborough</t>
  </si>
  <si>
    <t>Meriden</t>
  </si>
  <si>
    <t>Montville</t>
  </si>
  <si>
    <t>Newington</t>
  </si>
  <si>
    <t>New London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</si>
  <si>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</si>
  <si>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</si>
  <si>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</si>
  <si>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</si>
  <si>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</si>
  <si>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</si>
  <si>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</si>
  <si>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Vernon</t>
  </si>
  <si>
    <t>Wallingford</t>
  </si>
  <si>
    <t>Waterford</t>
  </si>
  <si>
    <t>West Hartford</t>
  </si>
  <si>
    <t>Wethersfield</t>
  </si>
  <si>
    <t>Windsor Locks</t>
  </si>
</sst>
</file>

<file path=xl/styles.xml><?xml version="1.0" encoding="utf-8"?>
<styleSheet xmlns="http://schemas.openxmlformats.org/spreadsheetml/2006/main">
  <numFmts count="8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%" numFmtId="105"/>
    <numFmt formatCode="0.000_);(0.000)" numFmtId="106"/>
    <numFmt formatCode="0.0000_);(0.0000)" numFmtId="107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1"/>
        <c:axId val="2"/>
      </c:scatterChart>
      <c:valAx>
        <c:axId val="1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"/>
        <c:crosses val="max"/>
        <c:majorUnit val="2"/>
        <c:minorUnit val="1"/>
      </c:valAx>
      <c:valAx>
        <c:axId val="2"/>
        <c:scaling>
          <c:orientation val="minMax"/>
          <c:max val="46"/>
          <c:min val="-4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"/>
        <c:crosses val="min"/>
        <c:majorUnit val="10"/>
        <c:minorUnit val="2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Sheet1!$X$9:$X$75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Sheet1!$AE$9:$AE$75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Sheet1!$AL$9:$AL$75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Sheet1!$CF$9:$CF$75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68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axId val="29"/>
        <c:axId val="30"/>
      </c:areaChart>
      <c:catAx>
        <c:axId val="29"/>
        <c:scaling>
          <c:orientation val="minMax"/>
          <c:max val="67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ax"/>
        <c:majorUnit val="1"/>
        <c:minorUnit val="1"/>
      </c:catAx>
      <c:valAx>
        <c:axId val="30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Sheet1!$BE$17:$BE$75</c:f>
            </c:numRef>
          </c:yVal>
          <c:smooth val="1"/>
        </c:ser>
        <c:axId val="33"/>
        <c:axId val="34"/>
      </c:scatterChart>
      <c:valAx>
        <c:axId val="33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4"/>
        <c:crosses val="max"/>
        <c:majorUnit val="2"/>
        <c:minorUnit val="1"/>
      </c:valAx>
      <c:valAx>
        <c:axId val="34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7"/>
        <c:axId val="38"/>
      </c:barChart>
      <c:catAx>
        <c:axId val="3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8"/>
        <c:crosses val="min"/>
        <c:majorUnit val="1"/>
        <c:minorUnit val="1"/>
      </c:catAx>
      <c:valAx>
        <c:axId val="38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3"/>
        <c:axId val="4"/>
      </c:scatterChart>
      <c:valAx>
        <c:axId val="3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"/>
        <c:crosses val="max"/>
        <c:majorUnit val="1"/>
        <c:minorUnit val="1"/>
      </c:valAx>
      <c:valAx>
        <c:axId val="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Sheet1!$DG$9:$DG$68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Sheet1!$DH$9:$DH$68</c:f>
            </c:numRef>
          </c:val>
        </c:ser>
        <c:gapWidth val="150"/>
        <c:overlap val="100"/>
        <c:axId val="39"/>
        <c:axId val="40"/>
      </c:barChart>
      <c:catAx>
        <c:axId val="3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0"/>
        <c:crosses val="min"/>
        <c:majorUnit val="1"/>
        <c:minorUnit val="2"/>
      </c:catAx>
      <c:valAx>
        <c:axId val="40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Sheet1!$AJ$9:$AJ$75</c:f>
            </c:numRef>
          </c:val>
        </c:ser>
        <c:axId val="41"/>
        <c:axId val="42"/>
      </c:areaChart>
      <c:catAx>
        <c:axId val="41"/>
        <c:scaling>
          <c:orientation val="minMax"/>
          <c:max val="67"/>
          <c:min val="2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2"/>
        <c:crosses val="min"/>
        <c:majorUnit val="1"/>
        <c:minorUnit val="2"/>
      </c:catAx>
      <c:valAx>
        <c:axId val="42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axId val="43"/>
        <c:axId val="44"/>
      </c:areaChart>
      <c:catAx>
        <c:axId val="4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44"/>
        <c:crosses val="min"/>
        <c:majorUnit val="1"/>
        <c:minorUnit val="2"/>
      </c:catAx>
      <c:valAx>
        <c:axId val="44"/>
        <c:scaling>
          <c:orientation val="minMax"/>
          <c:max val="42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3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8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5"/>
        <c:axId val="46"/>
      </c:areaChart>
      <c:catAx>
        <c:axId val="45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6"/>
        <c:crosses val="min"/>
        <c:majorUnit val="1"/>
        <c:minorUnit val="2"/>
      </c:catAx>
      <c:valAx>
        <c:axId val="4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5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7"/>
        <c:axId val="48"/>
      </c:areaChart>
      <c:catAx>
        <c:axId val="4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8"/>
        <c:crosses val="min"/>
        <c:majorUnit val="1"/>
        <c:minorUnit val="2"/>
      </c:catAx>
      <c:valAx>
        <c:axId val="4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7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78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5"/>
        <c:axId val="6"/>
      </c:scatterChart>
      <c:valAx>
        <c:axId val="5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"/>
        <c:crosses val="max"/>
        <c:majorUnit val="1"/>
        <c:minorUnit val="1"/>
      </c:valAx>
      <c:valAx>
        <c:axId val="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Sheet1!$CK$939:$CK$987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Sheet1!$CK$2164:$CK$2212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Sheet1!$CK$1429:$CK$1477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Sheet1!$CK$547:$CK$595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Sheet1!$CK$2017:$CK$2065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Sheet1!$CK$1331:$CK$1379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Sheet1!$CK$2458:$CK$2506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Sheet1!$CK$155:$CK$203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Sheet1!$CK$743:$CK$791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Sheet1!$CK$351:$CK$399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Sheet1!$CK$57:$CK$105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Sheet1!$CK$106:$CK$154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Sheet1!$CK$8:$CK$56</c:f>
            </c:numRef>
          </c:yVal>
          <c:smooth val="0"/>
        </c:ser>
        <c:axId val="7"/>
        <c:axId val="8"/>
      </c:scatterChart>
      <c:valAx>
        <c:axId val="7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8"/>
        <c:crosses val="max"/>
        <c:majorUnit val="2"/>
        <c:minorUnit val="1"/>
      </c:valAx>
      <c:valAx>
        <c:axId val="8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Sheet1!$CK$1429:$CK$1477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Sheet1!$CK$547:$CK$595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Sheet1!$CK$2017:$CK$2065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Sheet1!$CK$1331:$CK$1379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Sheet1!$CK$2458:$CK$2506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Sheet1!$CK$155:$CK$203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Sheet1!$CK$743:$CK$791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Sheet1!$CK$351:$CK$399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Sheet1!$CK$57:$CK$105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Sheet1!$CK$106:$CK$154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Sheet1!$CK$8:$CK$56</c:f>
            </c:numRef>
          </c:yVal>
          <c:smooth val="0"/>
        </c:ser>
        <c:axId val="9"/>
        <c:axId val="10"/>
      </c:scatterChart>
      <c:valAx>
        <c:axId val="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0"/>
        <c:crosses val="max"/>
        <c:majorUnit val="2"/>
        <c:minorUnit val="1"/>
      </c:valAx>
      <c:valAx>
        <c:axId val="10"/>
        <c:scaling>
          <c:orientation val="minMax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Sheet1!$CL$155:$CL$203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Sheet1!$CL$2164:$CL$2212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Sheet1!$CL$2458:$CL$2506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Sheet1!$CL$939:$CL$987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Sheet1!$CL$2017:$CL$2065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Sheet1!$CL$547:$CL$595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Sheet1!$CL$1429:$CL$1477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Sheet1!$CL$1331:$CL$1379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Sheet1!$CL$351:$CL$399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Sheet1!$CL$743:$CL$791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Sheet1!$CL$106:$CL$154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Sheet1!$CL$57:$CL$105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Sheet1!$CL$8:$CL$56</c:f>
            </c:numRef>
          </c:yVal>
          <c:smooth val="0"/>
        </c:ser>
        <c:axId val="11"/>
        <c:axId val="12"/>
      </c:scatterChart>
      <c:valAx>
        <c:axId val="1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2"/>
        <c:crosses val="max"/>
        <c:majorUnit val="2"/>
        <c:minorUnit val="1"/>
      </c:valAx>
      <c:valAx>
        <c:axId val="12"/>
        <c:scaling>
          <c:orientation val="minMax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gapWidth val="150"/>
        <c:overlap val="100"/>
        <c:axId val="13"/>
        <c:axId val="14"/>
      </c:barChart>
      <c:catAx>
        <c:axId val="1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4"/>
        <c:crosses val="min"/>
        <c:majorUnit val="1"/>
        <c:minorUnit val="1"/>
      </c:catAx>
      <c:valAx>
        <c:axId val="14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3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gapWidth val="150"/>
        <c:overlap val="100"/>
        <c:axId val="15"/>
        <c:axId val="16"/>
      </c:barChart>
      <c:catAx>
        <c:axId val="1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6"/>
        <c:crosses val="min"/>
        <c:majorUnit val="1"/>
        <c:minorUnit val="1"/>
      </c:catAx>
      <c:valAx>
        <c:axId val="16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5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27</xdr:col>
      <xdr:colOff>1505274</xdr:colOff>
      <xdr:row>249</xdr:row>
      <xdr:rowOff>18362</xdr:rowOff>
    </xdr:from>
    <xdr:ext cx="16256000" cy="59055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28</xdr:col>
      <xdr:colOff>262857</xdr:colOff>
      <xdr:row>156</xdr:row>
      <xdr:rowOff>110328</xdr:rowOff>
    </xdr:from>
    <xdr:ext cx="16256000" cy="590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28</xdr:col>
      <xdr:colOff>87619</xdr:colOff>
      <xdr:row>122</xdr:row>
      <xdr:rowOff>18362</xdr:rowOff>
    </xdr:from>
    <xdr:ext cx="16256000" cy="5905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98</xdr:col>
      <xdr:colOff>22055</xdr:colOff>
      <xdr:row>84</xdr:row>
      <xdr:rowOff>219113</xdr:rowOff>
    </xdr:from>
    <xdr:ext cx="16382999" cy="6286499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97</xdr:col>
      <xdr:colOff>665031</xdr:colOff>
      <xdr:row>120</xdr:row>
      <xdr:rowOff>219113</xdr:rowOff>
    </xdr:from>
    <xdr:ext cx="16383000" cy="6286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97</xdr:col>
      <xdr:colOff>110838</xdr:colOff>
      <xdr:row>152</xdr:row>
      <xdr:rowOff>220398</xdr:rowOff>
    </xdr:from>
    <xdr:ext cx="16382999" cy="6286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163</xdr:col>
      <xdr:colOff>16857</xdr:colOff>
      <xdr:row>232</xdr:row>
      <xdr:rowOff>85639</xdr:rowOff>
    </xdr:from>
    <xdr:ext cx="27432000" cy="115316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163</xdr:col>
      <xdr:colOff>84287</xdr:colOff>
      <xdr:row>183</xdr:row>
      <xdr:rowOff>85639</xdr:rowOff>
    </xdr:from>
    <xdr:ext cx="27432000" cy="11620499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163</xdr:col>
      <xdr:colOff>84287</xdr:colOff>
      <xdr:row>8</xdr:row>
      <xdr:rowOff>100041</xdr:rowOff>
    </xdr:from>
    <xdr:ext cx="27432000" cy="115824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163</xdr:col>
      <xdr:colOff>84287</xdr:colOff>
      <xdr:row>140</xdr:row>
      <xdr:rowOff>171535</xdr:rowOff>
    </xdr:from>
    <xdr:ext cx="27051000" cy="100965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163</xdr:col>
      <xdr:colOff>84287</xdr:colOff>
      <xdr:row>98</xdr:row>
      <xdr:rowOff>142989</xdr:rowOff>
    </xdr:from>
    <xdr:ext cx="27051000" cy="100965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134</xdr:col>
      <xdr:colOff>547517</xdr:colOff>
      <xdr:row>37</xdr:row>
      <xdr:rowOff>85639</xdr:rowOff>
    </xdr:from>
    <xdr:ext cx="13843000" cy="57658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63</xdr:col>
      <xdr:colOff>714045</xdr:colOff>
      <xdr:row>128</xdr:row>
      <xdr:rowOff>192881</xdr:rowOff>
    </xdr:from>
    <xdr:ext cx="13843000" cy="57912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63</xdr:col>
      <xdr:colOff>659661</xdr:colOff>
      <xdr:row>99</xdr:row>
      <xdr:rowOff>112642</xdr:rowOff>
    </xdr:from>
    <xdr:ext cx="13843000" cy="5778499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47</xdr:col>
      <xdr:colOff>424981</xdr:colOff>
      <xdr:row>127</xdr:row>
      <xdr:rowOff>257175</xdr:rowOff>
    </xdr:from>
    <xdr:ext cx="13843000" cy="67310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63</xdr:col>
      <xdr:colOff>863099</xdr:colOff>
      <xdr:row>159</xdr:row>
      <xdr:rowOff>192881</xdr:rowOff>
    </xdr:from>
    <xdr:ext cx="13843000" cy="5778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27</xdr:col>
      <xdr:colOff>1549499</xdr:colOff>
      <xdr:row>188</xdr:row>
      <xdr:rowOff>18362</xdr:rowOff>
    </xdr:from>
    <xdr:ext cx="16256000" cy="5905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163</xdr:col>
      <xdr:colOff>50572</xdr:colOff>
      <xdr:row>56</xdr:row>
      <xdr:rowOff>57092</xdr:rowOff>
    </xdr:from>
    <xdr:ext cx="27051000" cy="100965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134</xdr:col>
      <xdr:colOff>514935</xdr:colOff>
      <xdr:row>8</xdr:row>
      <xdr:rowOff>257175</xdr:rowOff>
    </xdr:from>
    <xdr:ext cx="13843000" cy="57658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108</xdr:col>
      <xdr:colOff>327235</xdr:colOff>
      <xdr:row>248</xdr:row>
      <xdr:rowOff>257175</xdr:rowOff>
    </xdr:from>
    <xdr:ext cx="17399000" cy="39116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47</xdr:col>
      <xdr:colOff>354151</xdr:colOff>
      <xdr:row>95</xdr:row>
      <xdr:rowOff>192881</xdr:rowOff>
    </xdr:from>
    <xdr:ext cx="13842999" cy="67310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11</xdr:col>
      <xdr:colOff>517945</xdr:colOff>
      <xdr:row>187</xdr:row>
      <xdr:rowOff>192881</xdr:rowOff>
    </xdr:from>
    <xdr:ext cx="15112999" cy="71755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11</xdr:col>
      <xdr:colOff>178691</xdr:colOff>
      <xdr:row>121</xdr:row>
      <xdr:rowOff>183622</xdr:rowOff>
    </xdr:from>
    <xdr:ext cx="16128999" cy="65786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11</xdr:col>
      <xdr:colOff>89345</xdr:colOff>
      <xdr:row>155</xdr:row>
      <xdr:rowOff>257175</xdr:rowOff>
    </xdr:from>
    <xdr:ext cx="16129000" cy="65532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S2555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20.722564102564103" customWidth="1"/>
    <col min="3" max="3" style="2" width="15.713341346153848" bestFit="1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6.71328125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3.856310096153848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22.284375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3.540138621794874" customWidth="1"/>
    <col min="45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2.42782451923077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808994391025642" bestFit="1" customWidth="1"/>
    <col min="90" max="90" style="1" width="12.380208333333334" customWidth="1"/>
    <col min="91" max="91" style="1" width="8.570913461538462" bestFit="1" customWidth="1"/>
    <col min="92" max="92" style="1" width="15.292414262820516" customWidth="1"/>
    <col min="93" max="93" style="1" width="71.17667467948718" customWidth="1"/>
    <col min="94" max="94" style="1" width="9.142307692307693"/>
    <col min="95" max="95" style="1" width="26.72220352564103" customWidth="1"/>
    <col min="96" max="96" style="1" width="25.941298076923076" customWidth="1"/>
    <col min="97" max="97" style="1" width="9.142307692307693"/>
    <col min="98" max="98" style="1" width="14.02582371794872" customWidth="1"/>
    <col min="99" max="99" style="1" width="10.389851762820513" bestFit="1" customWidth="1"/>
    <col min="100" max="103" style="1" width="9.142307692307693"/>
    <col min="104" max="104" style="1" width="25.046113782051286" customWidth="1"/>
    <col min="105" max="105" style="1" width="21.503469551282056" customWidth="1"/>
    <col min="106" max="106" style="1" width="11.260275641025641" customWidth="1"/>
    <col min="107" max="109" style="1" width="18.284615384615385" customWidth="1"/>
    <col min="110" max="115" style="1" width="13.713461538461539" bestFit="1" customWidth="1"/>
    <col min="116" max="116" style="1" width="21.141586538461542" customWidth="1"/>
    <col min="117" max="117" style="1" width="20.284495192307695" bestFit="1" customWidth="1"/>
    <col min="118" max="118" style="2" width="16.71328125" bestFit="1" customWidth="1"/>
    <col min="119" max="119" style="6" width="14.28485576923077" customWidth="1"/>
    <col min="120" max="120" style="1" width="16.71328125" customWidth="1"/>
    <col min="121" max="121" style="1" width="18.71316105769231" customWidth="1"/>
    <col min="122" max="122" style="1" width="18.391275641025643" customWidth="1"/>
    <col min="123" max="123" style="1" width="17.320863782051283" customWidth="1"/>
    <col min="124" max="124" style="1" width="16.103794070512823" bestFit="1" customWidth="1"/>
    <col min="125" max="125" style="1" width="17.141826923076923" customWidth="1"/>
    <col min="126" max="128" style="1" width="15.713341346153848" bestFit="1" customWidth="1"/>
    <col min="129" max="130" style="1" width="11.85643028846154" bestFit="1" customWidth="1"/>
    <col min="131" max="218" style="1" width="9.142307692307693"/>
    <col min="219" max="219" style="1" width="79.99519230769232" customWidth="1"/>
    <col min="220" max="226" style="1" width="9.142307692307693"/>
    <col min="227" max="227" style="1" width="297.6963942307693" customWidth="1"/>
    <col min="228" max="256" style="1" width="9.142307692307693"/>
  </cols>
  <sheetData>
    <row r="1" spans="1:227" ht="20.25">
      <c r="A1" t="s">
        <v>0</v>
      </c>
    </row>
    <row r="2" spans="1:227" ht="20.25">
      <c r="A2" t="inlineStr">
        <is>
          <t>b</t>
        </is>
      </c>
    </row>
    <row r="3" spans="1:227" ht="20.25">
      <c r="A3" t="s">
        <v>1</v>
      </c>
      <c r="C3" t="inlineStr">
        <is>
          <t>Last revision:  Thursday, 14 May 2020 07:08:36 UTC</t>
        </is>
      </c>
    </row>
    <row r="4" spans="1:227" ht="20.25">
      <c r="A4" t="s">
        <v>2</v>
      </c>
      <c r="C4" s="1"/>
      <c r="D4" s="7"/>
      <c r="I4" t="s">
        <v>3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27" ht="20.25">
      <c r="A5" t="inlineStr">
        <is>
          <t>e</t>
        </is>
      </c>
      <c r="C5" t="s">
        <v>4</v>
      </c>
      <c r="G5" t="inlineStr">
        <is>
          <t>15x</t>
        </is>
      </c>
      <c r="H5" t="s">
        <v>5</v>
      </c>
      <c r="I5" t="s">
        <v>5</v>
      </c>
      <c r="J5" t="inlineStr">
        <is>
          <t>States</t>
        </is>
      </c>
      <c r="K5" t="inlineStr">
        <is>
          <t>Connecticut,</t>
        </is>
      </c>
      <c r="P5" t="s">
        <v>6</v>
      </c>
      <c r="W5" t="s">
        <v>6</v>
      </c>
      <c r="BY5" t="inlineStr">
        <is>
          <t>Lab cases</t>
        </is>
      </c>
      <c r="CF5" t="inlineStr">
        <is>
          <t>Delta</t>
        </is>
      </c>
      <c r="DN5" t="inlineStr">
        <is>
          <t>United States,</t>
        </is>
      </c>
    </row>
    <row r="6" spans="1:227" ht="20.25">
      <c r="A6" t="inlineStr">
        <is>
          <t>f</t>
        </is>
      </c>
      <c r="C6" t="s">
        <v>7</v>
      </c>
      <c r="D6" t="s">
        <v>8</v>
      </c>
      <c r="G6" t="inlineStr">
        <is>
          <t>measured:</t>
        </is>
      </c>
      <c r="H6" t="s">
        <v>9</v>
      </c>
      <c r="I6" t="s">
        <v>10</v>
      </c>
      <c r="J6" t="s">
        <v>11</v>
      </c>
      <c r="K6" t="s">
        <v>11</v>
      </c>
      <c r="N6" t="s">
        <v>11</v>
      </c>
      <c r="P6" t="s">
        <v>12</v>
      </c>
      <c r="R6" t="s">
        <v>13</v>
      </c>
      <c r="U6" t="s">
        <v>11</v>
      </c>
      <c r="W6" t="s">
        <v>12</v>
      </c>
      <c r="Y6" t="s">
        <v>13</v>
      </c>
      <c r="AB6" t="s">
        <v>11</v>
      </c>
      <c r="AD6" t="s">
        <v>12</v>
      </c>
      <c r="AF6" t="s">
        <v>13</v>
      </c>
      <c r="AI6" t="s">
        <v>11</v>
      </c>
      <c r="AK6" t="s">
        <v>12</v>
      </c>
      <c r="AM6" t="s">
        <v>13</v>
      </c>
      <c r="AP6" t="s">
        <v>11</v>
      </c>
      <c r="AR6" t="s">
        <v>12</v>
      </c>
      <c r="AT6" t="s">
        <v>13</v>
      </c>
      <c r="AW6" t="s">
        <v>11</v>
      </c>
      <c r="AY6" t="s">
        <v>12</v>
      </c>
      <c r="BA6" t="s">
        <v>13</v>
      </c>
      <c r="BD6" t="s">
        <v>11</v>
      </c>
      <c r="BF6" t="s">
        <v>12</v>
      </c>
      <c r="BH6" t="s">
        <v>13</v>
      </c>
      <c r="BK6" t="s">
        <v>11</v>
      </c>
      <c r="BM6" t="s">
        <v>12</v>
      </c>
      <c r="BO6" t="s">
        <v>13</v>
      </c>
      <c r="BR6" t="s">
        <v>11</v>
      </c>
      <c r="BT6" t="s">
        <v>12</v>
      </c>
      <c r="BV6" t="s">
        <v>13</v>
      </c>
      <c r="BY6" t="inlineStr">
        <is>
          <t>Confirmed:</t>
        </is>
      </c>
      <c r="CA6" t="s">
        <v>14</v>
      </c>
      <c r="CC6" t="s">
        <v>13</v>
      </c>
      <c r="CF6" t="s">
        <v>14</v>
      </c>
      <c r="CH6" t="s">
        <v>15</v>
      </c>
      <c r="CI6" t="s">
        <v>16</v>
      </c>
      <c r="CJ6" s="8" t="s">
        <v>17</v>
      </c>
      <c r="CK6" t="s">
        <v>18</v>
      </c>
      <c r="CL6" t="s">
        <v>19</v>
      </c>
      <c r="CM6" t="s">
        <v>20</v>
      </c>
      <c r="CP6" t="s">
        <v>15</v>
      </c>
      <c r="CQ6" t="s">
        <v>16</v>
      </c>
      <c r="CR6" s="8" t="s">
        <v>17</v>
      </c>
      <c r="CS6" t="s">
        <v>18</v>
      </c>
      <c r="CU6" t="s">
        <v>19</v>
      </c>
      <c r="CV6" t="s">
        <v>20</v>
      </c>
      <c r="DG6" t="inlineStr">
        <is>
          <t>Signal A</t>
        </is>
      </c>
      <c r="DH6" t="inlineStr">
        <is>
          <t>Signal B</t>
        </is>
      </c>
      <c r="DI6" t="inlineStr">
        <is>
          <t>Signal C</t>
        </is>
      </c>
      <c r="DJ6" t="inlineStr">
        <is>
          <t>Signal D</t>
        </is>
      </c>
      <c r="DK6" t="inlineStr">
        <is>
          <t>Signal E</t>
        </is>
      </c>
      <c r="DN6" t="s">
        <v>21</v>
      </c>
    </row>
    <row r="7" spans="1:227" ht="20.2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CR7" s="8"/>
      <c r="DO7" s="1"/>
    </row>
    <row r="8" spans="1:227" ht="20.25">
      <c r="A8" t="inlineStr">
        <is>
          <t>h</t>
        </is>
      </c>
      <c r="C8" s="1">
        <v>1</v>
      </c>
      <c r="D8">
        <v>0</v>
      </c>
      <c r="E8" t="s">
        <v>22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23</v>
      </c>
      <c r="CJ8" s="8">
        <v>43914</v>
      </c>
      <c r="CK8">
        <v>0</v>
      </c>
      <c r="CM8">
        <v>0</v>
      </c>
      <c r="CN8">
        <v>-5</v>
      </c>
      <c r="CP8" t="inlineStr">
        <is>
          <t>x</t>
        </is>
      </c>
      <c r="CQ8" t="s">
        <v>24</v>
      </c>
      <c r="CR8" s="8">
        <v>43955</v>
      </c>
      <c r="CS8">
        <v>18</v>
      </c>
      <c r="CT8" s="10">
        <f>(CS8/$CS$35)</f>
        <v>0.016901408450704224</v>
      </c>
      <c r="CU8">
        <v>497</v>
      </c>
      <c r="CV8">
        <v>0</v>
      </c>
      <c r="CW8">
        <v>-5</v>
      </c>
      <c r="DO8" s="1"/>
    </row>
    <row r="9" spans="1:227" ht="20.25">
      <c r="A9" t="inlineStr">
        <is>
          <t>i</t>
        </is>
      </c>
      <c r="C9">
        <f>H8*D9</f>
        <v>1</v>
      </c>
      <c r="D9">
        <v>1</v>
      </c>
      <c r="E9" t="s">
        <v>25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H9">
        <v>1</v>
      </c>
      <c r="CI9" t="s">
        <v>23</v>
      </c>
      <c r="CJ9" s="8">
        <v>43915</v>
      </c>
      <c r="CK9">
        <v>0</v>
      </c>
      <c r="CM9">
        <v>0</v>
      </c>
      <c r="CN9">
        <v>-4</v>
      </c>
      <c r="CO9" t="s">
        <v>23</v>
      </c>
      <c r="CQ9" t="inlineStr">
        <is>
          <t>Bethlehem</t>
        </is>
      </c>
      <c r="CR9" s="8">
        <v>43955</v>
      </c>
      <c r="CS9">
        <v>10</v>
      </c>
      <c r="CT9" s="10">
        <f>(CS9/$CS$35)</f>
        <v>0.0093896713615023476</v>
      </c>
      <c r="CU9">
        <v>292</v>
      </c>
      <c r="CV9">
        <v>1</v>
      </c>
      <c r="DG9">
        <v>25</v>
      </c>
      <c r="DH9">
        <v>10</v>
      </c>
      <c r="DI9">
        <v>90</v>
      </c>
    </row>
    <row r="10" spans="1:227" ht="20.25">
      <c r="C10">
        <f>H9*D10</f>
        <v>0</v>
      </c>
      <c r="D10">
        <v>0</v>
      </c>
      <c r="E10" t="s">
        <v>26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23</v>
      </c>
      <c r="CJ10" s="8">
        <v>43916</v>
      </c>
      <c r="CK10">
        <v>0</v>
      </c>
      <c r="CM10">
        <v>0</v>
      </c>
      <c r="CN10">
        <v>-3</v>
      </c>
      <c r="CO10" t="s">
        <v>27</v>
      </c>
      <c r="CQ10" t="inlineStr">
        <is>
          <t>Bridgewater</t>
        </is>
      </c>
      <c r="CR10" s="8">
        <v>43955</v>
      </c>
      <c r="CS10">
        <v>4</v>
      </c>
      <c r="CT10" s="10">
        <f>(CS10/$CS$35)</f>
        <v>0.0037558685446009389</v>
      </c>
      <c r="CU10">
        <v>244</v>
      </c>
      <c r="CV10">
        <v>0</v>
      </c>
      <c r="DG10">
        <v>50</v>
      </c>
      <c r="DH10">
        <v>50</v>
      </c>
      <c r="DI10">
        <v>190</v>
      </c>
      <c r="DM10" s="9">
        <v>43852</v>
      </c>
      <c r="DN10">
        <v>1</v>
      </c>
    </row>
    <row r="11" spans="1:227" ht="20.25">
      <c r="C11">
        <f>H10*D11</f>
        <v>1</v>
      </c>
      <c r="D11">
        <v>0.5</v>
      </c>
      <c r="E11" t="s">
        <v>28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23</v>
      </c>
      <c r="CJ11" s="8">
        <v>43917</v>
      </c>
      <c r="CK11">
        <v>0</v>
      </c>
      <c r="CM11">
        <v>0</v>
      </c>
      <c r="CN11">
        <v>-2</v>
      </c>
      <c r="CO11" t="s">
        <v>29</v>
      </c>
      <c r="CQ11" t="inlineStr">
        <is>
          <t>Canaan</t>
        </is>
      </c>
      <c r="CR11" s="8">
        <v>43955</v>
      </c>
      <c r="CS11">
        <v>0</v>
      </c>
      <c r="CT11" s="10">
        <f>(CS11/$CS$35)</f>
        <v>0</v>
      </c>
      <c r="CU11">
        <v>0</v>
      </c>
      <c r="CV11">
        <v>0</v>
      </c>
      <c r="DG11">
        <v>100</v>
      </c>
      <c r="DH11">
        <v>100</v>
      </c>
      <c r="DI11">
        <v>90</v>
      </c>
      <c r="DM11" s="9">
        <v>43853</v>
      </c>
      <c r="DN11">
        <v>1</v>
      </c>
      <c r="DO11">
        <f>(DN11/DN10)-1</f>
        <v>0</v>
      </c>
      <c r="DQ11" s="2">
        <v>1369376</v>
      </c>
      <c r="DR11" s="2">
        <v>1390406</v>
      </c>
      <c r="DS11" s="2"/>
      <c r="DV11" s="2"/>
      <c r="DW11" s="2"/>
    </row>
    <row r="12" spans="1:227" ht="20.25">
      <c r="C12">
        <f>H11*D12</f>
        <v>3</v>
      </c>
      <c r="D12">
        <v>1</v>
      </c>
      <c r="E12" t="s">
        <v>30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23</v>
      </c>
      <c r="CJ12" s="8">
        <v>43918</v>
      </c>
      <c r="CK12">
        <v>0</v>
      </c>
      <c r="CM12">
        <v>0</v>
      </c>
      <c r="CN12">
        <v>-1</v>
      </c>
      <c r="CO12" t="s">
        <v>31</v>
      </c>
      <c r="CQ12" t="inlineStr">
        <is>
          <t>Colebrook</t>
        </is>
      </c>
      <c r="CR12" s="8">
        <v>43955</v>
      </c>
      <c r="CS12">
        <v>2</v>
      </c>
      <c r="CT12" s="10">
        <f>(CS12/$CS$35)</f>
        <v>0.0018779342723004694</v>
      </c>
      <c r="CU12">
        <v>142</v>
      </c>
      <c r="CV12">
        <v>0</v>
      </c>
      <c r="DG12">
        <v>100</v>
      </c>
      <c r="DH12">
        <v>100</v>
      </c>
      <c r="DI12">
        <v>290</v>
      </c>
      <c r="DM12" s="9">
        <v>43854</v>
      </c>
      <c r="DN12">
        <v>2</v>
      </c>
      <c r="DO12">
        <f>(DN12/DN11)-1</f>
        <v>1</v>
      </c>
    </row>
    <row r="13" spans="1:227" ht="20.25">
      <c r="C13">
        <f>H12*D13</f>
        <v>4.9999999999979998</v>
      </c>
      <c r="D13">
        <v>0.83333333333299997</v>
      </c>
      <c r="E13" t="s">
        <v>32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23</v>
      </c>
      <c r="CJ13" s="8">
        <v>43919</v>
      </c>
      <c r="CK13">
        <v>0</v>
      </c>
      <c r="CM13">
        <v>0</v>
      </c>
      <c r="CN13">
        <v>0</v>
      </c>
      <c r="CO13" t="s">
        <v>33</v>
      </c>
      <c r="CQ13" t="inlineStr">
        <is>
          <t>Cornwall</t>
        </is>
      </c>
      <c r="CR13" s="8">
        <v>43955</v>
      </c>
      <c r="CS13">
        <v>3</v>
      </c>
      <c r="CT13" s="10">
        <f>(CS13/$CS$35)</f>
        <v>0.0028169014084507044</v>
      </c>
      <c r="CU13">
        <v>219</v>
      </c>
      <c r="CV13">
        <v>0</v>
      </c>
      <c r="DG13">
        <v>100</v>
      </c>
      <c r="DH13">
        <v>100</v>
      </c>
      <c r="DI13">
        <v>90</v>
      </c>
      <c r="DM13" s="9">
        <v>43855</v>
      </c>
      <c r="DN13">
        <v>2</v>
      </c>
      <c r="DO13">
        <f>(DN13/DN12)-1</f>
        <v>0</v>
      </c>
      <c r="DQ13" s="2">
        <v>1204351</v>
      </c>
      <c r="DR13" s="2"/>
      <c r="DS13" s="2"/>
      <c r="DT13" s="2"/>
      <c r="DU13" s="2"/>
    </row>
    <row r="14" spans="1:227" ht="20.25">
      <c r="C14">
        <f>H13*D14</f>
        <v>9.0000000000003624</v>
      </c>
      <c r="D14">
        <v>0.81818181818199998</v>
      </c>
      <c r="E14" t="s">
        <v>34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23</v>
      </c>
      <c r="CJ14" s="8">
        <v>43920</v>
      </c>
      <c r="CK14">
        <v>0</v>
      </c>
      <c r="CM14">
        <v>0</v>
      </c>
      <c r="CN14">
        <v>1</v>
      </c>
      <c r="CO14" t="s">
        <v>35</v>
      </c>
      <c r="CQ14" t="s">
        <v>36</v>
      </c>
      <c r="CR14" s="8">
        <v>43955</v>
      </c>
      <c r="CS14">
        <v>8</v>
      </c>
      <c r="CT14" s="10">
        <f>(CS14/$CS$35)</f>
        <v>0.0075117370892018778</v>
      </c>
      <c r="CU14">
        <v>278</v>
      </c>
      <c r="CV14">
        <v>0</v>
      </c>
      <c r="DG14">
        <v>100</v>
      </c>
      <c r="DH14">
        <v>100</v>
      </c>
      <c r="DI14">
        <v>390</v>
      </c>
      <c r="DM14" s="9">
        <v>43856</v>
      </c>
      <c r="DN14">
        <v>5</v>
      </c>
      <c r="DO14">
        <f>(DN14/DN13)-1</f>
        <v>1.5</v>
      </c>
      <c r="DQ14" s="2">
        <v>1229331</v>
      </c>
    </row>
    <row r="15" spans="1:227" ht="20.25">
      <c r="C15">
        <f>H14*D15</f>
        <v>5.9999999999995088</v>
      </c>
      <c r="D15">
        <v>0.29999999999999999</v>
      </c>
      <c r="E15" t="s">
        <v>22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23</v>
      </c>
      <c r="CJ15" s="8">
        <v>43921</v>
      </c>
      <c r="CK15">
        <v>0</v>
      </c>
      <c r="CM15">
        <v>0</v>
      </c>
      <c r="CN15">
        <v>2</v>
      </c>
      <c r="CO15" t="s">
        <v>37</v>
      </c>
      <c r="CQ15" t="s">
        <v>38</v>
      </c>
      <c r="CR15" s="8">
        <v>43955</v>
      </c>
      <c r="CS15">
        <v>26</v>
      </c>
      <c r="CT15" s="10">
        <f>(CS15/$CS$35)</f>
        <v>0.024413145539906103</v>
      </c>
      <c r="CU15">
        <v>479</v>
      </c>
      <c r="CV15">
        <v>2</v>
      </c>
      <c r="DG15">
        <v>25</v>
      </c>
      <c r="DH15">
        <v>25</v>
      </c>
      <c r="DI15">
        <v>90</v>
      </c>
      <c r="DM15" s="9">
        <v>43857</v>
      </c>
      <c r="DN15">
        <v>5</v>
      </c>
      <c r="DO15">
        <f>(DN15/DN14)-1</f>
        <v>0</v>
      </c>
      <c r="DQ15" s="2">
        <v>1257023</v>
      </c>
      <c r="DU15" s="2"/>
      <c r="DV15" s="2"/>
      <c r="DW15" s="2"/>
      <c r="DX15" s="2"/>
    </row>
    <row r="16" spans="1:227" ht="20.25">
      <c r="C16">
        <f>H15*D16</f>
        <v>14.999999999996774</v>
      </c>
      <c r="D16">
        <v>0.57692307692300004</v>
      </c>
      <c r="E16" t="s">
        <v>25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23</v>
      </c>
      <c r="CJ16" s="8">
        <v>43922</v>
      </c>
      <c r="CK16">
        <v>0</v>
      </c>
      <c r="CM16">
        <v>0</v>
      </c>
      <c r="CN16">
        <v>3</v>
      </c>
      <c r="CO16" t="s">
        <v>39</v>
      </c>
      <c r="CQ16" t="inlineStr">
        <is>
          <t>Kent</t>
        </is>
      </c>
      <c r="CR16" s="8">
        <v>43955</v>
      </c>
      <c r="CS16">
        <v>7</v>
      </c>
      <c r="CT16" s="10">
        <f>(CS16/$CS$35)</f>
        <v>0.0065727699530516428</v>
      </c>
      <c r="CU16">
        <v>251</v>
      </c>
      <c r="CV16">
        <v>0</v>
      </c>
      <c r="DG16">
        <v>100</v>
      </c>
      <c r="DH16">
        <v>100</v>
      </c>
      <c r="DI16">
        <v>490</v>
      </c>
      <c r="DM16" s="9">
        <v>43858</v>
      </c>
      <c r="DN16">
        <v>5</v>
      </c>
      <c r="DO16">
        <f>(DN16/DN15)-1</f>
        <v>0</v>
      </c>
      <c r="DQ16" s="2">
        <v>1283929</v>
      </c>
    </row>
    <row r="17" spans="1:227" ht="20.25">
      <c r="C17">
        <f>H16*D17</f>
        <v>27.000000000002473</v>
      </c>
      <c r="D17">
        <v>0.65853658536600002</v>
      </c>
      <c r="E17" t="s">
        <v>26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23</v>
      </c>
      <c r="CJ17" s="8">
        <v>43923</v>
      </c>
      <c r="CK17">
        <v>0</v>
      </c>
      <c r="CM17">
        <v>0</v>
      </c>
      <c r="CN17">
        <v>4</v>
      </c>
      <c r="CO17" t="s">
        <v>40</v>
      </c>
      <c r="CQ17" t="s">
        <v>41</v>
      </c>
      <c r="CR17" s="8">
        <v>43955</v>
      </c>
      <c r="CS17">
        <v>29</v>
      </c>
      <c r="CT17" s="10">
        <f>(CS17/$CS$35)</f>
        <v>0.027230046948356807</v>
      </c>
      <c r="CU17">
        <v>357</v>
      </c>
      <c r="CV17">
        <v>3</v>
      </c>
      <c r="DG17">
        <v>100</v>
      </c>
      <c r="DH17">
        <v>100</v>
      </c>
      <c r="DI17">
        <v>90</v>
      </c>
      <c r="DM17" s="9">
        <v>43859</v>
      </c>
      <c r="DN17">
        <v>5</v>
      </c>
      <c r="DO17">
        <f>(DN17/DN16)-1</f>
        <v>0</v>
      </c>
      <c r="DQ17" s="2">
        <v>1309550</v>
      </c>
    </row>
    <row r="18" spans="1:227" ht="20.25">
      <c r="C18">
        <f>H17*D18</f>
        <v>27.999999999974811</v>
      </c>
      <c r="D18">
        <v>0.41176470588199998</v>
      </c>
      <c r="E18" t="s">
        <v>28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23</v>
      </c>
      <c r="CJ18" s="8">
        <v>43924</v>
      </c>
      <c r="CK18">
        <v>0</v>
      </c>
      <c r="CM18">
        <v>0</v>
      </c>
      <c r="CN18">
        <v>5</v>
      </c>
      <c r="CO18" t="s">
        <v>42</v>
      </c>
      <c r="CQ18" t="inlineStr">
        <is>
          <t>Morris</t>
        </is>
      </c>
      <c r="CR18" s="8">
        <v>43955</v>
      </c>
      <c r="CS18">
        <v>12</v>
      </c>
      <c r="CT18" s="10">
        <f>(CS18/$CS$35)</f>
        <v>0.011267605633802818</v>
      </c>
      <c r="CU18">
        <v>531</v>
      </c>
      <c r="CV18">
        <v>0</v>
      </c>
      <c r="DG18">
        <v>100</v>
      </c>
      <c r="DH18">
        <v>100</v>
      </c>
      <c r="DI18">
        <v>290</v>
      </c>
      <c r="DM18" s="9">
        <v>43860</v>
      </c>
      <c r="DN18">
        <v>5</v>
      </c>
      <c r="DO18">
        <f>(DN18/DN17)-1</f>
        <v>0</v>
      </c>
      <c r="DQ18" s="2">
        <v>1329260</v>
      </c>
    </row>
    <row r="19" spans="1:227" ht="20.25">
      <c r="C19">
        <f>H18*D19</f>
        <v>62.999999999981569</v>
      </c>
      <c r="D19">
        <v>0.65625</v>
      </c>
      <c r="E19" t="s">
        <v>30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23</v>
      </c>
      <c r="CJ19" s="8">
        <v>43925</v>
      </c>
      <c r="CK19">
        <v>0</v>
      </c>
      <c r="CM19">
        <v>0</v>
      </c>
      <c r="CN19">
        <v>6</v>
      </c>
      <c r="CO19" t="s">
        <v>43</v>
      </c>
      <c r="CQ19" t="s">
        <v>44</v>
      </c>
      <c r="CR19" s="8">
        <v>43955</v>
      </c>
      <c r="CS19">
        <v>21</v>
      </c>
      <c r="CT19" s="10">
        <f>(CS19/$CS$35)</f>
        <v>0.019718309859154931</v>
      </c>
      <c r="CU19">
        <v>314</v>
      </c>
      <c r="CV19">
        <v>1</v>
      </c>
      <c r="DG19">
        <v>100</v>
      </c>
      <c r="DH19">
        <v>100</v>
      </c>
      <c r="DI19">
        <v>90</v>
      </c>
      <c r="DM19" s="9">
        <v>43861</v>
      </c>
      <c r="DN19">
        <v>7</v>
      </c>
      <c r="DO19">
        <f>(DN19/DN18)-1</f>
        <v>0.39999999999999991</v>
      </c>
      <c r="DQ19" s="2"/>
    </row>
    <row r="20" spans="1:227" ht="20.25">
      <c r="C20">
        <f>H19*D20</f>
        <v>35.000000000065768</v>
      </c>
      <c r="D20">
        <v>0.220125786164</v>
      </c>
      <c r="E20" t="s">
        <v>32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23</v>
      </c>
      <c r="CJ20" s="8">
        <v>43926</v>
      </c>
      <c r="CK20">
        <v>0</v>
      </c>
      <c r="CM20">
        <v>0</v>
      </c>
      <c r="CN20">
        <v>7</v>
      </c>
      <c r="CO20" t="s">
        <v>45</v>
      </c>
      <c r="CQ20" t="inlineStr">
        <is>
          <t>New Milford</t>
        </is>
      </c>
      <c r="CR20" s="8">
        <v>43955</v>
      </c>
      <c r="CS20">
        <v>216</v>
      </c>
      <c r="CT20" s="10">
        <f>(CS20/$CS$35)</f>
        <v>0.20281690140845071</v>
      </c>
      <c r="CU20">
        <v>801</v>
      </c>
      <c r="CV20">
        <v>12</v>
      </c>
      <c r="DG20">
        <v>11</v>
      </c>
      <c r="DH20">
        <v>22</v>
      </c>
      <c r="DI20">
        <v>390</v>
      </c>
      <c r="DM20" s="9">
        <v>43862</v>
      </c>
      <c r="DN20">
        <v>8</v>
      </c>
      <c r="DO20">
        <f>(DN20/DN19)-1</f>
        <v>0.14285714285714279</v>
      </c>
      <c r="DQ20" s="2"/>
    </row>
    <row r="21" spans="1:227" ht="20.25">
      <c r="C21">
        <f>H20*D21</f>
        <v>28.99999999991088</v>
      </c>
      <c r="D21">
        <v>0.14948453608199999</v>
      </c>
      <c r="E21" t="s">
        <v>34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23</v>
      </c>
      <c r="CJ21" s="8">
        <v>43927</v>
      </c>
      <c r="CK21">
        <v>0</v>
      </c>
      <c r="CM21">
        <v>0</v>
      </c>
      <c r="CN21">
        <v>8</v>
      </c>
      <c r="CO21" t="s">
        <v>46</v>
      </c>
      <c r="CQ21" t="s">
        <v>47</v>
      </c>
      <c r="CR21" s="8">
        <v>43955</v>
      </c>
      <c r="CS21">
        <v>7</v>
      </c>
      <c r="CT21" s="10">
        <f>(CS21/$CS$35)</f>
        <v>0.0065727699530516428</v>
      </c>
      <c r="CU21">
        <v>427</v>
      </c>
      <c r="CV21">
        <v>0</v>
      </c>
      <c r="DG21">
        <v>100</v>
      </c>
      <c r="DH21">
        <v>100</v>
      </c>
      <c r="DI21">
        <v>90</v>
      </c>
      <c r="DM21" s="9">
        <v>43863</v>
      </c>
      <c r="DN21">
        <v>8</v>
      </c>
      <c r="DO21">
        <f>(DN21/DN20)-1</f>
        <v>0</v>
      </c>
      <c r="DQ21" s="2"/>
      <c r="DR21" s="2"/>
      <c r="DS21" s="2"/>
      <c r="DV21" s="2"/>
    </row>
    <row r="22" spans="1:227" ht="20.25">
      <c r="C22">
        <f>H21*D22</f>
        <v>103.99999999896743</v>
      </c>
      <c r="D22">
        <v>0.46636771300000002</v>
      </c>
      <c r="E22" t="s">
        <v>22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23</v>
      </c>
      <c r="CJ22" s="8">
        <v>43928</v>
      </c>
      <c r="CK22">
        <v>0</v>
      </c>
      <c r="CM22">
        <v>0</v>
      </c>
      <c r="CN22">
        <v>9</v>
      </c>
      <c r="CQ22" t="inlineStr">
        <is>
          <t>North Canaan</t>
        </is>
      </c>
      <c r="CR22" s="8">
        <v>43955</v>
      </c>
      <c r="CS22">
        <v>4</v>
      </c>
      <c r="CT22" s="10">
        <f>(CS22/$CS$35)</f>
        <v>0.0037558685446009389</v>
      </c>
      <c r="CU22">
        <v>123</v>
      </c>
      <c r="CV22">
        <v>1</v>
      </c>
      <c r="DG22">
        <v>100</v>
      </c>
      <c r="DH22">
        <v>100</v>
      </c>
      <c r="DI22">
        <v>490</v>
      </c>
      <c r="DM22" s="9">
        <v>43864</v>
      </c>
      <c r="DN22">
        <v>11</v>
      </c>
      <c r="DO22">
        <f>(DN22/DN21)-1</f>
        <v>0.375</v>
      </c>
    </row>
    <row r="23" spans="1:227" ht="20.25">
      <c r="C23">
        <f>H22*D23</f>
        <v>87.999999999672326</v>
      </c>
      <c r="D23">
        <v>0.26911314984700002</v>
      </c>
      <c r="E23" t="s">
        <v>25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23</v>
      </c>
      <c r="CJ23" s="8">
        <v>43929</v>
      </c>
      <c r="CK23">
        <v>1</v>
      </c>
      <c r="CM23">
        <v>0</v>
      </c>
      <c r="CN23">
        <v>10</v>
      </c>
      <c r="CQ23" t="inlineStr">
        <is>
          <t>Plymouth</t>
        </is>
      </c>
      <c r="CR23" s="8">
        <v>43955</v>
      </c>
      <c r="CS23">
        <v>49</v>
      </c>
      <c r="CT23" s="10">
        <f>(CS23/$CS$35)</f>
        <v>0.046009389671361506</v>
      </c>
      <c r="CU23">
        <v>421</v>
      </c>
      <c r="CV23">
        <v>1</v>
      </c>
      <c r="DG23">
        <v>100</v>
      </c>
      <c r="DH23">
        <v>100</v>
      </c>
      <c r="DI23">
        <v>90</v>
      </c>
      <c r="DM23" s="9">
        <v>43865</v>
      </c>
      <c r="DN23">
        <v>11</v>
      </c>
      <c r="DO23">
        <f>(DN23/DN22)-1</f>
        <v>0</v>
      </c>
      <c r="DQ23" s="2">
        <v>1180375</v>
      </c>
      <c r="DR23" s="2"/>
    </row>
    <row r="24" spans="1:227" ht="20.25">
      <c r="C24">
        <f>H23*D24</f>
        <v>202.99999999929048</v>
      </c>
      <c r="D24">
        <v>0.489156626506</v>
      </c>
      <c r="E24" t="s">
        <v>26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23</v>
      </c>
      <c r="CJ24" s="8">
        <v>43930</v>
      </c>
      <c r="CK24">
        <v>1</v>
      </c>
      <c r="CM24">
        <v>0</v>
      </c>
      <c r="CN24">
        <v>11</v>
      </c>
      <c r="CQ24" t="inlineStr">
        <is>
          <t>Roxbury</t>
        </is>
      </c>
      <c r="CR24" s="8">
        <v>43955</v>
      </c>
      <c r="CS24">
        <v>6</v>
      </c>
      <c r="CT24" s="10">
        <f>(CS24/$CS$35)</f>
        <v>0.0056338028169014088</v>
      </c>
      <c r="CU24">
        <v>278</v>
      </c>
      <c r="CV24">
        <v>1</v>
      </c>
      <c r="DG24">
        <v>100</v>
      </c>
      <c r="DH24">
        <v>100</v>
      </c>
      <c r="DI24">
        <v>290</v>
      </c>
      <c r="DM24" s="9">
        <v>43866</v>
      </c>
      <c r="DN24">
        <v>11</v>
      </c>
      <c r="DO24">
        <f>(DN24/DN23)-1</f>
        <v>0</v>
      </c>
      <c r="DQ24" s="2">
        <v>1204351</v>
      </c>
      <c r="DR24" s="2"/>
    </row>
    <row r="25" spans="1:227" ht="20.25">
      <c r="C25">
        <f>H24*D25</f>
        <v>256.99999999911427</v>
      </c>
      <c r="D25">
        <v>0.41585760517800002</v>
      </c>
      <c r="E25" t="s">
        <v>28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23</v>
      </c>
      <c r="CJ25" s="8">
        <v>43931</v>
      </c>
      <c r="CK25">
        <v>1</v>
      </c>
      <c r="CM25">
        <v>0</v>
      </c>
      <c r="CN25">
        <v>12</v>
      </c>
      <c r="CQ25" t="inlineStr">
        <is>
          <t>Salisbury</t>
        </is>
      </c>
      <c r="CR25" s="8">
        <v>43955</v>
      </c>
      <c r="CS25">
        <v>9</v>
      </c>
      <c r="CT25" s="10">
        <f>(CS25/$CS$35)</f>
        <v>0.0084507042253521118</v>
      </c>
      <c r="CU25">
        <v>250</v>
      </c>
      <c r="CV25">
        <v>0</v>
      </c>
      <c r="DG25">
        <v>100</v>
      </c>
      <c r="DH25">
        <v>100</v>
      </c>
      <c r="DI25">
        <v>90</v>
      </c>
      <c r="DM25" s="9">
        <v>43867</v>
      </c>
      <c r="DN25">
        <v>11</v>
      </c>
      <c r="DO25">
        <f>(DN25/DN24)-1</f>
        <v>0</v>
      </c>
      <c r="DQ25" s="2">
        <v>1228603</v>
      </c>
      <c r="DR25" s="2"/>
    </row>
    <row r="26" spans="1:227" ht="20.25">
      <c r="C26">
        <f>H25*D26</f>
        <v>136.99999999915133</v>
      </c>
      <c r="D26">
        <v>0.15657142857100001</v>
      </c>
      <c r="E26" t="s">
        <v>30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23</v>
      </c>
      <c r="CJ26" s="8">
        <v>43932</v>
      </c>
      <c r="CK26">
        <v>1</v>
      </c>
      <c r="CM26">
        <v>0</v>
      </c>
      <c r="CN26">
        <v>13</v>
      </c>
      <c r="CQ26" t="inlineStr">
        <is>
          <t>Sharon</t>
        </is>
      </c>
      <c r="CR26" s="8">
        <v>43955</v>
      </c>
      <c r="CS26">
        <v>14</v>
      </c>
      <c r="CT26" s="10">
        <f>(CS26/$CS$35)</f>
        <v>0.013145539906103286</v>
      </c>
      <c r="CU26">
        <v>518</v>
      </c>
      <c r="CV26">
        <v>0</v>
      </c>
      <c r="DG26">
        <v>44</v>
      </c>
      <c r="DH26">
        <v>33</v>
      </c>
      <c r="DI26">
        <v>390</v>
      </c>
      <c r="DM26" s="9">
        <v>43868</v>
      </c>
      <c r="DN26">
        <v>11</v>
      </c>
      <c r="DO26">
        <f>(DN26/DN25)-1</f>
        <v>0</v>
      </c>
      <c r="DQ26" s="2"/>
      <c r="DR26" s="2"/>
    </row>
    <row r="27" spans="1:227" ht="20.25">
      <c r="C27">
        <f>H26*D27</f>
        <v>278.999999994132</v>
      </c>
      <c r="D27">
        <v>0.27569169960000001</v>
      </c>
      <c r="E27" t="s">
        <v>32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23</v>
      </c>
      <c r="CJ27" s="8">
        <v>43933</v>
      </c>
      <c r="CK27">
        <v>1</v>
      </c>
      <c r="CM27">
        <v>0</v>
      </c>
      <c r="CN27">
        <v>14</v>
      </c>
      <c r="CQ27" t="inlineStr">
        <is>
          <t>Thomaston</t>
        </is>
      </c>
      <c r="CR27" s="8">
        <v>43955</v>
      </c>
      <c r="CS27">
        <v>43</v>
      </c>
      <c r="CT27" s="10">
        <f>(CS27/$CS$35)</f>
        <v>0.040375586854460091</v>
      </c>
      <c r="CU27">
        <v>569</v>
      </c>
      <c r="CV27">
        <v>0</v>
      </c>
      <c r="DG27">
        <v>100</v>
      </c>
      <c r="DH27">
        <v>100</v>
      </c>
      <c r="DI27">
        <v>90</v>
      </c>
      <c r="DM27" s="9">
        <v>43869</v>
      </c>
      <c r="DN27">
        <v>11</v>
      </c>
      <c r="DO27">
        <f>(DN27/DN26)-1</f>
        <v>0</v>
      </c>
    </row>
    <row r="28" spans="1:227" ht="20.25">
      <c r="C28">
        <f>H27*D28</f>
        <v>232.99999999841174</v>
      </c>
      <c r="D28">
        <v>0.18048024787</v>
      </c>
      <c r="E28" t="s">
        <v>34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23</v>
      </c>
      <c r="CJ28" s="8">
        <v>43934</v>
      </c>
      <c r="CK28">
        <v>1</v>
      </c>
      <c r="CM28">
        <v>0</v>
      </c>
      <c r="CN28">
        <v>15</v>
      </c>
      <c r="CQ28" t="s">
        <v>43</v>
      </c>
      <c r="CR28" s="8">
        <v>43955</v>
      </c>
      <c r="CS28">
        <v>368</v>
      </c>
      <c r="CT28" s="10">
        <f>(CS28/$CS$35)</f>
        <v>0.34553990610328639</v>
      </c>
      <c r="CU28">
        <v>1075</v>
      </c>
      <c r="CV28">
        <v>64</v>
      </c>
      <c r="DG28">
        <v>100</v>
      </c>
      <c r="DH28" t="inlineStr">
        <is>
          <t>28th</t>
        </is>
      </c>
      <c r="DI28">
        <v>490</v>
      </c>
      <c r="DM28" s="9">
        <v>43870</v>
      </c>
      <c r="DN28">
        <v>11</v>
      </c>
      <c r="DO28">
        <f>(DN28/DN27)-1</f>
        <v>0</v>
      </c>
    </row>
    <row r="29" spans="1:227" ht="20.25">
      <c r="C29">
        <f>H28*D29</f>
        <v>468.99999999616119</v>
      </c>
      <c r="D29">
        <v>0.30774278215200002</v>
      </c>
      <c r="E29" t="s">
        <v>22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23</v>
      </c>
      <c r="CJ29" s="8">
        <v>43935</v>
      </c>
      <c r="CK29">
        <v>1</v>
      </c>
      <c r="CM29">
        <v>0</v>
      </c>
      <c r="CN29">
        <v>16</v>
      </c>
      <c r="CQ29" t="inlineStr">
        <is>
          <t>Warren</t>
        </is>
      </c>
      <c r="CR29" s="8">
        <v>43955</v>
      </c>
      <c r="CS29">
        <v>4</v>
      </c>
      <c r="CT29" s="10">
        <f>(CS29/$CS$35)</f>
        <v>0.0037558685446009389</v>
      </c>
      <c r="CU29">
        <v>286</v>
      </c>
      <c r="CV29">
        <v>0</v>
      </c>
      <c r="DG29">
        <v>100</v>
      </c>
      <c r="DH29" t="inlineStr">
        <is>
          <t>29th</t>
        </is>
      </c>
      <c r="DI29">
        <v>90</v>
      </c>
      <c r="DM29" s="9">
        <v>43871</v>
      </c>
      <c r="DN29">
        <v>11</v>
      </c>
      <c r="DO29">
        <f>(DN29/DN28)-1</f>
        <v>0</v>
      </c>
    </row>
    <row r="30" spans="1:227" ht="20.25">
      <c r="C30">
        <f>H29*D30</f>
        <v>577.99999999481281</v>
      </c>
      <c r="D30">
        <f>0.29001505268400002</f>
        <v>0.29001505268400002</v>
      </c>
      <c r="E30" t="s">
        <v>25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23</v>
      </c>
      <c r="CJ30" s="8">
        <v>43936</v>
      </c>
      <c r="CK30">
        <v>1</v>
      </c>
      <c r="CM30">
        <v>0</v>
      </c>
      <c r="CN30">
        <v>17</v>
      </c>
      <c r="CQ30" t="inlineStr">
        <is>
          <t>Washington</t>
        </is>
      </c>
      <c r="CR30" s="8">
        <v>43955</v>
      </c>
      <c r="CS30">
        <v>18</v>
      </c>
      <c r="CT30" s="10">
        <f>(CS30/$CS$35)</f>
        <v>0.016901408450704224</v>
      </c>
      <c r="CU30">
        <v>524</v>
      </c>
      <c r="CV30">
        <v>1</v>
      </c>
      <c r="DG30">
        <v>100</v>
      </c>
      <c r="DH30">
        <v>100</v>
      </c>
      <c r="DI30">
        <v>290</v>
      </c>
      <c r="DM30" s="9">
        <v>43872</v>
      </c>
      <c r="DN30">
        <v>12</v>
      </c>
      <c r="DO30">
        <f>(DN30/DN29)-1</f>
        <v>0.090909090909090828</v>
      </c>
    </row>
    <row r="31" spans="1:227" ht="20.25">
      <c r="C31">
        <f>H30*D31</f>
        <v>556.99999999574084</v>
      </c>
      <c r="D31">
        <f>0.21664721898100001</f>
        <v>0.21664721898100001</v>
      </c>
      <c r="E31" t="s">
        <v>26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23</v>
      </c>
      <c r="CJ31" s="8">
        <v>43937</v>
      </c>
      <c r="CK31">
        <v>2</v>
      </c>
      <c r="CL31">
        <v>62</v>
      </c>
      <c r="CM31">
        <v>0</v>
      </c>
      <c r="CN31">
        <v>18</v>
      </c>
      <c r="CQ31" t="s">
        <v>48</v>
      </c>
      <c r="CR31" s="8">
        <v>43955</v>
      </c>
      <c r="CS31">
        <v>103</v>
      </c>
      <c r="CT31" s="10">
        <f>(CS31/$CS$35)</f>
        <v>0.096713615023474184</v>
      </c>
      <c r="CU31">
        <v>476</v>
      </c>
      <c r="CV31">
        <v>4</v>
      </c>
      <c r="DG31">
        <v>31</v>
      </c>
      <c r="DH31">
        <v>31</v>
      </c>
      <c r="DI31">
        <v>90</v>
      </c>
      <c r="DM31" s="9">
        <v>43873</v>
      </c>
      <c r="DN31">
        <v>12</v>
      </c>
      <c r="DO31">
        <f>(DN31/DN30)-1</f>
        <v>0</v>
      </c>
    </row>
    <row r="32" spans="1:227" ht="20.25">
      <c r="C32">
        <f>H31*D32</f>
        <v>429.00000000942401</v>
      </c>
      <c r="D32">
        <v>0.1371483376</v>
      </c>
      <c r="E32" t="s">
        <v>28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23</v>
      </c>
      <c r="CJ32" s="8">
        <v>43938</v>
      </c>
      <c r="CK32">
        <v>2</v>
      </c>
      <c r="CL32">
        <v>62</v>
      </c>
      <c r="CM32">
        <v>0</v>
      </c>
      <c r="CN32">
        <v>19</v>
      </c>
      <c r="CQ32" t="s">
        <v>49</v>
      </c>
      <c r="CR32" s="8">
        <v>43955</v>
      </c>
      <c r="CS32">
        <v>48</v>
      </c>
      <c r="CT32" s="10">
        <f>(CS32/$CS$35)</f>
        <v>0.04507042253521127</v>
      </c>
      <c r="CU32">
        <v>450</v>
      </c>
      <c r="CV32">
        <v>2</v>
      </c>
      <c r="DG32">
        <v>22</v>
      </c>
      <c r="DH32">
        <v>99</v>
      </c>
      <c r="DI32">
        <v>390</v>
      </c>
      <c r="DM32" s="9">
        <v>43874</v>
      </c>
      <c r="DN32">
        <v>13</v>
      </c>
      <c r="DO32">
        <f>(DN32/DN31)-1</f>
        <v>0.083333333333333259</v>
      </c>
    </row>
    <row r="33" spans="1:227" ht="20.25">
      <c r="C33">
        <f>H32*D33</f>
        <v>266.99999999874649</v>
      </c>
      <c r="D33">
        <v>0.075063255552399996</v>
      </c>
      <c r="E33" t="s">
        <v>30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23</v>
      </c>
      <c r="CJ33" s="8">
        <v>43939</v>
      </c>
      <c r="CK33">
        <v>2</v>
      </c>
      <c r="CL33">
        <v>62</v>
      </c>
      <c r="CM33">
        <v>0</v>
      </c>
      <c r="CN33">
        <v>20</v>
      </c>
      <c r="CQ33" t="inlineStr">
        <is>
          <t>Woodbury</t>
        </is>
      </c>
      <c r="CR33" s="8">
        <v>43955</v>
      </c>
      <c r="CS33">
        <v>36</v>
      </c>
      <c r="CT33" s="10">
        <f>(CS33/$CS$35)</f>
        <v>0.033802816901408447</v>
      </c>
      <c r="CU33">
        <v>377</v>
      </c>
      <c r="CV33">
        <v>2</v>
      </c>
      <c r="DG33">
        <v>111</v>
      </c>
      <c r="DH33" t="inlineStr">
        <is>
          <t>2nd</t>
        </is>
      </c>
      <c r="DI33">
        <v>90</v>
      </c>
      <c r="DM33" s="9">
        <v>43875</v>
      </c>
      <c r="DN33">
        <v>13</v>
      </c>
      <c r="DO33">
        <f>(DN33/DN32)-1</f>
        <v>0</v>
      </c>
    </row>
    <row r="34" spans="1:227" ht="20.25">
      <c r="C34">
        <f>H33*D34</f>
        <v>1089.9999999793126</v>
      </c>
      <c r="D34">
        <v>0.28504184100000002</v>
      </c>
      <c r="E34" t="s">
        <v>32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23</v>
      </c>
      <c r="CJ34" s="8">
        <v>43940</v>
      </c>
      <c r="CK34">
        <v>2</v>
      </c>
      <c r="CL34">
        <v>62</v>
      </c>
      <c r="CM34">
        <v>0</v>
      </c>
      <c r="CN34">
        <v>21</v>
      </c>
      <c r="CR34" s="8"/>
      <c r="DG34">
        <v>100</v>
      </c>
      <c r="DH34" t="inlineStr">
        <is>
          <t>3rd</t>
        </is>
      </c>
      <c r="DI34">
        <v>490</v>
      </c>
      <c r="DM34" s="9">
        <v>43876</v>
      </c>
      <c r="DN34">
        <v>13</v>
      </c>
      <c r="DO34">
        <f>(DN34/DN33)-1</f>
        <v>0</v>
      </c>
    </row>
    <row r="35" spans="1:227" ht="20.25">
      <c r="C35">
        <f>H34*D35</f>
        <v>361.99999999739401</v>
      </c>
      <c r="D35">
        <v>0.0736670736671</v>
      </c>
      <c r="E35" t="s">
        <v>34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23</v>
      </c>
      <c r="CJ35" s="8">
        <v>43941</v>
      </c>
      <c r="CK35">
        <v>2</v>
      </c>
      <c r="CL35">
        <v>62</v>
      </c>
      <c r="CM35">
        <v>0</v>
      </c>
      <c r="CN35">
        <v>22</v>
      </c>
      <c r="CQ35" t="inlineStr">
        <is>
          <t>Matches main database:</t>
        </is>
      </c>
      <c r="CR35" s="8"/>
      <c r="CS35">
        <f>SUM(CS8:CS33)</f>
        <v>1065</v>
      </c>
      <c r="CV35">
        <f>SUM(CV8:CV33)</f>
        <v>95</v>
      </c>
      <c r="DG35">
        <v>33</v>
      </c>
      <c r="DH35">
        <v>33</v>
      </c>
      <c r="DI35">
        <v>90</v>
      </c>
      <c r="DM35" s="9">
        <v>43877</v>
      </c>
      <c r="DN35">
        <v>13</v>
      </c>
      <c r="DO35">
        <f>(DN35/DN34)-1</f>
        <v>0</v>
      </c>
    </row>
    <row r="36" spans="1:227" ht="20.25">
      <c r="C36">
        <f>H35*D36</f>
        <v>398.99999999688362</v>
      </c>
      <c r="D36">
        <v>0.075625473843800001</v>
      </c>
      <c r="E36" t="s">
        <v>22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23</v>
      </c>
      <c r="CJ36" s="8">
        <v>43942</v>
      </c>
      <c r="CK36">
        <v>2</v>
      </c>
      <c r="CL36">
        <v>62</v>
      </c>
      <c r="CM36">
        <v>0</v>
      </c>
      <c r="CN36">
        <v>23</v>
      </c>
      <c r="CR36" s="8"/>
      <c r="DG36">
        <v>100</v>
      </c>
      <c r="DH36" t="inlineStr">
        <is>
          <t>5th</t>
        </is>
      </c>
      <c r="DI36">
        <v>290</v>
      </c>
      <c r="DM36" s="9">
        <v>43878</v>
      </c>
      <c r="DN36">
        <v>13</v>
      </c>
      <c r="DO36">
        <f>(DN36/DN35)-1</f>
        <v>0</v>
      </c>
    </row>
    <row r="37" spans="1:227" ht="20.25">
      <c r="C37">
        <f>H36*D37</f>
        <v>1230.9999999880292</v>
      </c>
      <c r="D37">
        <v>0.21691629955899999</v>
      </c>
      <c r="E37" t="s">
        <v>25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23</v>
      </c>
      <c r="CJ37" s="8">
        <v>43943</v>
      </c>
      <c r="CK37">
        <v>2</v>
      </c>
      <c r="CL37">
        <v>62</v>
      </c>
      <c r="CM37">
        <v>0</v>
      </c>
      <c r="CN37">
        <v>24</v>
      </c>
      <c r="CQ37" t="inlineStr">
        <is>
          <t>Source:</t>
        </is>
      </c>
      <c r="CR37" s="8"/>
      <c r="DG37">
        <v>100</v>
      </c>
      <c r="DH37" t="inlineStr">
        <is>
          <t>6th</t>
        </is>
      </c>
      <c r="DI37">
        <v>90</v>
      </c>
      <c r="DM37" s="9">
        <v>43879</v>
      </c>
      <c r="DN37">
        <v>13</v>
      </c>
      <c r="DO37">
        <f>(DN37/DN36)-1</f>
        <v>0</v>
      </c>
    </row>
    <row r="38" spans="1:227" ht="20.25">
      <c r="C38">
        <f>H37*D38</f>
        <v>874.99999999378963</v>
      </c>
      <c r="D38">
        <v>0.12670141905599999</v>
      </c>
      <c r="E38" t="s">
        <v>26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23</v>
      </c>
      <c r="CJ38" s="8">
        <v>43944</v>
      </c>
      <c r="CK38">
        <v>3</v>
      </c>
      <c r="CL38">
        <v>93</v>
      </c>
      <c r="CM38">
        <v>0</v>
      </c>
      <c r="CN38">
        <v>25</v>
      </c>
      <c r="CQ38" t="inlineStr">
        <is>
          <t>https://data.ct.gov/Health-and-Human-Services/COVID-19-confirmed-cases-by-town-/28fr-iqnx</t>
        </is>
      </c>
      <c r="CR38" s="8"/>
      <c r="DG38">
        <v>100</v>
      </c>
      <c r="DH38" t="inlineStr">
        <is>
          <t>7th</t>
        </is>
      </c>
      <c r="DI38">
        <v>390</v>
      </c>
      <c r="DM38" s="9">
        <v>43880</v>
      </c>
      <c r="DN38">
        <v>13</v>
      </c>
      <c r="DO38">
        <f>(DN38/DN37)-1</f>
        <v>0</v>
      </c>
    </row>
    <row r="39" spans="1:227" ht="21">
      <c r="C39">
        <f>H38*D39</f>
        <v>999.99999999041893</v>
      </c>
      <c r="D39">
        <v>0.12851818532299999</v>
      </c>
      <c r="E39" t="s">
        <v>28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23</v>
      </c>
      <c r="CJ39" s="8">
        <v>43945</v>
      </c>
      <c r="CK39">
        <v>5</v>
      </c>
      <c r="CL39">
        <v>155</v>
      </c>
      <c r="CM39">
        <v>0</v>
      </c>
      <c r="CN39">
        <v>26</v>
      </c>
      <c r="CR39" s="8"/>
      <c r="DG39">
        <v>55</v>
      </c>
      <c r="DH39">
        <v>22</v>
      </c>
      <c r="DI39">
        <v>90</v>
      </c>
      <c r="DM39" s="9">
        <v>43881</v>
      </c>
      <c r="DN39">
        <v>13</v>
      </c>
      <c r="DO39">
        <f>(DN39/DN38)-1</f>
        <v>0</v>
      </c>
    </row>
    <row r="40" spans="1:227" ht="20.25">
      <c r="C40">
        <f>H39*D40</f>
        <v>1003.000000034434</v>
      </c>
      <c r="D40">
        <v>0.11422389249999999</v>
      </c>
      <c r="E40" t="s">
        <v>30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23</v>
      </c>
      <c r="CJ40" s="8">
        <v>43946</v>
      </c>
      <c r="CK40">
        <v>5</v>
      </c>
      <c r="CL40">
        <v>155</v>
      </c>
      <c r="CM40">
        <v>0</v>
      </c>
      <c r="CN40">
        <v>27</v>
      </c>
      <c r="CR40" s="8"/>
      <c r="DG40">
        <v>100</v>
      </c>
      <c r="DH40" t="inlineStr">
        <is>
          <t>9th</t>
        </is>
      </c>
      <c r="DI40">
        <v>490</v>
      </c>
      <c r="DM40" s="9">
        <v>43882</v>
      </c>
      <c r="DN40">
        <v>15</v>
      </c>
      <c r="DO40">
        <f>(DN40/DN39)-1</f>
        <v>0.15384615384615374</v>
      </c>
    </row>
    <row r="41" spans="1:227" ht="21">
      <c r="C41">
        <f>H40*D41</f>
        <v>753.99999999757006</v>
      </c>
      <c r="D41">
        <v>0.077064595257599997</v>
      </c>
      <c r="E41" t="s">
        <v>32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23</v>
      </c>
      <c r="CJ41" s="8">
        <v>43947</v>
      </c>
      <c r="CK41">
        <v>6</v>
      </c>
      <c r="CL41">
        <v>186</v>
      </c>
      <c r="CM41">
        <v>0</v>
      </c>
      <c r="CN41">
        <v>28</v>
      </c>
      <c r="CR41" s="8"/>
      <c r="DG41">
        <v>100</v>
      </c>
      <c r="DH41" t="s">
        <v>50</v>
      </c>
      <c r="DI41">
        <v>90</v>
      </c>
      <c r="DM41" s="9">
        <v>43883</v>
      </c>
      <c r="DN41">
        <v>15</v>
      </c>
      <c r="DO41">
        <f>(DN41/DN40)-1</f>
        <v>0</v>
      </c>
    </row>
    <row r="42" spans="1:227" ht="20.25">
      <c r="C42">
        <f>H41*D42</f>
        <v>971.99999999678664</v>
      </c>
      <c r="D42">
        <f>0.092237616246000007</f>
        <v>0.092237616246000007</v>
      </c>
      <c r="E42" t="s">
        <v>34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23</v>
      </c>
      <c r="CJ42" s="8">
        <v>43948</v>
      </c>
      <c r="CK42">
        <v>6</v>
      </c>
      <c r="CL42">
        <v>186</v>
      </c>
      <c r="CM42">
        <v>0</v>
      </c>
      <c r="CN42">
        <v>29</v>
      </c>
      <c r="CQ42" t="inlineStr">
        <is>
          <t>For the graphs:</t>
        </is>
      </c>
      <c r="CR42" s="8"/>
      <c r="DG42">
        <v>100</v>
      </c>
      <c r="DH42" t="s">
        <v>51</v>
      </c>
      <c r="DI42">
        <v>290</v>
      </c>
      <c r="DM42" s="9">
        <v>43884</v>
      </c>
      <c r="DN42">
        <v>15</v>
      </c>
      <c r="DO42">
        <f>(DN42/DN41)-1</f>
        <v>0</v>
      </c>
    </row>
    <row r="43" spans="1:227" ht="20.25">
      <c r="C43">
        <f>H42*D43</f>
        <v>524.99999999669217</v>
      </c>
      <c r="D43">
        <f>0.045612510859999997</f>
        <v>0.045612510859999997</v>
      </c>
      <c r="E43" t="s">
        <v>22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23</v>
      </c>
      <c r="CJ43" s="8">
        <v>43949</v>
      </c>
      <c r="CK43">
        <v>6</v>
      </c>
      <c r="CL43">
        <v>186</v>
      </c>
      <c r="CM43">
        <v>0</v>
      </c>
      <c r="CN43">
        <v>30</v>
      </c>
      <c r="CR43" s="8"/>
      <c r="DG43">
        <v>33</v>
      </c>
      <c r="DH43">
        <v>55</v>
      </c>
      <c r="DI43">
        <v>90</v>
      </c>
      <c r="DM43" s="9">
        <v>43885</v>
      </c>
      <c r="DN43">
        <v>51</v>
      </c>
      <c r="DO43">
        <f>(DN43/DN42)-1</f>
        <v>2.3999999999999999</v>
      </c>
    </row>
    <row r="44" spans="1:227" ht="20.25">
      <c r="C44">
        <f>H43*D44</f>
        <v>1346.0000000008024</v>
      </c>
      <c r="D44">
        <f>0.11184046531</f>
        <v>0.11184046531</v>
      </c>
      <c r="E44" t="s">
        <v>25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23</v>
      </c>
      <c r="CJ44" s="8">
        <v>43950</v>
      </c>
      <c r="CK44">
        <v>6</v>
      </c>
      <c r="CL44">
        <v>186</v>
      </c>
      <c r="CM44">
        <v>0</v>
      </c>
      <c r="CN44">
        <v>31</v>
      </c>
      <c r="CQ44" t="inlineStr">
        <is>
          <t>CL is case rate</t>
        </is>
      </c>
      <c r="CR44" s="8"/>
      <c r="DG44">
        <v>100</v>
      </c>
      <c r="DH44" t="s">
        <v>52</v>
      </c>
      <c r="DI44">
        <v>390</v>
      </c>
      <c r="DM44" s="9">
        <v>43886</v>
      </c>
      <c r="DN44">
        <v>51</v>
      </c>
      <c r="DO44">
        <f>(DN44/DN43)-1</f>
        <v>0</v>
      </c>
    </row>
    <row r="45" spans="1:227" ht="20.25">
      <c r="C45">
        <f>H44*D45</f>
        <v>607.99999999230567</v>
      </c>
      <c r="D45">
        <f>0.045437560719999999</f>
        <v>0.045437560719999999</v>
      </c>
      <c r="E45" t="s">
        <v>26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23</v>
      </c>
      <c r="CJ45" s="8">
        <v>43951</v>
      </c>
      <c r="CK45">
        <v>6</v>
      </c>
      <c r="CL45">
        <v>186</v>
      </c>
      <c r="CM45">
        <v>0</v>
      </c>
      <c r="CN45">
        <v>32</v>
      </c>
      <c r="CR45" s="8"/>
      <c r="DG45">
        <v>100</v>
      </c>
      <c r="DH45" t="s">
        <v>53</v>
      </c>
      <c r="DI45">
        <v>90</v>
      </c>
      <c r="DM45" s="9">
        <v>43887</v>
      </c>
      <c r="DN45">
        <v>57</v>
      </c>
      <c r="DO45">
        <f>(DN45/DN44)-1</f>
        <v>0.11764705882352944</v>
      </c>
    </row>
    <row r="46" spans="1:227" ht="20.25">
      <c r="C46">
        <f>H45*D46</f>
        <v>765.99999999069723</v>
      </c>
      <c r="D46">
        <f>0.054757309313999997</f>
        <v>0.054757309313999997</v>
      </c>
      <c r="E46" t="s">
        <v>28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1</v>
      </c>
      <c r="CI46" t="s">
        <v>23</v>
      </c>
      <c r="CJ46" s="8">
        <v>43952</v>
      </c>
      <c r="CK46">
        <v>6</v>
      </c>
      <c r="CL46">
        <v>186</v>
      </c>
      <c r="CM46">
        <v>0</v>
      </c>
      <c r="CN46">
        <v>33</v>
      </c>
      <c r="CQ46" t="inlineStr">
        <is>
          <t>CK is confirmed</t>
        </is>
      </c>
      <c r="CR46" s="8"/>
      <c r="DG46">
        <v>100</v>
      </c>
      <c r="DH46" t="s">
        <v>54</v>
      </c>
      <c r="DI46">
        <v>490</v>
      </c>
      <c r="DM46" s="9">
        <v>43888</v>
      </c>
      <c r="DN46">
        <v>58</v>
      </c>
      <c r="DO46">
        <f>(DN46/DN45)-1</f>
        <v>0.017543859649122862</v>
      </c>
    </row>
    <row r="47" spans="1:227" ht="20.25">
      <c r="C47">
        <f>H46*D47</f>
        <v>1128.9999999990926</v>
      </c>
      <c r="D47">
        <f>0.076516435107</f>
        <v>0.076516435107</v>
      </c>
      <c r="E47" t="s">
        <v>30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1</v>
      </c>
      <c r="CI47" t="s">
        <v>23</v>
      </c>
      <c r="CJ47" s="8">
        <v>43953</v>
      </c>
      <c r="CK47">
        <v>6</v>
      </c>
      <c r="CL47">
        <v>186</v>
      </c>
      <c r="CM47">
        <v>0</v>
      </c>
      <c r="CN47">
        <v>34</v>
      </c>
      <c r="CR47" s="8"/>
      <c r="DG47">
        <v>11</v>
      </c>
      <c r="DH47">
        <v>33</v>
      </c>
      <c r="DI47">
        <v>90</v>
      </c>
      <c r="DM47" s="9">
        <v>43889</v>
      </c>
      <c r="DN47">
        <v>60</v>
      </c>
      <c r="DO47">
        <f>(DN47/DN46)-1</f>
        <v>0.034482758620689724</v>
      </c>
    </row>
    <row r="48" spans="1:227" ht="20.25">
      <c r="C48">
        <f>H47*D48</f>
        <v>925.00000005193579</v>
      </c>
      <c r="D48">
        <f>0.05823470159</f>
        <v>0.05823470159</v>
      </c>
      <c r="E48" t="s">
        <v>32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1</v>
      </c>
      <c r="CI48" t="s">
        <v>23</v>
      </c>
      <c r="CJ48" s="8">
        <v>43954</v>
      </c>
      <c r="CK48">
        <v>6</v>
      </c>
      <c r="CL48">
        <v>186</v>
      </c>
      <c r="CM48">
        <v>0</v>
      </c>
      <c r="CN48">
        <v>35</v>
      </c>
      <c r="CQ48" t="s">
        <v>23</v>
      </c>
      <c r="CR48" s="8"/>
      <c r="DG48">
        <v>100</v>
      </c>
      <c r="DH48" t="s">
        <v>55</v>
      </c>
      <c r="DI48">
        <v>290</v>
      </c>
      <c r="DM48" s="9">
        <v>43890</v>
      </c>
      <c r="DN48">
        <v>68</v>
      </c>
      <c r="DO48">
        <f>(DN48/DN47)-1</f>
        <v>0.1333333333333333</v>
      </c>
    </row>
    <row r="49" spans="1:227" ht="20.25">
      <c r="C49">
        <f>H48*D49</f>
        <v>740.99999999728402</v>
      </c>
      <c r="D49">
        <f>0.044083526682000003</f>
        <v>0.044083526682000003</v>
      </c>
      <c r="E49" t="s">
        <v>34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1</v>
      </c>
      <c r="CI49" t="s">
        <v>23</v>
      </c>
      <c r="CJ49" s="8">
        <v>43955</v>
      </c>
      <c r="CK49">
        <v>6</v>
      </c>
      <c r="CL49">
        <v>186</v>
      </c>
      <c r="CM49">
        <v>0</v>
      </c>
      <c r="CN49">
        <v>36</v>
      </c>
      <c r="CQ49" t="s">
        <v>27</v>
      </c>
      <c r="CR49" s="8"/>
      <c r="DG49">
        <v>100</v>
      </c>
      <c r="DH49" t="s">
        <v>56</v>
      </c>
      <c r="DI49">
        <v>90</v>
      </c>
      <c r="DM49" s="9">
        <v>43891</v>
      </c>
      <c r="DN49">
        <v>74</v>
      </c>
      <c r="DO49">
        <f>(DN49/DN48)-1</f>
        <v>0.088235294117646967</v>
      </c>
    </row>
    <row r="50" spans="1:227" ht="20.25">
      <c r="C50">
        <f>H49*D50</f>
        <v>412.00000000349445</v>
      </c>
      <c r="D50">
        <f>0.023475783476</f>
        <v>0.023475783476</v>
      </c>
      <c r="E50" t="s">
        <v>22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1</v>
      </c>
      <c r="CI50" t="s">
        <v>23</v>
      </c>
      <c r="CJ50" s="8">
        <v>43956</v>
      </c>
      <c r="CK50">
        <v>6</v>
      </c>
      <c r="CL50">
        <v>186</v>
      </c>
      <c r="CM50">
        <v>0</v>
      </c>
      <c r="CN50">
        <v>37</v>
      </c>
      <c r="CQ50" t="s">
        <v>29</v>
      </c>
      <c r="CR50" s="8"/>
      <c r="DG50">
        <v>100</v>
      </c>
      <c r="DH50" t="s">
        <v>57</v>
      </c>
      <c r="DI50">
        <v>390</v>
      </c>
      <c r="DM50" s="9">
        <v>43892</v>
      </c>
      <c r="DN50">
        <v>98</v>
      </c>
      <c r="DO50">
        <f>(DN50/DN49)-1</f>
        <v>0.32432432432432434</v>
      </c>
    </row>
    <row r="51" spans="1:227" ht="20.25">
      <c r="C51">
        <f>H50*D51</f>
        <v>1852.9999999926918</v>
      </c>
      <c r="D51">
        <f>0.10316223137699999</f>
        <v>0.10316223137699999</v>
      </c>
      <c r="E51" t="s">
        <v>25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1</v>
      </c>
      <c r="CI51" t="s">
        <v>23</v>
      </c>
      <c r="CJ51" s="8">
        <v>43957</v>
      </c>
      <c r="CK51">
        <v>6</v>
      </c>
      <c r="CL51">
        <v>186</v>
      </c>
      <c r="CM51">
        <v>0</v>
      </c>
      <c r="CN51">
        <v>38</v>
      </c>
      <c r="CQ51" t="s">
        <v>31</v>
      </c>
      <c r="CR51" s="8"/>
      <c r="DG51">
        <v>100</v>
      </c>
      <c r="DH51">
        <v>99</v>
      </c>
      <c r="DI51">
        <v>90</v>
      </c>
      <c r="DM51" s="9">
        <v>43893</v>
      </c>
      <c r="DN51">
        <v>118</v>
      </c>
      <c r="DO51">
        <f>(DN51/DN50)-1</f>
        <v>0.20408163265306123</v>
      </c>
    </row>
    <row r="52" spans="1:227" ht="20.25">
      <c r="C52">
        <f>H51*D52</f>
        <v>544.9999999999161</v>
      </c>
      <c r="D52">
        <f>0.027504415846599999</f>
        <v>0.027504415846599999</v>
      </c>
      <c r="E52" t="s">
        <v>26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1</v>
      </c>
      <c r="CI52" t="s">
        <v>23</v>
      </c>
      <c r="CJ52" s="8">
        <v>43958</v>
      </c>
      <c r="CK52">
        <v>6</v>
      </c>
      <c r="CL52">
        <v>186</v>
      </c>
      <c r="CM52">
        <v>0</v>
      </c>
      <c r="CN52">
        <v>39</v>
      </c>
      <c r="CQ52" t="s">
        <v>33</v>
      </c>
      <c r="CR52" s="8"/>
      <c r="DG52">
        <v>100</v>
      </c>
      <c r="DH52" t="s">
        <v>58</v>
      </c>
      <c r="DI52">
        <v>490</v>
      </c>
      <c r="DM52" s="9">
        <v>43894</v>
      </c>
      <c r="DN52">
        <v>149</v>
      </c>
      <c r="DO52">
        <f>(DN52/DN51)-1</f>
        <v>0.26271186440677963</v>
      </c>
    </row>
    <row r="53" spans="1:227" ht="20.25">
      <c r="C53">
        <f>H52*D53</f>
        <v>2109.000000006648</v>
      </c>
      <c r="D53">
        <f>0.10358546169000001</f>
        <v>0.10358546169000001</v>
      </c>
      <c r="E53" t="s">
        <v>28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1</v>
      </c>
      <c r="CI53" t="s">
        <v>23</v>
      </c>
      <c r="CJ53" s="8">
        <v>43959</v>
      </c>
      <c r="CK53">
        <v>6</v>
      </c>
      <c r="CL53">
        <v>186</v>
      </c>
      <c r="CM53">
        <v>0</v>
      </c>
      <c r="CN53">
        <v>40</v>
      </c>
      <c r="CQ53" t="s">
        <v>35</v>
      </c>
      <c r="CR53" s="8"/>
      <c r="DG53">
        <v>100</v>
      </c>
      <c r="DH53" t="s">
        <v>59</v>
      </c>
      <c r="DI53">
        <v>90</v>
      </c>
      <c r="DM53" s="9">
        <v>43895</v>
      </c>
      <c r="DN53">
        <v>217</v>
      </c>
      <c r="DO53">
        <f>(DN53/DN52)-1</f>
        <v>0.4563758389261745</v>
      </c>
    </row>
    <row r="54" spans="1:227" ht="20.25">
      <c r="C54">
        <f>H53*D54</f>
        <v>630.99999999945953</v>
      </c>
      <c r="D54">
        <f>0.028083136766200001</f>
        <v>0.028083136766200001</v>
      </c>
      <c r="E54" t="s">
        <v>30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1</v>
      </c>
      <c r="CI54" t="s">
        <v>23</v>
      </c>
      <c r="CJ54" s="8">
        <v>43960</v>
      </c>
      <c r="CK54">
        <v>6</v>
      </c>
      <c r="CL54">
        <v>186</v>
      </c>
      <c r="CM54">
        <v>0</v>
      </c>
      <c r="CN54">
        <v>41</v>
      </c>
      <c r="CQ54" t="s">
        <v>37</v>
      </c>
      <c r="CR54" s="8"/>
      <c r="DG54">
        <v>100</v>
      </c>
      <c r="DH54" t="s">
        <v>60</v>
      </c>
      <c r="DI54">
        <v>290</v>
      </c>
      <c r="DM54" s="9">
        <v>43896</v>
      </c>
      <c r="DN54">
        <v>262</v>
      </c>
      <c r="DO54">
        <f>(DN54/DN53)-1</f>
        <v>0.20737327188940102</v>
      </c>
    </row>
    <row r="55" spans="1:227" ht="20.25">
      <c r="C55">
        <f>H54*D55</f>
        <v>820.99999999671593</v>
      </c>
      <c r="D55">
        <f>0.035541125541000002</f>
        <v>0.035541125541000002</v>
      </c>
      <c r="E55" t="s">
        <v>32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1</v>
      </c>
      <c r="CI55" t="s">
        <v>23</v>
      </c>
      <c r="CJ55" s="8">
        <v>43961</v>
      </c>
      <c r="CK55">
        <v>6</v>
      </c>
      <c r="CL55">
        <v>186</v>
      </c>
      <c r="CM55">
        <v>0</v>
      </c>
      <c r="CN55">
        <v>42</v>
      </c>
      <c r="CQ55" t="s">
        <v>39</v>
      </c>
      <c r="CR55" s="8"/>
      <c r="DG55">
        <v>100</v>
      </c>
      <c r="DH55">
        <v>88</v>
      </c>
      <c r="DI55">
        <v>90</v>
      </c>
      <c r="DM55" s="9">
        <v>43897</v>
      </c>
      <c r="DN55">
        <v>402</v>
      </c>
      <c r="DO55">
        <f>(DN55/DN54)-1</f>
        <v>0.53435114503816794</v>
      </c>
    </row>
    <row r="56" spans="1:227" ht="21">
      <c r="C56">
        <f>H55*D56</f>
        <v>660.99999999534452</v>
      </c>
      <c r="D56">
        <f>0.027632624054</f>
        <v>0.027632624054</v>
      </c>
      <c r="E56" t="s">
        <v>34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1</v>
      </c>
      <c r="CI56" t="s">
        <v>23</v>
      </c>
      <c r="CJ56" s="8">
        <v>43962</v>
      </c>
      <c r="CK56">
        <v>7</v>
      </c>
      <c r="CL56">
        <v>217</v>
      </c>
      <c r="CM56">
        <v>0</v>
      </c>
      <c r="CN56">
        <v>43</v>
      </c>
      <c r="CQ56" t="s">
        <v>40</v>
      </c>
      <c r="CR56" s="8"/>
      <c r="DG56">
        <v>100</v>
      </c>
      <c r="DH56" t="inlineStr">
        <is>
          <t>25th</t>
        </is>
      </c>
      <c r="DI56">
        <v>390</v>
      </c>
      <c r="DM56" s="9">
        <v>43898</v>
      </c>
      <c r="DN56">
        <v>518</v>
      </c>
      <c r="DO56">
        <f>(DN56/DN55)-1</f>
        <v>0.28855721393034828</v>
      </c>
    </row>
    <row r="57" spans="1:227" ht="20.25">
      <c r="C57">
        <f>H56*D57</f>
        <v>687.00000000043894</v>
      </c>
      <c r="D57">
        <f>0.0279472784965</f>
        <v>0.0279472784965</v>
      </c>
      <c r="E57" t="s">
        <v>22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4</v>
      </c>
      <c r="CI57" t="s">
        <v>27</v>
      </c>
      <c r="CJ57" s="8">
        <v>43914</v>
      </c>
      <c r="CK57">
        <v>2</v>
      </c>
      <c r="CM57">
        <v>0</v>
      </c>
      <c r="CN57">
        <v>44</v>
      </c>
      <c r="CQ57" t="s">
        <v>42</v>
      </c>
      <c r="DG57">
        <v>100</v>
      </c>
      <c r="DH57" t="inlineStr">
        <is>
          <t>26th</t>
        </is>
      </c>
      <c r="DI57">
        <v>90</v>
      </c>
      <c r="DM57" s="9">
        <v>43899</v>
      </c>
      <c r="DN57">
        <v>583</v>
      </c>
      <c r="DO57">
        <f>(DN57/DN56)-1</f>
        <v>0.12548262548262556</v>
      </c>
    </row>
    <row r="58" spans="1:227" ht="20.25">
      <c r="C58">
        <f>H57*D58</f>
        <v>727.99999999542956</v>
      </c>
      <c r="D58">
        <f>0.028810004353000001</f>
        <v>0.028810004353000001</v>
      </c>
      <c r="E58" t="s">
        <v>25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4</v>
      </c>
      <c r="CI58" t="s">
        <v>27</v>
      </c>
      <c r="CJ58" s="8">
        <v>43915</v>
      </c>
      <c r="CK58">
        <v>4</v>
      </c>
      <c r="CM58">
        <v>0</v>
      </c>
      <c r="CN58">
        <v>45</v>
      </c>
      <c r="CQ58" t="s">
        <v>43</v>
      </c>
      <c r="DG58">
        <v>27</v>
      </c>
      <c r="DH58">
        <v>77</v>
      </c>
      <c r="DI58">
        <v>490</v>
      </c>
      <c r="DM58" s="9">
        <v>43900</v>
      </c>
      <c r="DN58">
        <v>959</v>
      </c>
      <c r="DO58">
        <f>(DN58/DN57)-1</f>
        <v>0.64493996569468259</v>
      </c>
    </row>
    <row r="59" spans="1:227" ht="20.25">
      <c r="C59">
        <f>H58*D59</f>
        <v>314.99999999980565</v>
      </c>
      <c r="D59">
        <f>0.0121167827057</f>
        <v>0.0121167827057</v>
      </c>
      <c r="E59" t="s">
        <v>26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4</v>
      </c>
      <c r="CI59" t="s">
        <v>27</v>
      </c>
      <c r="CJ59" s="8">
        <v>43916</v>
      </c>
      <c r="CK59">
        <v>4</v>
      </c>
      <c r="CM59">
        <v>0</v>
      </c>
      <c r="CQ59" t="s">
        <v>45</v>
      </c>
      <c r="DG59">
        <v>28</v>
      </c>
      <c r="DH59">
        <v>88</v>
      </c>
      <c r="DI59">
        <v>90</v>
      </c>
      <c r="DM59" s="9">
        <v>43901</v>
      </c>
      <c r="DN59">
        <v>1281</v>
      </c>
      <c r="DO59">
        <f>(DN59/DN58)-1</f>
        <v>0.33576642335766427</v>
      </c>
    </row>
    <row r="60" spans="1:227" ht="20.25">
      <c r="C60">
        <f>H59*D60</f>
        <v>455.00000000020418</v>
      </c>
      <c r="D60">
        <f>0.017292490118599999</f>
        <v>0.017292490118599999</v>
      </c>
      <c r="E60" t="s">
        <v>28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4</v>
      </c>
      <c r="CI60" t="s">
        <v>27</v>
      </c>
      <c r="CJ60" s="8">
        <v>43917</v>
      </c>
      <c r="CK60">
        <v>6</v>
      </c>
      <c r="CM60">
        <v>0</v>
      </c>
      <c r="CQ60" t="s">
        <v>46</v>
      </c>
      <c r="DG60">
        <v>29</v>
      </c>
      <c r="DH60">
        <v>99</v>
      </c>
      <c r="DI60">
        <v>290</v>
      </c>
      <c r="DM60" s="9">
        <v>43902</v>
      </c>
      <c r="DN60">
        <v>1663</v>
      </c>
      <c r="DO60">
        <f>(DN60/DN59)-1</f>
        <v>0.29820452771272454</v>
      </c>
    </row>
    <row r="61" spans="1:227" ht="20.25">
      <c r="C61">
        <f>H60*D61</f>
        <v>933.00000000072691</v>
      </c>
      <c r="D61">
        <f>0.034856352972000001</f>
        <v>0.034856352972000001</v>
      </c>
      <c r="E61" t="s">
        <v>30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27</v>
      </c>
      <c r="CJ61" s="8">
        <v>43918</v>
      </c>
      <c r="CK61">
        <v>6</v>
      </c>
      <c r="CM61">
        <v>0</v>
      </c>
      <c r="DG61">
        <v>30</v>
      </c>
      <c r="DH61">
        <v>110</v>
      </c>
      <c r="DI61">
        <v>90</v>
      </c>
      <c r="DM61" s="9">
        <v>43903</v>
      </c>
      <c r="DN61">
        <v>2179</v>
      </c>
      <c r="DO61">
        <f>(DN61/DN60)-1</f>
        <v>0.31028262176788934</v>
      </c>
    </row>
    <row r="62" spans="1:227" ht="20.25">
      <c r="C62">
        <f>H61*D62</f>
        <v>1064.0000000110495</v>
      </c>
      <c r="D62">
        <f>0.038411552347</f>
        <v>0.038411552347</v>
      </c>
      <c r="E62" t="s">
        <v>32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27</v>
      </c>
      <c r="CJ62" s="8">
        <v>43919</v>
      </c>
      <c r="CK62">
        <v>6</v>
      </c>
      <c r="CM62">
        <v>0</v>
      </c>
      <c r="DG62">
        <v>1</v>
      </c>
      <c r="DH62">
        <v>1</v>
      </c>
      <c r="DI62">
        <v>390</v>
      </c>
      <c r="DM62" s="9">
        <v>43904</v>
      </c>
      <c r="DN62">
        <v>2727</v>
      </c>
      <c r="DO62">
        <f>(DN62/DN61)-1</f>
        <v>0.25149150986691149</v>
      </c>
    </row>
    <row r="63" spans="1:227" ht="20.25">
      <c r="C63">
        <f>H62*D63</f>
        <v>523.00000000041462</v>
      </c>
      <c r="D63">
        <f>0.018182450285099998</f>
        <v>0.018182450285099998</v>
      </c>
      <c r="E63" t="s">
        <v>34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27</v>
      </c>
      <c r="CJ63" s="8">
        <v>43920</v>
      </c>
      <c r="CK63">
        <v>9</v>
      </c>
      <c r="CM63">
        <v>0</v>
      </c>
      <c r="DG63">
        <v>2</v>
      </c>
      <c r="DH63">
        <v>22</v>
      </c>
      <c r="DI63">
        <v>90</v>
      </c>
      <c r="DM63" s="9">
        <v>43905</v>
      </c>
      <c r="DN63">
        <v>3499</v>
      </c>
      <c r="DO63">
        <f>(DN63/DN62)-1</f>
        <v>0.28309497616428314</v>
      </c>
    </row>
    <row r="64" spans="1:227" ht="20.25">
      <c r="C64">
        <f>H63*D64</f>
        <v>319.99999999997959</v>
      </c>
      <c r="D64">
        <f>0.010926349574899999</f>
        <v>0.010926349574899999</v>
      </c>
      <c r="E64" t="s">
        <v>22</v>
      </c>
      <c r="F64" s="9">
        <v>43954</v>
      </c>
      <c r="G64" s="2">
        <f>H64*15</f>
        <v>444104.99999983952</v>
      </c>
      <c r="H64">
        <f>H63+C64</f>
        <v>29606.999999989301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27</v>
      </c>
      <c r="CJ64" s="8">
        <v>43921</v>
      </c>
      <c r="CK64">
        <v>10</v>
      </c>
      <c r="CM64">
        <v>0</v>
      </c>
      <c r="DG64">
        <v>3</v>
      </c>
      <c r="DH64">
        <v>33</v>
      </c>
      <c r="DI64">
        <v>490</v>
      </c>
      <c r="DM64" s="9">
        <v>43906</v>
      </c>
      <c r="DN64">
        <v>4632</v>
      </c>
      <c r="DO64">
        <f>(DN64/DN63)-1</f>
        <v>0.32380680194341238</v>
      </c>
    </row>
    <row r="65" spans="1:227" ht="20.25">
      <c r="C65">
        <f>H64*D65</f>
        <v>366.00000000077733</v>
      </c>
      <c r="D65">
        <f>0.0123619414328</f>
        <v>0.0123619414328</v>
      </c>
      <c r="E65" t="s">
        <v>25</v>
      </c>
      <c r="F65" s="9">
        <v>43955</v>
      </c>
      <c r="G65" s="2">
        <f>H65*15</f>
        <v>449594.99999985116</v>
      </c>
      <c r="H65">
        <f>H64+C65</f>
        <v>29972.999999990079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27</v>
      </c>
      <c r="CJ65" s="8">
        <v>43922</v>
      </c>
      <c r="CK65">
        <v>10</v>
      </c>
      <c r="CM65">
        <v>0</v>
      </c>
      <c r="DG65">
        <v>4</v>
      </c>
      <c r="DH65">
        <v>22</v>
      </c>
      <c r="DI65">
        <v>90</v>
      </c>
      <c r="DM65" s="9">
        <v>43907</v>
      </c>
      <c r="DN65">
        <v>6421</v>
      </c>
      <c r="DO65">
        <f>(DN65/DN64)-1</f>
        <v>0.38622625215889461</v>
      </c>
    </row>
    <row r="66" spans="1:227" ht="20.25">
      <c r="C66">
        <f>H65*D66</f>
        <v>648.00000000096691</v>
      </c>
      <c r="D66">
        <f>0.0216194575118</f>
        <v>0.0216194575118</v>
      </c>
      <c r="E66" t="s">
        <v>26</v>
      </c>
      <c r="F66" s="9">
        <v>43956</v>
      </c>
      <c r="G66" s="2">
        <f>H66*15</f>
        <v>459314.99999986571</v>
      </c>
      <c r="H66">
        <f>H65+C66</f>
        <v>30620.999999991047</v>
      </c>
      <c r="I66">
        <v>30621</v>
      </c>
      <c r="J66">
        <v>1204351</v>
      </c>
      <c r="K66">
        <f>N66+U66+AB66+AI66+AP66+AW66+BD66+BK66+BR66</f>
        <v>30621</v>
      </c>
      <c r="L66" s="3">
        <f>(K66/K65)-1</f>
        <v>0.021619457511760531</v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H66">
        <v>4</v>
      </c>
      <c r="CI66" t="s">
        <v>27</v>
      </c>
      <c r="CJ66" s="8">
        <v>43923</v>
      </c>
      <c r="CK66">
        <v>11</v>
      </c>
      <c r="CM66">
        <v>0</v>
      </c>
      <c r="DG66">
        <v>5</v>
      </c>
      <c r="DH66">
        <v>55</v>
      </c>
      <c r="DI66">
        <v>290</v>
      </c>
      <c r="DM66" s="9">
        <v>43908</v>
      </c>
      <c r="DN66">
        <v>7783</v>
      </c>
      <c r="DO66">
        <f>(DN66/DN65)-1</f>
        <v>0.21211649275813738</v>
      </c>
    </row>
    <row r="67" spans="1:227" ht="20.25">
      <c r="C67">
        <f>H66*D67</f>
        <v>373.99999999856567</v>
      </c>
      <c r="D67">
        <f>0.012213840175000001</f>
        <v>0.012213840175000001</v>
      </c>
      <c r="E67" t="s">
        <v>28</v>
      </c>
      <c r="F67" s="9">
        <v>43957</v>
      </c>
      <c r="G67" s="2">
        <f>H67*15</f>
        <v>464924.99999984418</v>
      </c>
      <c r="H67">
        <f>H66+C67</f>
        <v>30994.999999989614</v>
      </c>
      <c r="I67">
        <v>30995</v>
      </c>
      <c r="J67">
        <v>1229331</v>
      </c>
      <c r="K67">
        <f>N67+U67+AB67+AI67+AP67+AW67+BD67+BK67+BR67</f>
        <v>30995</v>
      </c>
      <c r="L67" s="3">
        <f>(K67/K66)-1</f>
        <v>0.012213840175043345</v>
      </c>
      <c r="N67">
        <f>N66+20</f>
        <v>1085</v>
      </c>
      <c r="O67" s="5">
        <f>N67-N66</f>
        <v>20</v>
      </c>
      <c r="P67">
        <f>P66+-3</f>
        <v>21</v>
      </c>
      <c r="Q67" s="5">
        <f>P67-P66</f>
        <v>-3</v>
      </c>
      <c r="R67">
        <f>R66+5</f>
        <v>100</v>
      </c>
      <c r="S67" s="5">
        <f>R67-R66</f>
        <v>5</v>
      </c>
      <c r="U67">
        <f>U66+179</f>
        <v>6530</v>
      </c>
      <c r="V67" s="5">
        <f>U67-U66</f>
        <v>179</v>
      </c>
      <c r="W67">
        <f>W66+-8</f>
        <v>361</v>
      </c>
      <c r="X67" s="5">
        <f>W67-W66</f>
        <v>-8</v>
      </c>
      <c r="Y67">
        <f>Y66+38</f>
        <v>842</v>
      </c>
      <c r="Z67" s="5">
        <f>Y67-Y66</f>
        <v>38</v>
      </c>
      <c r="AB67">
        <f>AB66+82</f>
        <v>8419</v>
      </c>
      <c r="AC67" s="5">
        <f>AB67-AB66</f>
        <v>82</v>
      </c>
      <c r="AD67">
        <f>AD66+-17</f>
        <v>487</v>
      </c>
      <c r="AE67" s="5">
        <f>AD67-AD66</f>
        <v>-17</v>
      </c>
      <c r="AF67">
        <f>AF66+19</f>
        <v>629</v>
      </c>
      <c r="AG67" s="5">
        <f>AF67-AF66</f>
        <v>19</v>
      </c>
      <c r="AI67">
        <f>AI66+95</f>
        <v>12455</v>
      </c>
      <c r="AJ67" s="5">
        <f>AI67-AI66</f>
        <v>95</v>
      </c>
      <c r="AK67">
        <f>AK66+-30</f>
        <v>489</v>
      </c>
      <c r="AL67" s="5">
        <f>AK67-AK66</f>
        <v>-30</v>
      </c>
      <c r="AM67">
        <f>AM66+17</f>
        <v>952</v>
      </c>
      <c r="AN67" s="5">
        <f>AM67-AM66</f>
        <v>17</v>
      </c>
      <c r="AP67">
        <f>AP66+8</f>
        <v>742</v>
      </c>
      <c r="AQ67" s="5">
        <f>AP67-AP66</f>
        <v>8</v>
      </c>
      <c r="AR67">
        <f>AR66+0</f>
        <v>42</v>
      </c>
      <c r="AS67" s="5">
        <f>AR67-AR66</f>
        <v>0</v>
      </c>
      <c r="AT67">
        <f>AT66+3</f>
        <v>98</v>
      </c>
      <c r="AU67" s="5">
        <f>AT67-AT66</f>
        <v>3</v>
      </c>
      <c r="AW67">
        <f>AW66+11</f>
        <v>513</v>
      </c>
      <c r="AX67" s="5">
        <f>AW67-AW66</f>
        <v>11</v>
      </c>
      <c r="AY67">
        <f>AY66+-1</f>
        <v>6</v>
      </c>
      <c r="AZ67" s="5">
        <f>AY67-AY66</f>
        <v>-1</v>
      </c>
      <c r="BA67">
        <f>BA66+1</f>
        <v>44</v>
      </c>
      <c r="BB67" s="5">
        <f>BA67-BA66</f>
        <v>1</v>
      </c>
      <c r="BD67">
        <f>BD66+19</f>
        <v>242</v>
      </c>
      <c r="BE67" s="5">
        <f>BD67-BD66</f>
        <v>19</v>
      </c>
      <c r="BF67">
        <f>BF66+2</f>
        <v>3</v>
      </c>
      <c r="BG67" s="5">
        <f>BF67-BF66</f>
        <v>2</v>
      </c>
      <c r="BH67">
        <f>BH66+0</f>
        <v>4</v>
      </c>
      <c r="BI67" s="5">
        <f>BH67-BH66</f>
        <v>0</v>
      </c>
      <c r="BK67">
        <f>BK66+23</f>
        <v>704</v>
      </c>
      <c r="BL67" s="5">
        <f>BK67-BK66</f>
        <v>23</v>
      </c>
      <c r="BM67">
        <f>BM66+2</f>
        <v>36</v>
      </c>
      <c r="BN67" s="5">
        <f>BM67-BM66</f>
        <v>2</v>
      </c>
      <c r="BO67">
        <f>BO66+2</f>
        <v>47</v>
      </c>
      <c r="BP67" s="5">
        <f>BO67-BO66</f>
        <v>2</v>
      </c>
      <c r="BR67">
        <f>BR66+-63</f>
        <v>305</v>
      </c>
      <c r="BS67" s="5">
        <f>BR67-BR66</f>
        <v>-63</v>
      </c>
      <c r="BU67" s="5"/>
      <c r="BV67">
        <f>BV66+0</f>
        <v>2</v>
      </c>
      <c r="BW67" s="5">
        <f>BV67-BV66</f>
        <v>0</v>
      </c>
      <c r="BY67">
        <f>N67+U67+AB67+AI67+AP67+AW67+BD67+BK67+BR67</f>
        <v>30995</v>
      </c>
      <c r="BZ67" s="5">
        <f>BY67-BY66</f>
        <v>374</v>
      </c>
      <c r="CA67">
        <f>P67+W67+AD67+AK67+AR67+AY67+BF67+BM67+BT67</f>
        <v>1445</v>
      </c>
      <c r="CB67" s="3">
        <f>(CA67/CA66)-1</f>
        <v>-0.036666666666666625</v>
      </c>
      <c r="CC67">
        <f>R67+Y67+AF67+AM67+AT67+BA67+BH67+BO67+BV67</f>
        <v>2718</v>
      </c>
      <c r="CD67" s="3">
        <f>(CC67/CC66)-1</f>
        <v>0.032282567413596697</v>
      </c>
      <c r="CE67" s="1"/>
      <c r="CF67">
        <f>CA67-CA66</f>
        <v>-55</v>
      </c>
      <c r="CH67">
        <v>4</v>
      </c>
      <c r="CI67" t="s">
        <v>27</v>
      </c>
      <c r="CJ67" s="8">
        <v>43924</v>
      </c>
      <c r="CK67">
        <v>11</v>
      </c>
      <c r="CM67">
        <v>0</v>
      </c>
      <c r="DG67">
        <v>6</v>
      </c>
      <c r="DH67">
        <v>22</v>
      </c>
      <c r="DI67">
        <v>22</v>
      </c>
      <c r="DM67" s="9">
        <v>43909</v>
      </c>
      <c r="DN67">
        <v>13677</v>
      </c>
      <c r="DO67">
        <f>(DN67/DN66)-1</f>
        <v>0.75729153282795836</v>
      </c>
    </row>
    <row r="68" spans="1:227" ht="20.25">
      <c r="C68">
        <f>H67*D68</f>
        <v>788.99999999971408</v>
      </c>
      <c r="D68">
        <f>0.025455718664299999</f>
        <v>0.025455718664299999</v>
      </c>
      <c r="E68" t="s">
        <v>30</v>
      </c>
      <c r="F68" s="9">
        <v>43958</v>
      </c>
      <c r="G68" s="2">
        <f>H68*15</f>
        <v>476759.99999983987</v>
      </c>
      <c r="H68">
        <f>H67+C68</f>
        <v>31783.999999989326</v>
      </c>
      <c r="I68">
        <v>31784</v>
      </c>
      <c r="J68">
        <v>1257023</v>
      </c>
      <c r="K68">
        <f>N68+U68+AB68+AI68+AP68+AW68+BD68+BK68+BR68</f>
        <v>31784</v>
      </c>
      <c r="L68" s="3">
        <f>(K68/K67)-1</f>
        <v>0.025455718664300742</v>
      </c>
      <c r="N68">
        <f>N67+29</f>
        <v>1114</v>
      </c>
      <c r="O68" s="5">
        <f>N68-N67</f>
        <v>29</v>
      </c>
      <c r="P68">
        <f>P67+-1</f>
        <v>20</v>
      </c>
      <c r="Q68" s="5">
        <f>P68-P67</f>
        <v>-1</v>
      </c>
      <c r="R68">
        <f>R67+4</f>
        <v>104</v>
      </c>
      <c r="S68" s="5">
        <f>R68-R67</f>
        <v>4</v>
      </c>
      <c r="U68">
        <f>U67+220</f>
        <v>6750</v>
      </c>
      <c r="V68" s="5">
        <f>U68-U67</f>
        <v>220</v>
      </c>
      <c r="W68">
        <f>W67+-21</f>
        <v>340</v>
      </c>
      <c r="X68" s="5">
        <f>W68-W67</f>
        <v>-21</v>
      </c>
      <c r="Y68">
        <f>Y67+25</f>
        <v>867</v>
      </c>
      <c r="Z68" s="5">
        <f>Y68-Y67</f>
        <v>25</v>
      </c>
      <c r="AB68">
        <f>AB67+259</f>
        <v>8678</v>
      </c>
      <c r="AC68" s="5">
        <f>AB68-AB67</f>
        <v>259</v>
      </c>
      <c r="AD68">
        <f>AD67+-19</f>
        <v>468</v>
      </c>
      <c r="AE68" s="5">
        <f>AD68-AD67</f>
        <v>-19</v>
      </c>
      <c r="AF68">
        <f>AF67+14</f>
        <v>643</v>
      </c>
      <c r="AG68" s="5">
        <f>AF68-AF67</f>
        <v>14</v>
      </c>
      <c r="AI68">
        <f>AI67+224</f>
        <v>12679</v>
      </c>
      <c r="AJ68" s="5">
        <f>AI68-AI67</f>
        <v>224</v>
      </c>
      <c r="AK68">
        <f>AK67+-20</f>
        <v>469</v>
      </c>
      <c r="AL68" s="5">
        <f>AK68-AK67</f>
        <v>-20</v>
      </c>
      <c r="AM68">
        <f>AM67+25</f>
        <v>977</v>
      </c>
      <c r="AN68" s="5">
        <f>AM68-AM67</f>
        <v>25</v>
      </c>
      <c r="AP68">
        <f>AP67+22</f>
        <v>764</v>
      </c>
      <c r="AQ68" s="5">
        <f>AP68-AP67</f>
        <v>22</v>
      </c>
      <c r="AR68">
        <f>AR67+3</f>
        <v>45</v>
      </c>
      <c r="AS68" s="5">
        <f>AR68-AR67</f>
        <v>3</v>
      </c>
      <c r="AT68">
        <f>AT67+6</f>
        <v>104</v>
      </c>
      <c r="AU68" s="5">
        <f>AT68-AT67</f>
        <v>6</v>
      </c>
      <c r="AW68">
        <f>AW67+9</f>
        <v>522</v>
      </c>
      <c r="AX68" s="5">
        <f>AW68-AW67</f>
        <v>9</v>
      </c>
      <c r="AY68">
        <f>AY67+-1</f>
        <v>5</v>
      </c>
      <c r="AZ68" s="5">
        <f>AY68-AY67</f>
        <v>-1</v>
      </c>
      <c r="BA68">
        <f>BA67+2</f>
        <v>46</v>
      </c>
      <c r="BB68" s="5">
        <f>BA68-BA67</f>
        <v>2</v>
      </c>
      <c r="BD68">
        <f>BD67+8</f>
        <v>250</v>
      </c>
      <c r="BE68" s="5">
        <f>BD68-BD67</f>
        <v>8</v>
      </c>
      <c r="BF68">
        <f>BF67+0</f>
        <v>3</v>
      </c>
      <c r="BG68" s="5">
        <f>BF68-BF67</f>
        <v>0</v>
      </c>
      <c r="BH68">
        <f>BH67+1</f>
        <v>5</v>
      </c>
      <c r="BI68" s="5">
        <f>BH68-BH67</f>
        <v>1</v>
      </c>
      <c r="BK68">
        <f>BK67+38</f>
        <v>742</v>
      </c>
      <c r="BL68" s="5">
        <f>BK68-BK67</f>
        <v>38</v>
      </c>
      <c r="BM68">
        <f>BM67+-1</f>
        <v>35</v>
      </c>
      <c r="BN68" s="5">
        <f>BM68-BM67</f>
        <v>-1</v>
      </c>
      <c r="BO68">
        <f>BO67+2</f>
        <v>49</v>
      </c>
      <c r="BP68" s="5">
        <f>BO68-BO67</f>
        <v>2</v>
      </c>
      <c r="BR68">
        <f>BR67+-20</f>
        <v>285</v>
      </c>
      <c r="BS68" s="5">
        <f>BR68-BR67</f>
        <v>-20</v>
      </c>
      <c r="BU68" s="5"/>
      <c r="BV68">
        <f>BV67+0</f>
        <v>2</v>
      </c>
      <c r="BW68" s="5">
        <f>BV68-BV67</f>
        <v>0</v>
      </c>
      <c r="BY68">
        <f>N68+U68+AB68+AI68+AP68+AW68+BD68+BK68+BR68</f>
        <v>31784</v>
      </c>
      <c r="BZ68" s="5">
        <f>BY68-BY67</f>
        <v>789</v>
      </c>
      <c r="CA68">
        <f>P68+W68+AD68+AK68+AR68+AY68+BF68+BM68+BT68</f>
        <v>1385</v>
      </c>
      <c r="CB68" s="3">
        <f>(CA68/CA67)-1</f>
        <v>-0.041522491349480939</v>
      </c>
      <c r="CC68">
        <f>R68+Y68+AF68+AM68+AT68+BA68+BH68+BO68+BV68</f>
        <v>2797</v>
      </c>
      <c r="CD68" s="3">
        <f>(CC68/CC67)-1</f>
        <v>0.029065489330389882</v>
      </c>
      <c r="CE68" s="1"/>
      <c r="CF68">
        <f>CA68-CA67</f>
        <v>-60</v>
      </c>
      <c r="CH68">
        <v>4</v>
      </c>
      <c r="CI68" t="s">
        <v>27</v>
      </c>
      <c r="CJ68" s="8">
        <v>43925</v>
      </c>
      <c r="CK68">
        <v>11</v>
      </c>
      <c r="CM68">
        <v>0</v>
      </c>
      <c r="DG68">
        <v>7</v>
      </c>
      <c r="DH68">
        <v>77</v>
      </c>
      <c r="DI68">
        <v>390</v>
      </c>
      <c r="DM68" s="9">
        <v>43910</v>
      </c>
      <c r="DN68">
        <v>19100</v>
      </c>
      <c r="DO68">
        <f>(DN68/DN67)-1</f>
        <v>0.39650508152372588</v>
      </c>
    </row>
    <row r="69" spans="1:227" ht="20.25">
      <c r="C69">
        <f>H68*D69</f>
        <v>627.0000000098695</v>
      </c>
      <c r="D69">
        <f>0.019726906620000002</f>
        <v>0.019726906620000002</v>
      </c>
      <c r="E69" t="s">
        <v>32</v>
      </c>
      <c r="F69" s="9">
        <v>43959</v>
      </c>
      <c r="G69" s="2">
        <f>H69*15</f>
        <v>486164.99999998795</v>
      </c>
      <c r="H69">
        <f>H68+C69</f>
        <v>32410.999999999196</v>
      </c>
      <c r="I69">
        <v>32411</v>
      </c>
      <c r="J69">
        <v>1283929</v>
      </c>
      <c r="K69">
        <f>N69+U69+AB69+AI69+AP69+AW69+BD69+BK69+BR69</f>
        <v>32411</v>
      </c>
      <c r="L69" s="3">
        <f>(K69/K68)-1</f>
        <v>0.019726906619682794</v>
      </c>
      <c r="N69">
        <f>N68+16</f>
        <v>1130</v>
      </c>
      <c r="O69" s="5">
        <f>N69-N68</f>
        <v>16</v>
      </c>
      <c r="P69">
        <f>P68+-3</f>
        <v>17</v>
      </c>
      <c r="Q69" s="5">
        <f>P69-P68</f>
        <v>-3</v>
      </c>
      <c r="R69">
        <f>R68+-1</f>
        <v>103</v>
      </c>
      <c r="S69" s="5">
        <f>R69-R68</f>
        <v>-1</v>
      </c>
      <c r="U69">
        <f>U68+154</f>
        <v>6904</v>
      </c>
      <c r="V69" s="5">
        <f>U69-U68</f>
        <v>154</v>
      </c>
      <c r="W69">
        <f>W68+8</f>
        <v>348</v>
      </c>
      <c r="X69" s="5">
        <f>W69-W68</f>
        <v>8</v>
      </c>
      <c r="Y69">
        <f>Y68+17</f>
        <v>884</v>
      </c>
      <c r="Z69" s="5">
        <f>Y69-Y68</f>
        <v>17</v>
      </c>
      <c r="AB69">
        <f>AB68+209</f>
        <v>8887</v>
      </c>
      <c r="AC69" s="5">
        <f>AB69-AB68</f>
        <v>209</v>
      </c>
      <c r="AD69">
        <f>AD68+-20</f>
        <v>448</v>
      </c>
      <c r="AE69" s="5">
        <f>AD69-AD68</f>
        <v>-20</v>
      </c>
      <c r="AF69">
        <f>AF68+26</f>
        <v>669</v>
      </c>
      <c r="AG69" s="5">
        <f>AF69-AF68</f>
        <v>26</v>
      </c>
      <c r="AI69">
        <f>AI68+200</f>
        <v>12879</v>
      </c>
      <c r="AJ69" s="5">
        <f>AI69-AI68</f>
        <v>200</v>
      </c>
      <c r="AK69">
        <f>AK68+-30</f>
        <v>439</v>
      </c>
      <c r="AL69" s="5">
        <f>AK69-AK68</f>
        <v>-30</v>
      </c>
      <c r="AM69">
        <f>AM68+29</f>
        <v>1006</v>
      </c>
      <c r="AN69" s="5">
        <f>AM69-AM68</f>
        <v>29</v>
      </c>
      <c r="AP69">
        <f>AP68+11</f>
        <v>775</v>
      </c>
      <c r="AQ69" s="5">
        <f>AP69-AP68</f>
        <v>11</v>
      </c>
      <c r="AR69">
        <f>AR68+-4</f>
        <v>41</v>
      </c>
      <c r="AS69" s="5">
        <f>AR69-AR68</f>
        <v>-4</v>
      </c>
      <c r="AT69">
        <f>AT68+4</f>
        <v>108</v>
      </c>
      <c r="AU69" s="5">
        <f>AT69-AT68</f>
        <v>4</v>
      </c>
      <c r="AW69">
        <f>AW68+8</f>
        <v>530</v>
      </c>
      <c r="AX69" s="5">
        <f>AW69-AW68</f>
        <v>8</v>
      </c>
      <c r="AY69">
        <f>AY68+0</f>
        <v>5</v>
      </c>
      <c r="AZ69" s="5">
        <f>AY69-AY68</f>
        <v>0</v>
      </c>
      <c r="BA69">
        <f>BA68+0</f>
        <v>46</v>
      </c>
      <c r="BB69" s="5">
        <f>BA69-BA68</f>
        <v>0</v>
      </c>
      <c r="BD69">
        <f>BD68+-1</f>
        <v>249</v>
      </c>
      <c r="BE69" s="5">
        <f>BD69-BD68</f>
        <v>-1</v>
      </c>
      <c r="BF69">
        <f>BF68+-1</f>
        <v>2</v>
      </c>
      <c r="BG69" s="5">
        <f>BF69-BF68</f>
        <v>-1</v>
      </c>
      <c r="BH69">
        <f>BH68+0</f>
        <v>5</v>
      </c>
      <c r="BI69" s="5">
        <f>BH69-BH68</f>
        <v>0</v>
      </c>
      <c r="BK69">
        <f>BK68+13</f>
        <v>755</v>
      </c>
      <c r="BL69" s="5">
        <f>BK69-BK68</f>
        <v>13</v>
      </c>
      <c r="BM69">
        <f>BM68+1</f>
        <v>36</v>
      </c>
      <c r="BN69" s="5">
        <f>BM69-BM68</f>
        <v>1</v>
      </c>
      <c r="BO69">
        <f>BO68+1</f>
        <v>50</v>
      </c>
      <c r="BP69" s="5">
        <f>BO69-BO68</f>
        <v>1</v>
      </c>
      <c r="BR69">
        <f>BR68+17</f>
        <v>302</v>
      </c>
      <c r="BS69" s="5">
        <f>BR69-BR68</f>
        <v>17</v>
      </c>
      <c r="BU69" s="5"/>
      <c r="BV69">
        <f>BV68+1</f>
        <v>3</v>
      </c>
      <c r="BW69" s="5">
        <f>BV69-BV68</f>
        <v>1</v>
      </c>
      <c r="BY69">
        <f>N69+U69+AB69+AI69+AP69+AW69+BD69+BK69+BR69</f>
        <v>32411</v>
      </c>
      <c r="BZ69" s="5">
        <f>BY69-BY68</f>
        <v>627</v>
      </c>
      <c r="CA69">
        <f>P69+W69+AD69+AK69+AR69+AY69+BF69+BM69+BT69</f>
        <v>1336</v>
      </c>
      <c r="CB69" s="3">
        <f>(CA69/CA68)-1</f>
        <v>-0.035379061371841103</v>
      </c>
      <c r="CC69">
        <f>R69+Y69+AF69+AM69+AT69+BA69+BH69+BO69+BV69</f>
        <v>2874</v>
      </c>
      <c r="CD69" s="3">
        <f>(CC69/CC68)-1</f>
        <v>0.027529495888451994</v>
      </c>
      <c r="CE69" s="1"/>
      <c r="CF69">
        <f>CA69-CA68</f>
        <v>-49</v>
      </c>
      <c r="CH69">
        <v>4</v>
      </c>
      <c r="CI69" t="s">
        <v>27</v>
      </c>
      <c r="CJ69" s="8">
        <v>43926</v>
      </c>
      <c r="CK69">
        <v>11</v>
      </c>
      <c r="CM69">
        <v>0</v>
      </c>
      <c r="DG69">
        <v>8</v>
      </c>
      <c r="DI69">
        <v>22</v>
      </c>
      <c r="DM69" s="9">
        <v>43911</v>
      </c>
      <c r="DN69">
        <v>25489</v>
      </c>
      <c r="DO69">
        <f>(DN69/DN68)-1</f>
        <v>0.33450261780104706</v>
      </c>
    </row>
    <row r="70" spans="1:227" ht="20.25">
      <c r="C70">
        <f>H69*D70</f>
        <v>572.99999999907311</v>
      </c>
      <c r="D70">
        <f>0.017679182993399999</f>
        <v>0.017679182993399999</v>
      </c>
      <c r="E70" t="s">
        <v>34</v>
      </c>
      <c r="F70" s="9">
        <v>43960</v>
      </c>
      <c r="G70" s="2">
        <f>H70*15</f>
        <v>494759.99999997404</v>
      </c>
      <c r="H70">
        <f>H69+C70</f>
        <v>32983.999999998268</v>
      </c>
      <c r="I70">
        <v>32984</v>
      </c>
      <c r="J70">
        <v>1309550</v>
      </c>
      <c r="K70">
        <f>N70+U70+AB70+AI70+AP70+AW70+BD70+BK70+BR70</f>
        <v>32984</v>
      </c>
      <c r="L70" s="3">
        <f>(K70/K69)-1</f>
        <v>0.017679182993428189</v>
      </c>
      <c r="N70">
        <f>N69+12</f>
        <v>1142</v>
      </c>
      <c r="O70" s="5">
        <f>N70-N69</f>
        <v>12</v>
      </c>
      <c r="P70">
        <f>P69+-2</f>
        <v>15</v>
      </c>
      <c r="Q70" s="5">
        <f>P70-P69</f>
        <v>-2</v>
      </c>
      <c r="R70">
        <f>R69+2</f>
        <v>105</v>
      </c>
      <c r="S70" s="5">
        <f>R70-R69</f>
        <v>2</v>
      </c>
      <c r="U70">
        <f>U69+201</f>
        <v>7105</v>
      </c>
      <c r="V70" s="5">
        <f>U70-U69</f>
        <v>201</v>
      </c>
      <c r="W70">
        <f>W69+-9</f>
        <v>339</v>
      </c>
      <c r="X70" s="5">
        <f>W70-W69</f>
        <v>-9</v>
      </c>
      <c r="Y70">
        <f>Y69+17</f>
        <v>901</v>
      </c>
      <c r="Z70" s="5">
        <f>Y70-Y69</f>
        <v>17</v>
      </c>
      <c r="AB70">
        <f>AB69+204</f>
        <v>9091</v>
      </c>
      <c r="AC70" s="5">
        <f>AB70-AB69</f>
        <v>204</v>
      </c>
      <c r="AD70">
        <f>AD69+-11</f>
        <v>437</v>
      </c>
      <c r="AE70" s="5">
        <f>AD70-AD69</f>
        <v>-11</v>
      </c>
      <c r="AF70">
        <f>AF69+17</f>
        <v>686</v>
      </c>
      <c r="AG70" s="5">
        <f>AF70-AF69</f>
        <v>17</v>
      </c>
      <c r="AI70">
        <f>AI69+151</f>
        <v>13030</v>
      </c>
      <c r="AJ70" s="5">
        <f>AI70-AI69</f>
        <v>151</v>
      </c>
      <c r="AK70">
        <f>AK69+-15</f>
        <v>424</v>
      </c>
      <c r="AL70" s="5">
        <f>AK70-AK69</f>
        <v>-15</v>
      </c>
      <c r="AM70">
        <f>AM69+11</f>
        <v>1017</v>
      </c>
      <c r="AN70" s="5">
        <f>AM70-AM69</f>
        <v>11</v>
      </c>
      <c r="AP70">
        <f>AP69+14</f>
        <v>789</v>
      </c>
      <c r="AQ70" s="5">
        <f>AP70-AP69</f>
        <v>14</v>
      </c>
      <c r="AR70">
        <f>AR69+3</f>
        <v>44</v>
      </c>
      <c r="AS70" s="5">
        <f>AR70-AR69</f>
        <v>3</v>
      </c>
      <c r="AT70">
        <f>AT69+6</f>
        <v>114</v>
      </c>
      <c r="AU70" s="5">
        <f>AT70-AT69</f>
        <v>6</v>
      </c>
      <c r="AW70">
        <f>AW69+10</f>
        <v>540</v>
      </c>
      <c r="AX70" s="5">
        <f>AW70-AW69</f>
        <v>10</v>
      </c>
      <c r="AY70">
        <f>AY69+0</f>
        <v>5</v>
      </c>
      <c r="AZ70" s="5">
        <f>AY70-AY69</f>
        <v>0</v>
      </c>
      <c r="BA70">
        <f>BA69+0</f>
        <v>46</v>
      </c>
      <c r="BB70" s="5">
        <f>BA70-BA69</f>
        <v>0</v>
      </c>
      <c r="BD70">
        <f>BD69+17</f>
        <v>266</v>
      </c>
      <c r="BE70" s="5">
        <f>BD70-BD69</f>
        <v>17</v>
      </c>
      <c r="BF70">
        <f>BF69+2</f>
        <v>4</v>
      </c>
      <c r="BG70" s="5">
        <f>BF70-BF69</f>
        <v>2</v>
      </c>
      <c r="BH70">
        <f>BH69+1</f>
        <v>6</v>
      </c>
      <c r="BI70" s="5">
        <f>BH70-BH69</f>
        <v>1</v>
      </c>
      <c r="BK70">
        <f>BK69+20</f>
        <v>775</v>
      </c>
      <c r="BL70" s="5">
        <f>BK70-BK69</f>
        <v>20</v>
      </c>
      <c r="BM70">
        <f>BM69+-3</f>
        <v>33</v>
      </c>
      <c r="BN70" s="5">
        <f>BM70-BM69</f>
        <v>-3</v>
      </c>
      <c r="BO70">
        <f>BO69+4</f>
        <v>54</v>
      </c>
      <c r="BP70" s="5">
        <f>BO70-BO69</f>
        <v>4</v>
      </c>
      <c r="BR70">
        <f>BR69+-56</f>
        <v>246</v>
      </c>
      <c r="BS70" s="5">
        <f>BR70-BR69</f>
        <v>-56</v>
      </c>
      <c r="BU70" s="5"/>
      <c r="BV70">
        <f>BV69+0</f>
        <v>3</v>
      </c>
      <c r="BW70" s="5">
        <f>BV70-BV69</f>
        <v>0</v>
      </c>
      <c r="BY70">
        <f>N70+U70+AB70+AI70+AP70+AW70+BD70+BK70+BR70</f>
        <v>32984</v>
      </c>
      <c r="BZ70" s="5">
        <f>BY70-BY69</f>
        <v>573</v>
      </c>
      <c r="CA70">
        <f>P70+W70+AD70+AK70+AR70+AY70+BF70+BM70+BT70</f>
        <v>1301</v>
      </c>
      <c r="CB70" s="3">
        <f>(CA70/CA69)-1</f>
        <v>-0.026197604790419216</v>
      </c>
      <c r="CC70">
        <f>R70+Y70+AF70+AM70+AT70+BA70+BH70+BO70+BV70</f>
        <v>2932</v>
      </c>
      <c r="CD70" s="3">
        <f>(CC70/CC69)-1</f>
        <v>0.020180932498260251</v>
      </c>
      <c r="CE70" s="1"/>
      <c r="CF70">
        <f>CA70-CA69</f>
        <v>-35</v>
      </c>
      <c r="CH70">
        <v>4</v>
      </c>
      <c r="CI70" t="s">
        <v>27</v>
      </c>
      <c r="CJ70" s="8">
        <v>43927</v>
      </c>
      <c r="CK70">
        <v>11</v>
      </c>
      <c r="CM70">
        <v>0</v>
      </c>
      <c r="DG70">
        <v>-20</v>
      </c>
      <c r="DI70">
        <v>490</v>
      </c>
      <c r="DM70" s="9">
        <v>43912</v>
      </c>
      <c r="DN70">
        <v>33276</v>
      </c>
      <c r="DO70">
        <f>(DN70/DN69)-1</f>
        <v>0.30550433520342102</v>
      </c>
    </row>
    <row r="71" spans="1:227" ht="20.25">
      <c r="C71">
        <f>H70*D71</f>
        <v>570.00000000051728</v>
      </c>
      <c r="D71">
        <f>0.017281105990799999</f>
        <v>0.017281105990799999</v>
      </c>
      <c r="E71" t="s">
        <v>22</v>
      </c>
      <c r="F71" s="9">
        <v>43961</v>
      </c>
      <c r="G71" s="2">
        <f>H71*15</f>
        <v>503309.99999998178</v>
      </c>
      <c r="H71">
        <f>H70+C71</f>
        <v>33553.999999998785</v>
      </c>
      <c r="I71">
        <v>33554</v>
      </c>
      <c r="J71">
        <v>1329260</v>
      </c>
      <c r="K71">
        <f>N71+U71+AB71+AI71+AP71+AW71+BD71+BK71+BR71</f>
        <v>33554</v>
      </c>
      <c r="L71" s="3">
        <f>(K71/K70)-1</f>
        <v>0.017281105990783363</v>
      </c>
      <c r="N71">
        <f>N70+11</f>
        <v>1153</v>
      </c>
      <c r="O71" s="5">
        <f>N71-N70</f>
        <v>11</v>
      </c>
      <c r="P71">
        <f>P70+4</f>
        <v>19</v>
      </c>
      <c r="Q71" s="5">
        <f>P71-P70</f>
        <v>4</v>
      </c>
      <c r="R71">
        <f>R70+2</f>
        <v>107</v>
      </c>
      <c r="S71" s="5">
        <f>R71-R70</f>
        <v>2</v>
      </c>
      <c r="U71">
        <f>U70+158</f>
        <v>7263</v>
      </c>
      <c r="V71" s="5">
        <f>U71-U70</f>
        <v>158</v>
      </c>
      <c r="W71">
        <f>W70+-23</f>
        <v>316</v>
      </c>
      <c r="X71" s="5">
        <f>W71-W70</f>
        <v>-23</v>
      </c>
      <c r="Y71">
        <f>Y70+8</f>
        <v>909</v>
      </c>
      <c r="Z71" s="5">
        <f>Y71-Y70</f>
        <v>8</v>
      </c>
      <c r="AB71">
        <f>AB70+118</f>
        <v>9209</v>
      </c>
      <c r="AC71" s="5">
        <f>AB71-AB70</f>
        <v>118</v>
      </c>
      <c r="AD71">
        <f>AD70+-16</f>
        <v>421</v>
      </c>
      <c r="AE71" s="5">
        <f>AD71-AD70</f>
        <v>-16</v>
      </c>
      <c r="AF71">
        <f>AF70+15</f>
        <v>701</v>
      </c>
      <c r="AG71" s="5">
        <f>AF71-AF70</f>
        <v>15</v>
      </c>
      <c r="AI71">
        <f>AI70+206</f>
        <v>13236</v>
      </c>
      <c r="AJ71" s="5">
        <f>AI71-AI70</f>
        <v>206</v>
      </c>
      <c r="AK71">
        <f>AK70+-21</f>
        <v>403</v>
      </c>
      <c r="AL71" s="5">
        <f>AK71-AK70</f>
        <v>-21</v>
      </c>
      <c r="AM71">
        <f>AM70+7</f>
        <v>1024</v>
      </c>
      <c r="AN71" s="5">
        <f>AM71-AM70</f>
        <v>7</v>
      </c>
      <c r="AP71">
        <f>AP70+9</f>
        <v>798</v>
      </c>
      <c r="AQ71" s="5">
        <f>AP71-AP70</f>
        <v>9</v>
      </c>
      <c r="AR71">
        <f>AR70+3</f>
        <v>47</v>
      </c>
      <c r="AS71" s="5">
        <f>AR71-AR70</f>
        <v>3</v>
      </c>
      <c r="AT71">
        <f>AT70+1</f>
        <v>115</v>
      </c>
      <c r="AU71" s="5">
        <f>AT71-AT70</f>
        <v>1</v>
      </c>
      <c r="AW71">
        <f>AW70+3</f>
        <v>543</v>
      </c>
      <c r="AX71" s="5">
        <f>AW71-AW70</f>
        <v>3</v>
      </c>
      <c r="AY71">
        <f>AY70+0</f>
        <v>5</v>
      </c>
      <c r="AZ71" s="5">
        <f>AY71-AY70</f>
        <v>0</v>
      </c>
      <c r="BA71">
        <f>BA70+1</f>
        <v>47</v>
      </c>
      <c r="BB71" s="5">
        <f>BA71-BA70</f>
        <v>1</v>
      </c>
      <c r="BD71">
        <f>BD70+4</f>
        <v>270</v>
      </c>
      <c r="BE71" s="5">
        <f>BD71-BD70</f>
        <v>4</v>
      </c>
      <c r="BF71">
        <f>BF70+0</f>
        <v>4</v>
      </c>
      <c r="BG71" s="5">
        <f>BF71-BF70</f>
        <v>0</v>
      </c>
      <c r="BH71">
        <f>BH70+1</f>
        <v>7</v>
      </c>
      <c r="BI71" s="5">
        <f>BH71-BH70</f>
        <v>1</v>
      </c>
      <c r="BK71">
        <f>BK70+7</f>
        <v>782</v>
      </c>
      <c r="BL71" s="5">
        <f>BK71-BK70</f>
        <v>7</v>
      </c>
      <c r="BM71">
        <f>BM70+-6</f>
        <v>27</v>
      </c>
      <c r="BN71" s="5">
        <f>BM71-BM70</f>
        <v>-6</v>
      </c>
      <c r="BO71">
        <f>BO70+0</f>
        <v>54</v>
      </c>
      <c r="BP71" s="5">
        <f>BO71-BO70</f>
        <v>0</v>
      </c>
      <c r="BR71">
        <f>BR70+54</f>
        <v>300</v>
      </c>
      <c r="BS71" s="5">
        <f>BR71-BR70</f>
        <v>54</v>
      </c>
      <c r="BU71" s="5"/>
      <c r="BV71">
        <f>BV70+0</f>
        <v>3</v>
      </c>
      <c r="BW71" s="5">
        <f>BV71-BV70</f>
        <v>0</v>
      </c>
      <c r="BY71">
        <f>N71+U71+AB71+AI71+AP71+AW71+BD71+BK71+BR71</f>
        <v>33554</v>
      </c>
      <c r="BZ71" s="5">
        <f>BY71-BY70</f>
        <v>570</v>
      </c>
      <c r="CA71">
        <f>P71+W71+AD71+AK71+AR71+AY71+BF71+BM71+BT71</f>
        <v>1242</v>
      </c>
      <c r="CB71" s="3">
        <f>(CA71/CA70)-1</f>
        <v>-0.04534973097617212</v>
      </c>
      <c r="CC71">
        <f>R71+Y71+AF71+AM71+AT71+BA71+BH71+BO71+BV71</f>
        <v>2967</v>
      </c>
      <c r="CD71" s="3">
        <f>(CC71/CC70)-1</f>
        <v>0.011937244201909891</v>
      </c>
      <c r="CE71" s="1"/>
      <c r="CF71">
        <f>CA71-CA70</f>
        <v>-59</v>
      </c>
      <c r="CH71">
        <v>4</v>
      </c>
      <c r="CI71" t="s">
        <v>27</v>
      </c>
      <c r="CJ71" s="8">
        <v>43928</v>
      </c>
      <c r="CK71">
        <v>12</v>
      </c>
      <c r="CM71">
        <v>0</v>
      </c>
      <c r="DG71">
        <v>100</v>
      </c>
      <c r="DI71">
        <v>22</v>
      </c>
      <c r="DM71" s="9">
        <v>43913</v>
      </c>
      <c r="DN71">
        <v>43847</v>
      </c>
      <c r="DO71">
        <f>(DN71/DN70)-1</f>
        <v>0.31767640341387193</v>
      </c>
    </row>
    <row r="72" spans="1:227" ht="20.25">
      <c r="C72">
        <f>H71*D72</f>
        <v>211.00000000014822</v>
      </c>
      <c r="D72">
        <f>0.0062883709840900002</f>
        <v>0.0062883709840900002</v>
      </c>
      <c r="E72" t="s">
        <v>25</v>
      </c>
      <c r="F72" s="9">
        <v>43962</v>
      </c>
      <c r="G72" s="2">
        <f>H72*15</f>
        <v>506474.99999998393</v>
      </c>
      <c r="H72">
        <f>H71+C72</f>
        <v>33764.99999999893</v>
      </c>
      <c r="I72">
        <v>33765</v>
      </c>
      <c r="J72">
        <v>1347881</v>
      </c>
      <c r="K72">
        <f>N72+U72+AB72+AI72+AP72+AW72+BD72+BK72+BR72</f>
        <v>33765</v>
      </c>
      <c r="L72" s="3">
        <f>(K72/K71)-1</f>
        <v>0.0062883709840853008</v>
      </c>
      <c r="N72">
        <f>N71+8</f>
        <v>1161</v>
      </c>
      <c r="O72" s="5">
        <f>N72-N71</f>
        <v>8</v>
      </c>
      <c r="P72">
        <f>P71+-2</f>
        <v>17</v>
      </c>
      <c r="Q72" s="5">
        <f>P72-P71</f>
        <v>-2</v>
      </c>
      <c r="R72">
        <f>R71+2</f>
        <v>109</v>
      </c>
      <c r="S72" s="5">
        <f>R72-R71</f>
        <v>2</v>
      </c>
      <c r="U72">
        <f>U71+95</f>
        <v>7358</v>
      </c>
      <c r="V72" s="5">
        <f>U72-U71</f>
        <v>95</v>
      </c>
      <c r="W72">
        <f>W71+12</f>
        <v>328</v>
      </c>
      <c r="X72" s="5">
        <f>W72-W71</f>
        <v>12</v>
      </c>
      <c r="Y72">
        <f>Y71+12</f>
        <v>921</v>
      </c>
      <c r="Z72" s="5">
        <f>Y72-Y71</f>
        <v>12</v>
      </c>
      <c r="AB72">
        <f>AB71+51</f>
        <v>9260</v>
      </c>
      <c r="AC72" s="5">
        <f>AB72-AB71</f>
        <v>51</v>
      </c>
      <c r="AD72">
        <f>AD71+-16</f>
        <v>405</v>
      </c>
      <c r="AE72" s="5">
        <f>AD72-AD71</f>
        <v>-16</v>
      </c>
      <c r="AF72">
        <f>AF71+15</f>
        <v>716</v>
      </c>
      <c r="AG72" s="5">
        <f>AF72-AF71</f>
        <v>15</v>
      </c>
      <c r="AI72">
        <f>AI71+76</f>
        <v>13312</v>
      </c>
      <c r="AJ72" s="5">
        <f>AI72-AI71</f>
        <v>76</v>
      </c>
      <c r="AK72">
        <f>AK71+-19</f>
        <v>384</v>
      </c>
      <c r="AL72" s="5">
        <f>AK72-AK71</f>
        <v>-19</v>
      </c>
      <c r="AM72">
        <f>AM71+10</f>
        <v>1034</v>
      </c>
      <c r="AN72" s="5">
        <f>AM72-AM71</f>
        <v>10</v>
      </c>
      <c r="AP72">
        <f>AP71+3</f>
        <v>801</v>
      </c>
      <c r="AQ72" s="5">
        <f>AP72-AP71</f>
        <v>3</v>
      </c>
      <c r="AR72">
        <f>AR71+-5</f>
        <v>42</v>
      </c>
      <c r="AS72" s="5">
        <f>AR72-AR71</f>
        <v>-5</v>
      </c>
      <c r="AT72">
        <f>AT71+0</f>
        <v>115</v>
      </c>
      <c r="AU72" s="5">
        <f>AT72-AT71</f>
        <v>0</v>
      </c>
      <c r="AW72">
        <f>AW71+2</f>
        <v>545</v>
      </c>
      <c r="AX72" s="5">
        <f>AW72-AW71</f>
        <v>2</v>
      </c>
      <c r="AY72">
        <f>AY71+-1</f>
        <v>4</v>
      </c>
      <c r="AZ72" s="5">
        <f>AY72-AY71</f>
        <v>-1</v>
      </c>
      <c r="BA72">
        <f>BA71+0</f>
        <v>47</v>
      </c>
      <c r="BB72" s="5">
        <f>BA72-BA71</f>
        <v>0</v>
      </c>
      <c r="BD72">
        <f>BD71+1</f>
        <v>271</v>
      </c>
      <c r="BE72" s="5">
        <f>BD72-BD71</f>
        <v>1</v>
      </c>
      <c r="BF72">
        <f>BF71+2</f>
        <v>6</v>
      </c>
      <c r="BG72" s="5">
        <f>BF72-BF71</f>
        <v>2</v>
      </c>
      <c r="BH72">
        <f>BH71+0</f>
        <v>7</v>
      </c>
      <c r="BI72" s="5">
        <f>BH72-BH71</f>
        <v>0</v>
      </c>
      <c r="BK72">
        <f>BK71+2</f>
        <v>784</v>
      </c>
      <c r="BL72" s="5">
        <f>BK72-BK71</f>
        <v>2</v>
      </c>
      <c r="BM72">
        <f>BM71+-1</f>
        <v>26</v>
      </c>
      <c r="BN72" s="5">
        <f>BM72-BM71</f>
        <v>-1</v>
      </c>
      <c r="BO72">
        <f>BO71+2</f>
        <v>56</v>
      </c>
      <c r="BP72" s="5">
        <f>BO72-BO71</f>
        <v>2</v>
      </c>
      <c r="BR72">
        <f>BR71+-27</f>
        <v>273</v>
      </c>
      <c r="BS72" s="5">
        <f>BR72-BR71</f>
        <v>-27</v>
      </c>
      <c r="BU72" s="5"/>
      <c r="BV72">
        <f>BV71+0</f>
        <v>3</v>
      </c>
      <c r="BW72" s="5">
        <f>BV72-BV71</f>
        <v>0</v>
      </c>
      <c r="BY72">
        <f>N72+U72+AB72+AI72+AP72+AW72+BD72+BK72+BR72</f>
        <v>33765</v>
      </c>
      <c r="BZ72" s="5">
        <f>BY72-BY71</f>
        <v>211</v>
      </c>
      <c r="CA72">
        <f>P72+W72+AD72+AK72+AR72+AY72+BF72+BM72+BT72</f>
        <v>1212</v>
      </c>
      <c r="CB72" s="3">
        <f>(CA72/CA71)-1</f>
        <v>-0.024154589371980673</v>
      </c>
      <c r="CC72">
        <f>R72+Y72+AF72+AM72+AT72+BA72+BH72+BO72+BV72</f>
        <v>3008</v>
      </c>
      <c r="CD72" s="3">
        <f>(CC72/CC71)-1</f>
        <v>0.013818672059319193</v>
      </c>
      <c r="CE72" s="1"/>
      <c r="CF72">
        <f>CA72-CA71</f>
        <v>-30</v>
      </c>
      <c r="CH72">
        <v>4</v>
      </c>
      <c r="CI72" t="s">
        <v>27</v>
      </c>
      <c r="CJ72" s="8">
        <v>43929</v>
      </c>
      <c r="CK72">
        <v>13</v>
      </c>
      <c r="CM72">
        <v>0</v>
      </c>
      <c r="DG72">
        <v>-20</v>
      </c>
      <c r="DI72">
        <v>290</v>
      </c>
      <c r="DM72" s="9">
        <v>43914</v>
      </c>
      <c r="DN72">
        <v>53740</v>
      </c>
      <c r="DO72">
        <f>(DN72/DN71)-1</f>
        <v>0.22562547038565928</v>
      </c>
    </row>
    <row r="73" spans="1:227" ht="20.25">
      <c r="C73">
        <f>H72*D73</f>
        <v>567.99999999886347</v>
      </c>
      <c r="D73">
        <f>0.016822153117099999</f>
        <v>0.016822153117099999</v>
      </c>
      <c r="E73" t="s">
        <v>26</v>
      </c>
      <c r="F73" s="9">
        <v>43963</v>
      </c>
      <c r="G73" s="2">
        <f>H73*15</f>
        <v>514994.99999996694</v>
      </c>
      <c r="H73">
        <f>H72+C73</f>
        <v>34332.999999997795</v>
      </c>
      <c r="I73">
        <v>34333</v>
      </c>
      <c r="J73">
        <v>1369376</v>
      </c>
      <c r="K73">
        <f>N73+U73+AB73+AI73+AP73+AW73+BD73+BK73+BR73</f>
        <v>34333</v>
      </c>
      <c r="L73" s="3">
        <f>(K73/K72)-1</f>
        <v>0.016822153117133087</v>
      </c>
      <c r="N73">
        <f>N72+10</f>
        <v>1171</v>
      </c>
      <c r="O73" s="5">
        <f>N73-N72</f>
        <v>10</v>
      </c>
      <c r="P73">
        <f>P72+4</f>
        <v>21</v>
      </c>
      <c r="Q73" s="5">
        <f>P73-P72</f>
        <v>4</v>
      </c>
      <c r="R73">
        <f>R72+1</f>
        <v>110</v>
      </c>
      <c r="S73" s="5">
        <f>R73-R72</f>
        <v>1</v>
      </c>
      <c r="U73">
        <f>U72+170</f>
        <v>7528</v>
      </c>
      <c r="V73" s="5">
        <f>U73-U72</f>
        <v>170</v>
      </c>
      <c r="W73">
        <f>W72+-8</f>
        <v>320</v>
      </c>
      <c r="X73" s="5">
        <f>W73-W72</f>
        <v>-8</v>
      </c>
      <c r="Y73">
        <f>Y72+10</f>
        <v>931</v>
      </c>
      <c r="Z73" s="5">
        <f>Y73-Y72</f>
        <v>10</v>
      </c>
      <c r="AA73" t="inlineStr">
        <is>
          <t>UPDATED - finished this line's entry and won't require further update.</t>
        </is>
      </c>
      <c r="AB73">
        <f>AB72+170</f>
        <v>9430</v>
      </c>
      <c r="AC73" s="5">
        <f>AB73-AB72</f>
        <v>170</v>
      </c>
      <c r="AD73">
        <f>AD72+-6</f>
        <v>399</v>
      </c>
      <c r="AE73" s="5">
        <f>AD73-AD72</f>
        <v>-6</v>
      </c>
      <c r="AF73">
        <f>AF72+7</f>
        <v>723</v>
      </c>
      <c r="AG73" s="5">
        <f>AF73-AF72</f>
        <v>7</v>
      </c>
      <c r="AI73">
        <f>AI72+176</f>
        <v>13488</v>
      </c>
      <c r="AJ73" s="5">
        <f>AI73-AI72</f>
        <v>176</v>
      </c>
      <c r="AK73">
        <f>AK72+-6</f>
        <v>378</v>
      </c>
      <c r="AL73" s="5">
        <f>AK73-AK72</f>
        <v>-6</v>
      </c>
      <c r="AM73">
        <f>AM72+12</f>
        <v>1046</v>
      </c>
      <c r="AN73" s="5">
        <f>AM73-AM72</f>
        <v>12</v>
      </c>
      <c r="AP73">
        <f>AP72+22</f>
        <v>823</v>
      </c>
      <c r="AQ73" s="5">
        <f>AP73-AP72</f>
        <v>22</v>
      </c>
      <c r="AR73">
        <f>AR72+-2</f>
        <v>40</v>
      </c>
      <c r="AS73" s="5">
        <f>AR73-AR72</f>
        <v>-2</v>
      </c>
      <c r="AT73">
        <f>AT72+1</f>
        <v>116</v>
      </c>
      <c r="AU73" s="5">
        <f>AT73-AT72</f>
        <v>1</v>
      </c>
      <c r="AW73">
        <f>AW72+11</f>
        <v>556</v>
      </c>
      <c r="AX73" s="5">
        <f>AW73-AW72</f>
        <v>11</v>
      </c>
      <c r="AY73">
        <f>AY72+-2</f>
        <v>2</v>
      </c>
      <c r="AZ73" s="5">
        <f>AY73-AY72</f>
        <v>-2</v>
      </c>
      <c r="BA73">
        <f>BA72+0</f>
        <v>47</v>
      </c>
      <c r="BB73" s="5">
        <f>BA73-BA72</f>
        <v>0</v>
      </c>
      <c r="BD73">
        <f>BD72+10</f>
        <v>281</v>
      </c>
      <c r="BE73" s="5">
        <f>BD73-BD72</f>
        <v>10</v>
      </c>
      <c r="BF73">
        <f>BF72+0</f>
        <v>6</v>
      </c>
      <c r="BG73" s="5">
        <f>BF73-BF72</f>
        <v>0</v>
      </c>
      <c r="BH73">
        <f>BH72+0</f>
        <v>7</v>
      </c>
      <c r="BI73" s="5">
        <f>BH73-BH72</f>
        <v>0</v>
      </c>
      <c r="BK73">
        <f>BK72+9</f>
        <v>793</v>
      </c>
      <c r="BL73" s="5">
        <f>BK73-BK72</f>
        <v>9</v>
      </c>
      <c r="BM73">
        <f>BM72+-3</f>
        <v>23</v>
      </c>
      <c r="BN73" s="5">
        <f>BM73-BM72</f>
        <v>-3</v>
      </c>
      <c r="BO73">
        <f>BO72+2</f>
        <v>58</v>
      </c>
      <c r="BP73" s="5">
        <f>BO73-BO72</f>
        <v>2</v>
      </c>
      <c r="BR73">
        <f>BR72+-10</f>
        <v>263</v>
      </c>
      <c r="BS73" s="5">
        <f>BR73-BR72</f>
        <v>-10</v>
      </c>
      <c r="BU73" s="5"/>
      <c r="BV73">
        <f>BV72+0</f>
        <v>3</v>
      </c>
      <c r="BW73" s="5">
        <f>BV73-BV72</f>
        <v>0</v>
      </c>
      <c r="BY73">
        <f>N73+U73+AB73+AI73+AP73+AW73+BD73+BK73+BR73</f>
        <v>34333</v>
      </c>
      <c r="BZ73" s="5">
        <f>BY73-BY72</f>
        <v>568</v>
      </c>
      <c r="CA73">
        <f>P73+W73+AD73+AK73+AR73+AY73+BF73+BM73+BT73</f>
        <v>1189</v>
      </c>
      <c r="CB73" s="3">
        <f>(CA73/CA72)-1</f>
        <v>-0.018976897689768957</v>
      </c>
      <c r="CC73">
        <f>R73+Y73+AF73+AM73+AT73+BA73+BH73+BO73+BV73</f>
        <v>3041</v>
      </c>
      <c r="CD73" s="3">
        <f>(CC73/CC72)-1</f>
        <v>0.01097074468085113</v>
      </c>
      <c r="CE73" s="1"/>
      <c r="CF73">
        <f>CA73-CA72</f>
        <v>-23</v>
      </c>
      <c r="CG73" t="inlineStr">
        <is>
          <t>CORRECT - no errors seen.  Ready for permanent record.</t>
        </is>
      </c>
      <c r="CH73">
        <v>4</v>
      </c>
      <c r="CI73" t="s">
        <v>27</v>
      </c>
      <c r="CJ73" s="8">
        <v>43930</v>
      </c>
      <c r="CK73">
        <v>14</v>
      </c>
      <c r="CM73">
        <v>0</v>
      </c>
      <c r="DG73">
        <v>200</v>
      </c>
      <c r="DI73">
        <v>22</v>
      </c>
      <c r="DM73" s="9">
        <v>43915</v>
      </c>
      <c r="DN73">
        <v>65778</v>
      </c>
      <c r="DO73">
        <f>(DN73/DN72)-1</f>
        <v>0.22400446594715295</v>
      </c>
    </row>
    <row r="74" spans="1:227" ht="20.25">
      <c r="C74">
        <f>H73*D74</f>
        <v>521.99999975626645</v>
      </c>
      <c r="D74">
        <f>0.015204031099999999</f>
        <v>0.015204031099999999</v>
      </c>
      <c r="E74" t="s">
        <v>28</v>
      </c>
      <c r="F74" s="9">
        <v>43964</v>
      </c>
      <c r="G74" s="2">
        <f>H74*15</f>
        <v>522824.99999631097</v>
      </c>
      <c r="H74">
        <f>H73+C74</f>
        <v>34854.999999754065</v>
      </c>
      <c r="I74">
        <v>34855</v>
      </c>
      <c r="J74">
        <v>1390406</v>
      </c>
      <c r="K74">
        <f>N74+U74+AB74+AI74+AP74+AW74+BD74+BK74+BR74</f>
        <v>34855</v>
      </c>
      <c r="L74" s="3">
        <f>(K74/K73)-1</f>
        <v>0.015204031107098226</v>
      </c>
      <c r="M74" t="inlineStr">
        <is>
          <t>NEW:</t>
        </is>
      </c>
      <c r="N74">
        <f>N73+8</f>
        <v>1179</v>
      </c>
      <c r="O74" s="5">
        <f>N74-N73</f>
        <v>8</v>
      </c>
      <c r="P74">
        <f>P73+-3</f>
        <v>18</v>
      </c>
      <c r="Q74" s="5">
        <f>P74-P73</f>
        <v>-3</v>
      </c>
      <c r="R74">
        <f>R73+0</f>
        <v>110</v>
      </c>
      <c r="S74" s="5">
        <f>R74-R73</f>
        <v>0</v>
      </c>
      <c r="U74">
        <f>U73+204</f>
        <v>7732</v>
      </c>
      <c r="V74" s="5">
        <f>U74-U73</f>
        <v>204</v>
      </c>
      <c r="W74">
        <f>W73+-24</f>
        <v>296</v>
      </c>
      <c r="X74" s="5">
        <f>W74-W73</f>
        <v>-24</v>
      </c>
      <c r="Y74">
        <f>Y73+32</f>
        <v>963</v>
      </c>
      <c r="Z74" s="5">
        <f>Y74-Y73</f>
        <v>32</v>
      </c>
      <c r="AA74" t="inlineStr">
        <is>
          <t>PROPOSED - open to proposal now - subject to revision.</t>
        </is>
      </c>
      <c r="AB74">
        <f>AB73+140</f>
        <v>9570</v>
      </c>
      <c r="AC74" s="5">
        <f>AB74-AB73</f>
        <v>140</v>
      </c>
      <c r="AD74">
        <f>AD73+5</f>
        <v>404</v>
      </c>
      <c r="AE74" s="5">
        <f>AD74-AD73</f>
        <v>5</v>
      </c>
      <c r="AF74">
        <f>AF73+22</f>
        <v>745</v>
      </c>
      <c r="AG74" s="5">
        <f>AF74-AF73</f>
        <v>22</v>
      </c>
      <c r="AI74">
        <f>AI73+148</f>
        <v>13636</v>
      </c>
      <c r="AJ74" s="5">
        <f>AI74-AI73</f>
        <v>148</v>
      </c>
      <c r="AK74">
        <f>AK73+-6</f>
        <v>372</v>
      </c>
      <c r="AL74" s="5">
        <f>AK74-AK73</f>
        <v>-6</v>
      </c>
      <c r="AM74">
        <f>AM73+22</f>
        <v>1068</v>
      </c>
      <c r="AN74" s="5">
        <f>AM74-AM73</f>
        <v>22</v>
      </c>
      <c r="AP74">
        <f>AP73+14</f>
        <v>837</v>
      </c>
      <c r="AQ74" s="5">
        <f>AP74-AP73</f>
        <v>14</v>
      </c>
      <c r="AR74">
        <f>AR73+-4</f>
        <v>36</v>
      </c>
      <c r="AS74" s="5">
        <f>AR74-AR73</f>
        <v>-4</v>
      </c>
      <c r="AT74">
        <f>AT73+0</f>
        <v>116</v>
      </c>
      <c r="AU74" s="5">
        <f>AT74-AT73</f>
        <v>0</v>
      </c>
      <c r="AW74">
        <f>AW73+4</f>
        <v>560</v>
      </c>
      <c r="AX74" s="5">
        <f>AW74-AW73</f>
        <v>4</v>
      </c>
      <c r="AY74">
        <f>AY73+1</f>
        <v>3</v>
      </c>
      <c r="AZ74" s="5">
        <f>AY74-AY73</f>
        <v>1</v>
      </c>
      <c r="BA74">
        <f>BA73+2</f>
        <v>49</v>
      </c>
      <c r="BB74" s="5">
        <f>BA74-BA73</f>
        <v>2</v>
      </c>
      <c r="BD74">
        <f>BD73+6</f>
        <v>287</v>
      </c>
      <c r="BE74" s="5">
        <f>BD74-BD73</f>
        <v>6</v>
      </c>
      <c r="BF74">
        <f>BF73+-1</f>
        <v>5</v>
      </c>
      <c r="BG74" s="5">
        <f>BF74-BF73</f>
        <v>-1</v>
      </c>
      <c r="BH74">
        <f>BH73+2</f>
        <v>9</v>
      </c>
      <c r="BI74" s="5">
        <f>BH74-BH73</f>
        <v>2</v>
      </c>
      <c r="BK74">
        <f>BK73+11</f>
        <v>804</v>
      </c>
      <c r="BL74" s="5">
        <f>BK74-BK73</f>
        <v>11</v>
      </c>
      <c r="BM74">
        <f>BM73+1</f>
        <v>24</v>
      </c>
      <c r="BN74" s="5">
        <f>BM74-BM73</f>
        <v>1</v>
      </c>
      <c r="BO74">
        <f>BO73+2</f>
        <v>60</v>
      </c>
      <c r="BP74" s="5">
        <f>BO74-BO73</f>
        <v>2</v>
      </c>
      <c r="BR74">
        <f>BR73+-13</f>
        <v>250</v>
      </c>
      <c r="BS74" s="5">
        <f>BR74-BR73</f>
        <v>-13</v>
      </c>
      <c r="BU74" s="5"/>
      <c r="BV74">
        <f>BV73+2</f>
        <v>5</v>
      </c>
      <c r="BW74" s="5">
        <f>BV74-BV73</f>
        <v>2</v>
      </c>
      <c r="BY74">
        <f>N74+U74+AB74+AI74+AP74+AW74+BD74+BK74+BR74</f>
        <v>34855</v>
      </c>
      <c r="BZ74" s="5">
        <f>BY74-BY73</f>
        <v>522</v>
      </c>
      <c r="CA74">
        <f>P74+W74+AD74+AK74+AR74+AY74+BF74+BM74+BT74</f>
        <v>1158</v>
      </c>
      <c r="CB74" s="3">
        <f>(CA74/CA73)-1</f>
        <v>-0.026072329688814122</v>
      </c>
      <c r="CC74">
        <f>R74+Y74+AF74+AM74+AT74+BA74+BH74+BO74+BV74</f>
        <v>3125</v>
      </c>
      <c r="CD74" s="3">
        <f>(CC74/CC73)-1</f>
        <v>0.027622492601118154</v>
      </c>
      <c r="CE74" s="1"/>
      <c r="CF74">
        <f>CA74-CA73</f>
        <v>-31</v>
      </c>
      <c r="CH74">
        <v>4</v>
      </c>
      <c r="CI74" t="s">
        <v>27</v>
      </c>
      <c r="CJ74" s="8">
        <v>43931</v>
      </c>
      <c r="CK74">
        <v>15</v>
      </c>
      <c r="CM74">
        <v>0</v>
      </c>
      <c r="DG74">
        <v>-20</v>
      </c>
      <c r="DI74">
        <v>390</v>
      </c>
      <c r="DM74" s="9">
        <v>43916</v>
      </c>
      <c r="DN74">
        <v>83836</v>
      </c>
      <c r="DO74">
        <f>(DN74/DN73)-1</f>
        <v>0.27452947794095284</v>
      </c>
    </row>
    <row r="75" spans="1:227" ht="20.25">
      <c r="C75">
        <f>H74*D75</f>
        <v>529.93650398676073</v>
      </c>
      <c r="D75">
        <f>D74</f>
        <v>0.015204031099999999</v>
      </c>
      <c r="E75" t="s">
        <v>30</v>
      </c>
      <c r="F75" t="inlineStr">
        <is>
          <t>day two</t>
        </is>
      </c>
      <c r="G75" s="2">
        <f>H75*15</f>
        <v>530774.0475561124</v>
      </c>
      <c r="H75">
        <f>H74+C75</f>
        <v>35384.936503740828</v>
      </c>
      <c r="J75" s="1"/>
      <c r="K75" s="1"/>
      <c r="L75" s="1"/>
      <c r="N75" s="1"/>
      <c r="O75" s="1"/>
      <c r="P75" s="1"/>
      <c r="Q75" s="1"/>
      <c r="R75" s="1"/>
      <c r="S75" s="1"/>
      <c r="U75" s="1"/>
      <c r="V75" s="1"/>
      <c r="W75" s="1"/>
      <c r="X75" s="1"/>
      <c r="Y75" s="1"/>
      <c r="Z75" s="1"/>
      <c r="AB75" s="1"/>
      <c r="AC75" s="1"/>
      <c r="AD75" s="1"/>
      <c r="AE75" s="1"/>
      <c r="AF75" s="1"/>
      <c r="AG75" s="1"/>
      <c r="AI75" s="1"/>
      <c r="AJ75" s="1"/>
      <c r="AK75" s="1"/>
      <c r="AL75" s="1"/>
      <c r="AM75" s="1"/>
      <c r="AN75" s="1"/>
      <c r="AP75" s="1"/>
      <c r="AQ75" s="1"/>
      <c r="AR75" s="1"/>
      <c r="AS75" s="1"/>
      <c r="AT75" s="1"/>
      <c r="AU75" s="1"/>
      <c r="AW75" s="1"/>
      <c r="AX75" s="1"/>
      <c r="AY75" s="1"/>
      <c r="AZ75" s="1"/>
      <c r="BA75" s="1"/>
      <c r="BB75" s="1"/>
      <c r="BD75" s="1"/>
      <c r="BE75" s="1"/>
      <c r="BF75" s="1"/>
      <c r="BG75" s="1"/>
      <c r="BH75" s="1"/>
      <c r="BI75" s="1"/>
      <c r="BK75" s="1"/>
      <c r="BL75" s="1"/>
      <c r="BM75" s="1"/>
      <c r="BN75" s="1"/>
      <c r="BO75" s="1"/>
      <c r="BP75" s="1"/>
      <c r="BR75" s="1"/>
      <c r="BS75" s="1"/>
      <c r="BT75" s="1"/>
      <c r="BU75" s="1"/>
      <c r="BV75" s="1"/>
      <c r="BW75" s="1"/>
      <c r="BY75" s="1"/>
      <c r="BZ75" s="1"/>
      <c r="CA75" s="1"/>
      <c r="CB75" s="1"/>
      <c r="CC75" s="1"/>
      <c r="CD75" s="1"/>
      <c r="CE75" s="1"/>
      <c r="CF75" s="1"/>
      <c r="CH75">
        <v>4</v>
      </c>
      <c r="CI75" t="s">
        <v>27</v>
      </c>
      <c r="CJ75" s="8">
        <v>43932</v>
      </c>
      <c r="CK75">
        <v>16</v>
      </c>
      <c r="CM75">
        <v>0</v>
      </c>
      <c r="DG75">
        <v>100</v>
      </c>
      <c r="DI75">
        <v>22</v>
      </c>
      <c r="DM75" s="9">
        <v>43917</v>
      </c>
      <c r="DN75">
        <v>101657</v>
      </c>
      <c r="DO75">
        <f>(DN75/DN74)-1</f>
        <v>0.21256977909251407</v>
      </c>
    </row>
    <row r="76" spans="1:227" ht="20.25">
      <c r="C76">
        <f>H75*D76</f>
        <v>537.99367507440081</v>
      </c>
      <c r="D76">
        <f>D75</f>
        <v>0.015204031099999999</v>
      </c>
      <c r="E76" t="s">
        <v>32</v>
      </c>
      <c r="F76" t="inlineStr">
        <is>
          <t>day three</t>
        </is>
      </c>
      <c r="G76" s="2">
        <f>H76*15</f>
        <v>538843.95268222841</v>
      </c>
      <c r="H76">
        <f>H75+C76</f>
        <v>35922.93017881523</v>
      </c>
      <c r="I76" s="4"/>
      <c r="J76" s="1"/>
      <c r="K76" s="1"/>
      <c r="L76" s="1"/>
      <c r="N76" s="1"/>
      <c r="O76" s="1"/>
      <c r="P76" s="1"/>
      <c r="Q76" s="1"/>
      <c r="R76" s="1"/>
      <c r="S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  <c r="AI76" s="1"/>
      <c r="AJ76" s="1"/>
      <c r="AK76" s="1"/>
      <c r="AL76" s="1"/>
      <c r="AM76" s="1"/>
      <c r="AN76" s="1"/>
      <c r="AP76" s="1"/>
      <c r="AQ76" s="1"/>
      <c r="AR76" s="1"/>
      <c r="AS76" s="1"/>
      <c r="AT76" s="1"/>
      <c r="AU76" s="1"/>
      <c r="AW76" s="1"/>
      <c r="AX76" s="1"/>
      <c r="AY76" s="1"/>
      <c r="AZ76" s="1"/>
      <c r="BA76" s="1"/>
      <c r="BB76" s="1"/>
      <c r="BD76" s="1"/>
      <c r="BE76" s="1"/>
      <c r="BF76" s="1"/>
      <c r="BG76" s="1"/>
      <c r="BH76" s="1"/>
      <c r="BI76" s="1"/>
      <c r="BK76" s="1"/>
      <c r="BL76" s="1"/>
      <c r="BM76" s="1"/>
      <c r="BN76" s="1"/>
      <c r="BO76" s="1"/>
      <c r="BP76" s="1"/>
      <c r="BR76" s="1"/>
      <c r="BS76" s="1"/>
      <c r="BT76" s="1"/>
      <c r="BU76" s="1"/>
      <c r="BV76" s="1"/>
      <c r="BW76" s="1"/>
      <c r="BY76" s="1"/>
      <c r="BZ76" s="1"/>
      <c r="CA76" s="1"/>
      <c r="CB76" s="1"/>
      <c r="CC76" s="1"/>
      <c r="CD76" s="1"/>
      <c r="CE76" s="1"/>
      <c r="CF76" s="1"/>
      <c r="CH76">
        <v>4</v>
      </c>
      <c r="CI76" t="s">
        <v>27</v>
      </c>
      <c r="CJ76" s="8">
        <v>43933</v>
      </c>
      <c r="CK76">
        <v>17</v>
      </c>
      <c r="CM76">
        <v>0</v>
      </c>
      <c r="DG76">
        <v>-20</v>
      </c>
      <c r="DM76" s="9">
        <v>43918</v>
      </c>
      <c r="DN76">
        <v>121478</v>
      </c>
      <c r="DO76">
        <f>(DN76/DN75)-1</f>
        <v>0.19497919474310677</v>
      </c>
    </row>
    <row r="77" spans="1:227" ht="20.25">
      <c r="C77">
        <f>H76*D77</f>
        <v>546.17334764183533</v>
      </c>
      <c r="D77">
        <f>D76</f>
        <v>0.015204031099999999</v>
      </c>
      <c r="E77" t="s">
        <v>34</v>
      </c>
      <c r="F77" t="inlineStr">
        <is>
          <t>day four</t>
        </is>
      </c>
      <c r="G77" s="2">
        <f>H77*15</f>
        <v>547036.55289685598</v>
      </c>
      <c r="H77">
        <f>H76+C77</f>
        <v>36469.103526457067</v>
      </c>
      <c r="J77" s="1"/>
      <c r="K77" s="1"/>
      <c r="L77" s="1"/>
      <c r="N77" s="1"/>
      <c r="O77" s="1"/>
      <c r="P77" s="1"/>
      <c r="Q77" s="1"/>
      <c r="R77" s="1"/>
      <c r="S77" s="1"/>
      <c r="U77" s="1"/>
      <c r="V77" s="1"/>
      <c r="W77" s="1"/>
      <c r="X77" s="1"/>
      <c r="Y77" s="1"/>
      <c r="Z77" s="1"/>
      <c r="AB77" s="1"/>
      <c r="AC77" s="1"/>
      <c r="AD77" s="1"/>
      <c r="AE77" s="1"/>
      <c r="AF77" s="1"/>
      <c r="AG77" s="1"/>
      <c r="AI77" s="1"/>
      <c r="AJ77" s="1"/>
      <c r="AK77" s="1"/>
      <c r="AL77" s="1"/>
      <c r="AM77" s="1"/>
      <c r="AN77" s="1"/>
      <c r="AP77" s="1"/>
      <c r="AQ77" s="1"/>
      <c r="AR77" s="1"/>
      <c r="AS77" s="1"/>
      <c r="AT77" s="1"/>
      <c r="AU77" s="1"/>
      <c r="AW77" s="1"/>
      <c r="AX77" s="1"/>
      <c r="AY77" s="1"/>
      <c r="AZ77" s="1"/>
      <c r="BA77" s="1"/>
      <c r="BB77" s="1"/>
      <c r="BD77" s="1"/>
      <c r="BE77" s="1"/>
      <c r="BF77" s="1"/>
      <c r="BG77" s="1"/>
      <c r="BH77" s="1"/>
      <c r="BI77" s="1"/>
      <c r="BK77" s="1"/>
      <c r="BL77" s="1"/>
      <c r="BM77" s="1"/>
      <c r="BN77" s="1"/>
      <c r="BO77" s="1"/>
      <c r="BP77" s="1"/>
      <c r="BR77" s="1"/>
      <c r="BS77" s="1"/>
      <c r="BT77" s="1"/>
      <c r="BU77" s="1"/>
      <c r="BV77" s="1"/>
      <c r="BW77" s="1"/>
      <c r="BY77" s="1"/>
      <c r="BZ77" s="1"/>
      <c r="CA77" s="1"/>
      <c r="CB77" s="1"/>
      <c r="CC77" s="1"/>
      <c r="CD77" s="1"/>
      <c r="CE77" s="1"/>
      <c r="CF77" s="1"/>
      <c r="CH77">
        <v>4</v>
      </c>
      <c r="CI77" t="s">
        <v>27</v>
      </c>
      <c r="CJ77" s="8">
        <v>43934</v>
      </c>
      <c r="CK77">
        <v>19</v>
      </c>
      <c r="CM77">
        <v>0</v>
      </c>
      <c r="DM77" s="9">
        <v>43919</v>
      </c>
      <c r="DN77">
        <v>140886</v>
      </c>
      <c r="DO77">
        <f>(DN77/DN76)-1</f>
        <v>0.15976555425673777</v>
      </c>
    </row>
    <row r="78" spans="1:227" ht="20.25">
      <c r="C78">
        <f>H77*D78</f>
        <v>554.47738420537291</v>
      </c>
      <c r="D78">
        <f>D77</f>
        <v>0.015204031099999999</v>
      </c>
      <c r="E78" t="s">
        <v>22</v>
      </c>
      <c r="F78" t="inlineStr">
        <is>
          <t>day five</t>
        </is>
      </c>
      <c r="G78" s="2">
        <f>H78*15</f>
        <v>555353.71365993668</v>
      </c>
      <c r="H78">
        <f>H77+C78</f>
        <v>37023.580910662444</v>
      </c>
      <c r="J78" t="inlineStr">
        <is>
          <t>*preliminary*</t>
        </is>
      </c>
      <c r="K78" s="1"/>
      <c r="L78" s="1"/>
      <c r="M78" t="inlineStr">
        <is>
          <t>total (entry):</t>
        </is>
      </c>
      <c r="N78">
        <v>1179</v>
      </c>
      <c r="P78">
        <v>18</v>
      </c>
      <c r="Q78" s="3"/>
      <c r="R78">
        <v>110</v>
      </c>
      <c r="S78" s="3"/>
      <c r="U78">
        <v>7732</v>
      </c>
      <c r="V78" s="3"/>
      <c r="W78">
        <v>296</v>
      </c>
      <c r="X78" s="3"/>
      <c r="Y78">
        <v>963</v>
      </c>
      <c r="Z78" s="3"/>
      <c r="AB78">
        <v>9570</v>
      </c>
      <c r="AC78" s="3"/>
      <c r="AD78">
        <v>404</v>
      </c>
      <c r="AE78" s="3"/>
      <c r="AF78">
        <v>745</v>
      </c>
      <c r="AG78" s="3"/>
      <c r="AI78">
        <v>13636</v>
      </c>
      <c r="AJ78" s="3"/>
      <c r="AK78">
        <v>372</v>
      </c>
      <c r="AL78" s="3"/>
      <c r="AM78">
        <v>1068</v>
      </c>
      <c r="AN78" s="3"/>
      <c r="AP78">
        <v>837</v>
      </c>
      <c r="AQ78" s="3"/>
      <c r="AR78">
        <v>36</v>
      </c>
      <c r="AS78" s="3"/>
      <c r="AT78">
        <v>116</v>
      </c>
      <c r="AU78" s="3"/>
      <c r="AW78">
        <v>560</v>
      </c>
      <c r="AX78" s="3"/>
      <c r="AY78">
        <v>3</v>
      </c>
      <c r="AZ78" s="3"/>
      <c r="BA78">
        <v>49</v>
      </c>
      <c r="BB78" s="3"/>
      <c r="BD78">
        <v>287</v>
      </c>
      <c r="BE78" s="3"/>
      <c r="BF78">
        <v>5</v>
      </c>
      <c r="BG78" s="3"/>
      <c r="BH78">
        <v>9</v>
      </c>
      <c r="BI78" s="3"/>
      <c r="BK78">
        <v>804</v>
      </c>
      <c r="BL78" s="3"/>
      <c r="BM78">
        <v>24</v>
      </c>
      <c r="BN78" s="3"/>
      <c r="BO78">
        <v>60</v>
      </c>
      <c r="BP78" s="3"/>
      <c r="BR78">
        <v>250</v>
      </c>
      <c r="BS78" s="3"/>
      <c r="BU78" s="3"/>
      <c r="BV78">
        <v>5</v>
      </c>
      <c r="BW78" s="3"/>
      <c r="BY78">
        <v>34855</v>
      </c>
      <c r="BZ78" s="3"/>
      <c r="CA78">
        <v>1158</v>
      </c>
      <c r="CB78" s="3"/>
      <c r="CC78">
        <v>3125</v>
      </c>
      <c r="CD78" s="3"/>
      <c r="CH78">
        <v>4</v>
      </c>
      <c r="CI78" t="s">
        <v>27</v>
      </c>
      <c r="CJ78" s="8">
        <v>43935</v>
      </c>
      <c r="CK78">
        <v>20</v>
      </c>
      <c r="CM78">
        <v>0</v>
      </c>
      <c r="DM78" s="9">
        <v>43920</v>
      </c>
      <c r="DN78">
        <v>161807</v>
      </c>
      <c r="DO78">
        <f>(DN78/DN77)-1</f>
        <v>0.14849594707777913</v>
      </c>
    </row>
    <row r="79" spans="1:227" ht="20.25">
      <c r="C79">
        <f>H78*D79</f>
        <v>562.90767559907806</v>
      </c>
      <c r="D79">
        <f>D78</f>
        <v>0.015204031099999999</v>
      </c>
      <c r="E79" t="s">
        <v>25</v>
      </c>
      <c r="F79" t="inlineStr">
        <is>
          <t>above: moving target</t>
        </is>
      </c>
      <c r="G79" s="2">
        <f>H79*15</f>
        <v>563797.32879392279</v>
      </c>
      <c r="H79">
        <f>H78+C79</f>
        <v>37586.488586261519</v>
      </c>
      <c r="J79" s="1"/>
      <c r="K79" s="1"/>
      <c r="L79" s="1"/>
      <c r="M79" t="inlineStr">
        <is>
          <t>ext. Difference:</t>
        </is>
      </c>
      <c r="N79">
        <f>N78-N73</f>
        <v>8</v>
      </c>
      <c r="P79">
        <f>P78-P73</f>
        <v>-3</v>
      </c>
      <c r="Q79" s="3"/>
      <c r="R79">
        <f>R78-R73</f>
        <v>0</v>
      </c>
      <c r="S79" s="3"/>
      <c r="U79">
        <f>U78-U73</f>
        <v>204</v>
      </c>
      <c r="V79" s="3"/>
      <c r="W79">
        <f>W78-W73</f>
        <v>-24</v>
      </c>
      <c r="X79" s="3"/>
      <c r="Y79">
        <f>Y78-Y73</f>
        <v>32</v>
      </c>
      <c r="Z79" s="3"/>
      <c r="AB79">
        <f>AB78-AB73</f>
        <v>140</v>
      </c>
      <c r="AC79" s="3"/>
      <c r="AD79">
        <f>AD78-AD73</f>
        <v>5</v>
      </c>
      <c r="AE79" s="3"/>
      <c r="AF79">
        <f>AF78-AF73</f>
        <v>22</v>
      </c>
      <c r="AG79" s="3"/>
      <c r="AI79">
        <f>AI78-AI73</f>
        <v>148</v>
      </c>
      <c r="AJ79" s="3"/>
      <c r="AK79">
        <f>AK78-AK73</f>
        <v>-6</v>
      </c>
      <c r="AL79" s="3"/>
      <c r="AM79">
        <f>AM78-AM73</f>
        <v>22</v>
      </c>
      <c r="AN79" s="3"/>
      <c r="AP79">
        <f>AP78-AP73</f>
        <v>14</v>
      </c>
      <c r="AQ79" s="3"/>
      <c r="AR79">
        <f>AR78-AR73</f>
        <v>-4</v>
      </c>
      <c r="AS79" s="3"/>
      <c r="AT79">
        <f>AT78-AT73</f>
        <v>0</v>
      </c>
      <c r="AU79" s="3"/>
      <c r="AW79">
        <f>AW78-AW73</f>
        <v>4</v>
      </c>
      <c r="AX79" s="3"/>
      <c r="AY79">
        <f>AY78-AY73</f>
        <v>1</v>
      </c>
      <c r="AZ79" s="3"/>
      <c r="BA79">
        <f>BA78-BA73</f>
        <v>2</v>
      </c>
      <c r="BB79" s="3"/>
      <c r="BD79">
        <f>BD78-BD73</f>
        <v>6</v>
      </c>
      <c r="BE79" s="3"/>
      <c r="BF79">
        <f>BF78-BF73</f>
        <v>-1</v>
      </c>
      <c r="BG79" s="3"/>
      <c r="BH79">
        <f>BH78-BH73</f>
        <v>2</v>
      </c>
      <c r="BI79" s="3"/>
      <c r="BK79">
        <f>BK78-BK73</f>
        <v>11</v>
      </c>
      <c r="BL79" s="3"/>
      <c r="BM79">
        <f>BM78-BM73</f>
        <v>1</v>
      </c>
      <c r="BN79" s="3"/>
      <c r="BO79">
        <f>BO78-BO73</f>
        <v>2</v>
      </c>
      <c r="BP79" s="3"/>
      <c r="BR79">
        <f>BR78-BR73</f>
        <v>-13</v>
      </c>
      <c r="BS79" s="3"/>
      <c r="BU79" s="3"/>
      <c r="BV79">
        <f>BV78-BV73</f>
        <v>2</v>
      </c>
      <c r="BW79" s="3"/>
      <c r="BY79">
        <f>BY78-BY73</f>
        <v>522</v>
      </c>
      <c r="BZ79" s="3"/>
      <c r="CA79">
        <f>CA78-CA73</f>
        <v>-31</v>
      </c>
      <c r="CB79" s="3"/>
      <c r="CC79">
        <f>CC78-CC73</f>
        <v>84</v>
      </c>
      <c r="CD79" s="3"/>
      <c r="CH79">
        <v>4</v>
      </c>
      <c r="CI79" t="s">
        <v>27</v>
      </c>
      <c r="CJ79" s="8">
        <v>43936</v>
      </c>
      <c r="CK79">
        <v>23</v>
      </c>
      <c r="CM79">
        <v>2</v>
      </c>
      <c r="DM79" s="9">
        <v>43921</v>
      </c>
      <c r="DN79">
        <v>188172</v>
      </c>
      <c r="DO79">
        <f>(DN79/DN78)-1</f>
        <v>0.16294103468947574</v>
      </c>
    </row>
    <row r="80" spans="1:227" ht="20.25">
      <c r="C80">
        <f>H79*D80</f>
        <v>571.46614140531517</v>
      </c>
      <c r="D80">
        <f>D79</f>
        <v>0.015204031099999999</v>
      </c>
      <c r="E80" t="s">
        <v>26</v>
      </c>
      <c r="F80" s="9">
        <v>43970</v>
      </c>
      <c r="G80" s="2">
        <f>H80*15</f>
        <v>572369.32091500249</v>
      </c>
      <c r="H80">
        <f>H79+C80</f>
        <v>38157.954727666831</v>
      </c>
      <c r="K80" s="1"/>
      <c r="L80" s="1"/>
      <c r="M80" t="inlineStr">
        <is>
          <t>int. Difference:</t>
        </is>
      </c>
      <c r="N80">
        <f>N74-N73</f>
        <v>8</v>
      </c>
      <c r="P80">
        <f>P74-P73</f>
        <v>-3</v>
      </c>
      <c r="Q80" s="3"/>
      <c r="R80">
        <f>R74-R73</f>
        <v>0</v>
      </c>
      <c r="S80" s="3"/>
      <c r="U80">
        <f>U74-U73</f>
        <v>204</v>
      </c>
      <c r="V80" s="3"/>
      <c r="W80">
        <f>W74-W73</f>
        <v>-24</v>
      </c>
      <c r="X80" s="3"/>
      <c r="Y80">
        <f>Y74-Y73</f>
        <v>32</v>
      </c>
      <c r="Z80" s="3"/>
      <c r="AB80">
        <f>AB74-AB73</f>
        <v>140</v>
      </c>
      <c r="AC80" s="3"/>
      <c r="AD80">
        <f>AD74-AD73</f>
        <v>5</v>
      </c>
      <c r="AE80" s="3"/>
      <c r="AF80">
        <f>AF74-AF73</f>
        <v>22</v>
      </c>
      <c r="AG80" s="3"/>
      <c r="AI80">
        <f>AI74-AI73</f>
        <v>148</v>
      </c>
      <c r="AJ80" s="3"/>
      <c r="AK80">
        <f>AK74-AK73</f>
        <v>-6</v>
      </c>
      <c r="AL80" s="3"/>
      <c r="AM80">
        <f>AM74-AM73</f>
        <v>22</v>
      </c>
      <c r="AN80" s="3"/>
      <c r="AP80">
        <f>AP74-AP73</f>
        <v>14</v>
      </c>
      <c r="AQ80" s="3"/>
      <c r="AR80">
        <f>AR74-AR73</f>
        <v>-4</v>
      </c>
      <c r="AS80" s="3"/>
      <c r="AT80">
        <f>AT74-AT73</f>
        <v>0</v>
      </c>
      <c r="AU80" s="3"/>
      <c r="AW80">
        <f>AW74-AW73</f>
        <v>4</v>
      </c>
      <c r="AX80" s="3"/>
      <c r="AY80">
        <f>AY74-AY73</f>
        <v>1</v>
      </c>
      <c r="AZ80" s="3"/>
      <c r="BA80">
        <f>BA74-BA73</f>
        <v>2</v>
      </c>
      <c r="BB80" s="3"/>
      <c r="BD80">
        <f>BD74-BD73</f>
        <v>6</v>
      </c>
      <c r="BE80" s="3"/>
      <c r="BF80">
        <f>BF74-BF73</f>
        <v>-1</v>
      </c>
      <c r="BG80" s="3"/>
      <c r="BH80">
        <f>BH74-BH73</f>
        <v>2</v>
      </c>
      <c r="BI80" s="3"/>
      <c r="BK80">
        <f>BK74-BK73</f>
        <v>11</v>
      </c>
      <c r="BL80" s="3"/>
      <c r="BM80">
        <f>BM74-BM73</f>
        <v>1</v>
      </c>
      <c r="BN80" s="3"/>
      <c r="BO80">
        <f>BO74-BO73</f>
        <v>2</v>
      </c>
      <c r="BP80" s="3"/>
      <c r="BR80">
        <f>BR74-BR73</f>
        <v>-13</v>
      </c>
      <c r="BS80" s="3"/>
      <c r="BU80" s="3"/>
      <c r="BV80">
        <f>BV74-BV73</f>
        <v>2</v>
      </c>
      <c r="BW80" s="3"/>
      <c r="BY80">
        <f>BY74-BY73</f>
        <v>522</v>
      </c>
      <c r="BZ80" s="3"/>
      <c r="CA80">
        <f>CA74-CA73</f>
        <v>-31</v>
      </c>
      <c r="CB80" s="3"/>
      <c r="CC80">
        <f>CC74-CC73</f>
        <v>84</v>
      </c>
      <c r="CD80" s="3"/>
      <c r="CH80">
        <v>4</v>
      </c>
      <c r="CI80" t="s">
        <v>27</v>
      </c>
      <c r="CJ80" s="8">
        <v>43937</v>
      </c>
      <c r="CK80">
        <v>26</v>
      </c>
      <c r="CL80">
        <v>142</v>
      </c>
      <c r="CM80">
        <v>2</v>
      </c>
      <c r="DM80" s="9">
        <v>43922</v>
      </c>
      <c r="DN80">
        <v>213372</v>
      </c>
      <c r="DO80">
        <f>(DN80/DN79)-1</f>
        <v>0.13392003061029278</v>
      </c>
    </row>
    <row r="81" spans="1:227" ht="20.25">
      <c r="C81">
        <f>H80*D81</f>
        <v>580.15473039183848</v>
      </c>
      <c r="D81">
        <f>D80</f>
        <v>0.015204031099999999</v>
      </c>
      <c r="E81" t="s">
        <v>28</v>
      </c>
      <c r="F81" s="9">
        <v>43971</v>
      </c>
      <c r="G81" s="2">
        <f>H81*15</f>
        <v>581071.64187088003</v>
      </c>
      <c r="H81">
        <f>H80+C81</f>
        <v>38738.109458058672</v>
      </c>
      <c r="K81" s="1"/>
      <c r="L81" s="1"/>
      <c r="Q81" s="3"/>
      <c r="S81" s="3"/>
      <c r="V81" s="3"/>
      <c r="X81" s="3"/>
      <c r="Z81" s="3"/>
      <c r="AC81" s="3"/>
      <c r="AE81" s="3"/>
      <c r="AG81" s="3"/>
      <c r="AJ81" s="3"/>
      <c r="AL81" s="3"/>
      <c r="AN81" s="3"/>
      <c r="AQ81" s="3"/>
      <c r="AS81" s="3"/>
      <c r="AU81" s="3"/>
      <c r="AX81" s="3"/>
      <c r="AZ81" s="3"/>
      <c r="BB81" s="3"/>
      <c r="BE81" s="3"/>
      <c r="BG81" s="3"/>
      <c r="BI81" s="3"/>
      <c r="BL81" s="3"/>
      <c r="BN81" s="3"/>
      <c r="BP81" s="3"/>
      <c r="BS81" s="3"/>
      <c r="BU81" s="3"/>
      <c r="BW81" s="3"/>
      <c r="BZ81" s="3"/>
      <c r="CB81" s="3"/>
      <c r="CD81" s="3"/>
      <c r="CH81">
        <v>4</v>
      </c>
      <c r="CI81" t="s">
        <v>27</v>
      </c>
      <c r="CJ81" s="8">
        <v>43938</v>
      </c>
      <c r="CK81">
        <v>28</v>
      </c>
      <c r="CL81">
        <v>153</v>
      </c>
      <c r="CM81">
        <v>2</v>
      </c>
      <c r="DM81" s="9">
        <v>43923</v>
      </c>
      <c r="DN81">
        <v>243453</v>
      </c>
      <c r="DO81">
        <f>(DN81/DN80)-1</f>
        <v>0.1409791350317755</v>
      </c>
    </row>
    <row r="82" spans="1:227" ht="20.25">
      <c r="C82">
        <f>H81*D82</f>
        <v>588.97542095552819</v>
      </c>
      <c r="D82">
        <f>D81</f>
        <v>0.015204031099999999</v>
      </c>
      <c r="E82" t="s">
        <v>30</v>
      </c>
      <c r="F82" s="9">
        <v>43972</v>
      </c>
      <c r="G82" s="2">
        <f>H82*15</f>
        <v>589906.27318521298</v>
      </c>
      <c r="H82">
        <f>H81+C82</f>
        <v>39327.084879014197</v>
      </c>
      <c r="Q82" s="3"/>
      <c r="S82" s="3"/>
      <c r="V82" s="3"/>
      <c r="X82" s="3"/>
      <c r="Z82" s="3"/>
      <c r="AC82" s="3"/>
      <c r="AE82" s="3"/>
      <c r="AG82" s="3"/>
      <c r="AJ82" s="3"/>
      <c r="AL82" s="3"/>
      <c r="AN82" s="3"/>
      <c r="AQ82" s="3"/>
      <c r="AS82" s="3"/>
      <c r="AU82" s="3"/>
      <c r="AX82" s="3"/>
      <c r="AZ82" s="3"/>
      <c r="BB82" s="3"/>
      <c r="BE82" s="3"/>
      <c r="BG82" s="3"/>
      <c r="BI82" s="3"/>
      <c r="BL82" s="3"/>
      <c r="BN82" s="3"/>
      <c r="BP82" s="3"/>
      <c r="BS82" s="3"/>
      <c r="BU82" s="3"/>
      <c r="BW82" s="3"/>
      <c r="BZ82" s="3"/>
      <c r="CB82" s="3"/>
      <c r="CD82" s="3"/>
      <c r="CH82">
        <v>4</v>
      </c>
      <c r="CI82" t="s">
        <v>27</v>
      </c>
      <c r="CJ82" s="8">
        <v>43939</v>
      </c>
      <c r="CK82">
        <v>29</v>
      </c>
      <c r="CL82">
        <v>158</v>
      </c>
      <c r="CM82">
        <v>2</v>
      </c>
      <c r="DM82" s="9">
        <v>43924</v>
      </c>
      <c r="DN82">
        <v>275586</v>
      </c>
      <c r="DO82">
        <f>(DN82/DN81)-1</f>
        <v>0.13198851523702726</v>
      </c>
    </row>
    <row r="83" spans="1:227" ht="20.25">
      <c r="C83">
        <f>H82*D83</f>
        <v>597.93022157287157</v>
      </c>
      <c r="D83">
        <f>D82</f>
        <v>0.015204031099999999</v>
      </c>
      <c r="E83" t="s">
        <v>32</v>
      </c>
      <c r="F83" s="9">
        <v>43973</v>
      </c>
      <c r="G83" s="2">
        <f>H83*15</f>
        <v>598875.22650880611</v>
      </c>
      <c r="H83">
        <f>H82+C83</f>
        <v>39925.015100587072</v>
      </c>
      <c r="J83" s="1"/>
      <c r="K83" s="1"/>
      <c r="M83" s="2" t="inlineStr">
        <is>
          <t>TODAY:</t>
        </is>
      </c>
      <c r="N83" s="3">
        <f>(N74/N73)-1</f>
        <v>0.0068317677198974636</v>
      </c>
      <c r="P83" s="3">
        <f>(P74/P73)-1</f>
        <v>-0.1428571428571429</v>
      </c>
      <c r="Q83" s="3"/>
      <c r="R83" s="3">
        <f>(R74/R73)-1</f>
        <v>0</v>
      </c>
      <c r="S83" s="3"/>
      <c r="T83" s="3"/>
      <c r="U83" s="3">
        <f>(U74/U73)-1</f>
        <v>0.027098831030818227</v>
      </c>
      <c r="V83" s="3"/>
      <c r="W83" s="3">
        <f>(W74/W73)-1</f>
        <v>-0.074999999999999956</v>
      </c>
      <c r="X83" s="3"/>
      <c r="Y83" s="3">
        <f>(Y74/Y73)-1</f>
        <v>0.034371643394199847</v>
      </c>
      <c r="Z83" s="3"/>
      <c r="AA83" s="3"/>
      <c r="AB83" s="3">
        <f>(AB74/AB73)-1</f>
        <v>0.014846235418875864</v>
      </c>
      <c r="AC83" s="3"/>
      <c r="AD83" s="3">
        <f>(AD74/AD73)-1</f>
        <v>0.012531328320801949</v>
      </c>
      <c r="AE83" s="3"/>
      <c r="AF83" s="3">
        <f>(AF74/AF73)-1</f>
        <v>0.030428769017980528</v>
      </c>
      <c r="AG83" s="3"/>
      <c r="AH83" s="3"/>
      <c r="AI83" s="3">
        <f>(AI74/AI73)-1</f>
        <v>0.010972716488730772</v>
      </c>
      <c r="AJ83" s="3"/>
      <c r="AK83" s="3">
        <f>(AK74/AK73)-1</f>
        <v>-0.015873015873015928</v>
      </c>
      <c r="AL83" s="3"/>
      <c r="AM83" s="3">
        <f>(AM74/AM73)-1</f>
        <v>0.021032504780114758</v>
      </c>
      <c r="AN83" s="3"/>
      <c r="AO83" s="3"/>
      <c r="AP83" s="3">
        <f>(AP74/AP73)-1</f>
        <v>0.017010935601458055</v>
      </c>
      <c r="AQ83" s="3"/>
      <c r="AR83" s="3">
        <f>(AR74/AR73)-1</f>
        <v>-0.099999999999999978</v>
      </c>
      <c r="AS83" s="3"/>
      <c r="AT83" s="3">
        <f>(AT74/AT73)-1</f>
        <v>0</v>
      </c>
      <c r="AU83" s="3"/>
      <c r="AV83" s="3"/>
      <c r="AW83" s="3">
        <f>(AW74/AW73)-1</f>
        <v>0.007194244604316502</v>
      </c>
      <c r="AX83" s="3"/>
      <c r="AY83" s="3">
        <f>(AY74/AY73)-1</f>
        <v>0.5</v>
      </c>
      <c r="AZ83" s="3"/>
      <c r="BA83" s="3">
        <f>(BA74/BA73)-1</f>
        <v>0.042553191489361764</v>
      </c>
      <c r="BB83" s="3"/>
      <c r="BC83" s="3"/>
      <c r="BD83" s="3">
        <f>(BD74/BD73)-1</f>
        <v>0.021352313167259718</v>
      </c>
      <c r="BE83" s="3"/>
      <c r="BF83" s="3">
        <f>(BF74/BF73)-1</f>
        <v>-0.16666666666666663</v>
      </c>
      <c r="BG83" s="3"/>
      <c r="BH83" s="3">
        <f>(BH74/BH73)-1</f>
        <v>0.28571428571428581</v>
      </c>
      <c r="BI83" s="3"/>
      <c r="BJ83" s="3"/>
      <c r="BK83" s="3">
        <f>(BK74/BK73)-1</f>
        <v>0.013871374527112179</v>
      </c>
      <c r="BL83" s="3"/>
      <c r="BM83" s="3">
        <f>(BM74/BM73)-1</f>
        <v>0.043478260869565188</v>
      </c>
      <c r="BN83" s="3"/>
      <c r="BO83" s="3">
        <f>(BO74/BO73)-1</f>
        <v>0.034482758620689724</v>
      </c>
      <c r="BP83" s="3"/>
      <c r="BQ83" s="3"/>
      <c r="BR83" s="3">
        <f>(BR74/BR73)-1</f>
        <v>-0.049429657794676785</v>
      </c>
      <c r="BS83" s="3"/>
      <c r="BT83" s="3"/>
      <c r="BU83" s="3"/>
      <c r="BV83" s="3">
        <f>(BV74/BV73)-1</f>
        <v>0.66666666666666674</v>
      </c>
      <c r="BW83" s="3"/>
      <c r="BX83" s="3"/>
      <c r="BY83" s="3">
        <f>(BY74/BY73)-1</f>
        <v>0.015204031107098226</v>
      </c>
      <c r="BZ83" s="3"/>
      <c r="CA83" s="3">
        <f>(CA74/CA73)-1</f>
        <v>-0.026072329688814122</v>
      </c>
      <c r="CB83" s="3"/>
      <c r="CC83" s="3">
        <f>(CC74/CC73)-1</f>
        <v>0.027622492601118154</v>
      </c>
      <c r="CD83" s="3"/>
      <c r="CE83" s="3"/>
      <c r="CF83" s="3"/>
      <c r="CH83">
        <v>4</v>
      </c>
      <c r="CI83" t="s">
        <v>27</v>
      </c>
      <c r="CJ83" s="8">
        <v>43940</v>
      </c>
      <c r="CK83">
        <v>30</v>
      </c>
      <c r="CL83">
        <v>164</v>
      </c>
      <c r="CM83">
        <v>2</v>
      </c>
      <c r="DM83" s="9">
        <v>43925</v>
      </c>
      <c r="DN83">
        <v>308850</v>
      </c>
      <c r="DO83">
        <f>(DN83/DN82)-1</f>
        <v>0.12070279332041545</v>
      </c>
    </row>
    <row r="84" spans="1:227" ht="20.25">
      <c r="C84">
        <f>H83*D84</f>
        <v>607.02117125729546</v>
      </c>
      <c r="D84">
        <f>D83</f>
        <v>0.015204031099999999</v>
      </c>
      <c r="E84" t="s">
        <v>34</v>
      </c>
      <c r="F84" s="9">
        <v>43974</v>
      </c>
      <c r="G84" s="2">
        <f>H84*15</f>
        <v>607980.54407766543</v>
      </c>
      <c r="H84">
        <f>H83+C84</f>
        <v>40532.036271844365</v>
      </c>
      <c r="J84" s="1"/>
      <c r="K84" s="1"/>
      <c r="M84" s="2"/>
      <c r="AJ84" s="5"/>
      <c r="CH84">
        <v>4</v>
      </c>
      <c r="CI84" t="s">
        <v>27</v>
      </c>
      <c r="CJ84" s="8">
        <v>43941</v>
      </c>
      <c r="CK84">
        <v>35</v>
      </c>
      <c r="CL84">
        <v>191</v>
      </c>
      <c r="CM84">
        <v>2</v>
      </c>
      <c r="DM84" s="9">
        <v>43926</v>
      </c>
      <c r="DN84">
        <v>337072</v>
      </c>
      <c r="DO84" s="11">
        <f>(DN84/DN83)-1</f>
        <v>0.091377691435972075</v>
      </c>
      <c r="DQ84" t="inlineStr">
        <is>
          <t>Under ten percent - add one more digit of precision for context</t>
        </is>
      </c>
    </row>
    <row r="85" spans="1:227" ht="20.25">
      <c r="C85">
        <f>H84*D85</f>
        <v>616.25034002344978</v>
      </c>
      <c r="D85">
        <f>D84</f>
        <v>0.015204031099999999</v>
      </c>
      <c r="E85" t="s">
        <v>22</v>
      </c>
      <c r="F85" s="9">
        <v>43975</v>
      </c>
      <c r="G85" s="2">
        <f>H85*15</f>
        <v>617224.29917801719</v>
      </c>
      <c r="H85">
        <f>H84+C85</f>
        <v>41148.286611867814</v>
      </c>
      <c r="J85" s="1"/>
      <c r="K85" s="1"/>
      <c r="M85" s="2"/>
      <c r="AJ85" s="1"/>
      <c r="CH85">
        <v>4</v>
      </c>
      <c r="CI85" t="s">
        <v>27</v>
      </c>
      <c r="CJ85" s="8">
        <v>43942</v>
      </c>
      <c r="CK85">
        <v>36</v>
      </c>
      <c r="CL85">
        <v>197</v>
      </c>
      <c r="CM85">
        <v>3</v>
      </c>
      <c r="DM85" s="9">
        <v>43927</v>
      </c>
      <c r="DN85">
        <v>366667</v>
      </c>
      <c r="DO85" s="11">
        <f>(DN85/DN84)-1</f>
        <v>0.087800232591256577</v>
      </c>
    </row>
    <row r="86" spans="1:227" ht="20.25">
      <c r="C86">
        <f>H85*D86</f>
        <v>625.6198293585519</v>
      </c>
      <c r="D86">
        <f>D85</f>
        <v>0.015204031099999999</v>
      </c>
      <c r="E86" t="s">
        <v>25</v>
      </c>
      <c r="F86" s="9">
        <v>43976</v>
      </c>
      <c r="G86" s="2">
        <f>H86*15</f>
        <v>626608.59661839553</v>
      </c>
      <c r="H86">
        <f>H85+C86</f>
        <v>41773.906441226369</v>
      </c>
      <c r="J86" s="1"/>
      <c r="K86" s="1"/>
      <c r="M86" s="2" t="inlineStr">
        <is>
          <t>Yesterday:</t>
        </is>
      </c>
      <c r="N86" s="3">
        <f>0.0089999999999999993</f>
        <v>0.0089999999999999993</v>
      </c>
      <c r="P86" s="3">
        <f>0.23499999999999999</f>
        <v>0.23499999999999999</v>
      </c>
      <c r="Q86" s="3"/>
      <c r="R86" s="3">
        <f>0.0089999999999999993</f>
        <v>0.0089999999999999993</v>
      </c>
      <c r="S86" s="3"/>
      <c r="T86" s="3"/>
      <c r="U86" s="3">
        <f>0.023</f>
        <v>0.023</v>
      </c>
      <c r="V86" s="3"/>
      <c r="W86" s="3">
        <f>-0.024</f>
        <v>-0.024</v>
      </c>
      <c r="X86" s="3"/>
      <c r="Y86" s="3">
        <f>0.010999999999999999</f>
        <v>0.010999999999999999</v>
      </c>
      <c r="Z86" s="3"/>
      <c r="AA86" s="3"/>
      <c r="AB86" s="3">
        <f>0.017999999999999999</f>
        <v>0.017999999999999999</v>
      </c>
      <c r="AC86" s="3"/>
      <c r="AD86" s="3">
        <f>-0.014999999999999999</f>
        <v>-0.014999999999999999</v>
      </c>
      <c r="AE86" s="3"/>
      <c r="AF86" s="3">
        <f>0.01</f>
        <v>0.01</v>
      </c>
      <c r="AG86" s="3"/>
      <c r="AH86" s="3"/>
      <c r="AI86" s="3">
        <f>0.012999999999999999</f>
        <v>0.012999999999999999</v>
      </c>
      <c r="AJ86" s="5"/>
      <c r="AK86" s="3">
        <f>-0.016</f>
        <v>-0.016</v>
      </c>
      <c r="AL86" s="3"/>
      <c r="AM86" s="3">
        <f>0.012</f>
        <v>0.012</v>
      </c>
      <c r="AN86" s="3"/>
      <c r="AO86" s="3"/>
      <c r="AP86" s="3">
        <f>0.027</f>
        <v>0.027</v>
      </c>
      <c r="AQ86" s="3"/>
      <c r="AR86" s="3">
        <f>-0.048000000000000001</f>
        <v>-0.048000000000000001</v>
      </c>
      <c r="AS86" s="3"/>
      <c r="AT86" s="3">
        <f>0.0089999999999999993</f>
        <v>0.0089999999999999993</v>
      </c>
      <c r="AU86" s="3"/>
      <c r="AV86" s="3"/>
      <c r="AW86" s="3">
        <f>0.02</f>
        <v>0.02</v>
      </c>
      <c r="AX86" s="3"/>
      <c r="AY86" s="3">
        <f>-0.5</f>
        <v>-0.5</v>
      </c>
      <c r="AZ86" s="3"/>
      <c r="BA86" s="3">
        <f>0</f>
        <v>0</v>
      </c>
      <c r="BB86" s="3"/>
      <c r="BC86" s="3"/>
      <c r="BD86" s="3">
        <f>0.036999999999999998</f>
        <v>0.036999999999999998</v>
      </c>
      <c r="BE86" s="3"/>
      <c r="BF86" s="3">
        <f>0</f>
        <v>0</v>
      </c>
      <c r="BG86" s="3"/>
      <c r="BH86" s="3">
        <f>0</f>
        <v>0</v>
      </c>
      <c r="BI86" s="3"/>
      <c r="BJ86" s="3"/>
      <c r="BK86" s="3">
        <f>0.010999999999999999</f>
        <v>0.010999999999999999</v>
      </c>
      <c r="BL86" s="3"/>
      <c r="BM86" s="3">
        <f>-0.115</f>
        <v>-0.115</v>
      </c>
      <c r="BN86" s="3"/>
      <c r="BO86" s="3">
        <f>0.035999999999999997</f>
        <v>0.035999999999999997</v>
      </c>
      <c r="BP86" s="3"/>
      <c r="BQ86" s="3"/>
      <c r="BR86" s="3">
        <f>-0.036999999999999998</f>
        <v>-0.036999999999999998</v>
      </c>
      <c r="BS86" s="3"/>
      <c r="BT86" s="3"/>
      <c r="BU86" s="3"/>
      <c r="BV86" s="3">
        <f>0</f>
        <v>0</v>
      </c>
      <c r="BW86" s="3"/>
      <c r="BX86" s="3"/>
      <c r="BY86" s="3">
        <f>0.017000000000000001</f>
        <v>0.017000000000000001</v>
      </c>
      <c r="BZ86" s="3"/>
      <c r="CA86" s="3">
        <f>-0.019</f>
        <v>-0.019</v>
      </c>
      <c r="CB86" s="3"/>
      <c r="CC86" s="3">
        <f>0.010999999999999999</f>
        <v>0.010999999999999999</v>
      </c>
      <c r="CD86" s="3"/>
      <c r="CE86" s="3"/>
      <c r="CF86" s="3"/>
      <c r="CH86">
        <v>4</v>
      </c>
      <c r="CI86" t="s">
        <v>27</v>
      </c>
      <c r="CJ86" s="8">
        <v>43943</v>
      </c>
      <c r="CK86">
        <v>37</v>
      </c>
      <c r="CL86">
        <v>202</v>
      </c>
      <c r="CM86">
        <v>3</v>
      </c>
      <c r="DM86" s="9">
        <v>43928</v>
      </c>
      <c r="DN86">
        <v>396223</v>
      </c>
      <c r="DO86" s="11">
        <f>(DN86/DN85)-1</f>
        <v>0.080607199448000433</v>
      </c>
    </row>
    <row r="87" spans="1:227" ht="20.25">
      <c r="C87">
        <f>H86*D87</f>
        <v>635.13177270089602</v>
      </c>
      <c r="D87">
        <f>D86</f>
        <v>0.015204031099999999</v>
      </c>
      <c r="E87" t="s">
        <v>26</v>
      </c>
      <c r="F87" s="9">
        <v>43977</v>
      </c>
      <c r="G87" s="2">
        <f>H87*15</f>
        <v>636135.5732089089</v>
      </c>
      <c r="H87">
        <f>H86+C87</f>
        <v>42409.038213927262</v>
      </c>
      <c r="J87" s="1"/>
      <c r="R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W87" s="1"/>
      <c r="AX87" s="1"/>
      <c r="AY87" s="1"/>
      <c r="AZ87" s="1"/>
      <c r="BA87" s="1"/>
      <c r="BB87" s="1"/>
      <c r="CH87">
        <v>4</v>
      </c>
      <c r="CI87" t="s">
        <v>27</v>
      </c>
      <c r="CJ87" s="8">
        <v>43944</v>
      </c>
      <c r="CK87">
        <v>37</v>
      </c>
      <c r="CL87">
        <v>202</v>
      </c>
      <c r="CM87">
        <v>3</v>
      </c>
      <c r="DM87" s="9">
        <v>43929</v>
      </c>
      <c r="DN87">
        <v>429052</v>
      </c>
      <c r="DO87" s="11">
        <f>(DN87/DN86)-1</f>
        <v>0.0828548569871006</v>
      </c>
    </row>
    <row r="88" spans="1:227" ht="20.25">
      <c r="C88">
        <f>H87*D88</f>
        <v>644.78833592563853</v>
      </c>
      <c r="D88">
        <f>D87</f>
        <v>0.015204031099999999</v>
      </c>
      <c r="E88" t="s">
        <v>28</v>
      </c>
      <c r="F88" s="9">
        <v>43978</v>
      </c>
      <c r="G88" s="2">
        <f>H88*15</f>
        <v>645807.39824779355</v>
      </c>
      <c r="H88">
        <f>H87+C88</f>
        <v>43053.8265498529</v>
      </c>
      <c r="J88" s="1"/>
      <c r="N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AJ88" s="5"/>
      <c r="AK88" s="1"/>
      <c r="AL88" s="1"/>
      <c r="AM88" s="1"/>
      <c r="AN88" s="1"/>
      <c r="AP88" s="1"/>
      <c r="AQ88" s="1"/>
      <c r="AR88" s="1"/>
      <c r="AS88" s="1"/>
      <c r="AT88" s="1"/>
      <c r="AU88" s="1"/>
      <c r="AW88" s="1"/>
      <c r="AX88" s="1"/>
      <c r="AY88" s="1"/>
      <c r="AZ88" s="1"/>
      <c r="BA88" s="1"/>
      <c r="BB88" s="1"/>
      <c r="BV88" t="inlineStr">
        <is>
          <t>r: +3</t>
        </is>
      </c>
      <c r="CH88">
        <v>4</v>
      </c>
      <c r="CI88" t="s">
        <v>27</v>
      </c>
      <c r="CJ88" s="8">
        <v>43945</v>
      </c>
      <c r="CK88">
        <v>40</v>
      </c>
      <c r="CL88">
        <v>219</v>
      </c>
      <c r="CM88">
        <v>4</v>
      </c>
      <c r="DM88" s="9">
        <v>43930</v>
      </c>
      <c r="DN88">
        <v>461437</v>
      </c>
      <c r="DO88" s="11">
        <f>(DN88/DN87)-1</f>
        <v>0.07548036135480074</v>
      </c>
    </row>
    <row r="89" spans="1:227" ht="20.25">
      <c r="C89">
        <f>H88*D89</f>
        <v>654.59171783796921</v>
      </c>
      <c r="D89">
        <f>D88</f>
        <v>0.015204031099999999</v>
      </c>
      <c r="E89" t="s">
        <v>30</v>
      </c>
      <c r="F89" s="9">
        <v>43979</v>
      </c>
      <c r="G89" s="2">
        <f>H89*15</f>
        <v>655626.27401536307</v>
      </c>
      <c r="H89">
        <f>H88+C89</f>
        <v>43708.418267690868</v>
      </c>
      <c r="O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AJ89" s="1"/>
      <c r="AP89" s="1"/>
      <c r="AW89" s="1"/>
      <c r="BF89" t="inlineStr">
        <is>
          <t>any zero-to-positive int gets the 'r: +n' entry.</t>
        </is>
      </c>
      <c r="BR89" s="1"/>
      <c r="CH89">
        <v>4</v>
      </c>
      <c r="CI89" t="s">
        <v>27</v>
      </c>
      <c r="CJ89" s="8">
        <v>43946</v>
      </c>
      <c r="CK89">
        <v>43</v>
      </c>
      <c r="CL89">
        <v>235</v>
      </c>
      <c r="CM89">
        <v>5</v>
      </c>
      <c r="DM89" s="9">
        <v>43931</v>
      </c>
      <c r="DN89">
        <v>496535</v>
      </c>
      <c r="DO89" s="11">
        <f>(DN89/DN88)-1</f>
        <v>0.076062387714899371</v>
      </c>
    </row>
    <row r="90" spans="1:227" ht="20.25">
      <c r="C90">
        <f>H89*D90</f>
        <v>664.54415067378</v>
      </c>
      <c r="D90">
        <f>D89</f>
        <v>0.015204031099999999</v>
      </c>
      <c r="E90" t="s">
        <v>32</v>
      </c>
      <c r="F90" s="9">
        <v>43980</v>
      </c>
      <c r="G90" s="2">
        <f>H90*15</f>
        <v>665594.43627546972</v>
      </c>
      <c r="H90">
        <f>H89+C90</f>
        <v>44372.962418364645</v>
      </c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AJ90" s="5"/>
      <c r="CH90">
        <v>4</v>
      </c>
      <c r="CI90" t="s">
        <v>27</v>
      </c>
      <c r="CJ90" s="8">
        <v>43947</v>
      </c>
      <c r="CK90">
        <v>44</v>
      </c>
      <c r="CL90">
        <v>240</v>
      </c>
      <c r="CM90">
        <v>5</v>
      </c>
      <c r="DM90" s="9">
        <v>43932</v>
      </c>
      <c r="DN90">
        <v>526396</v>
      </c>
      <c r="DO90" s="11">
        <f>(DN90/DN89)-1</f>
        <v>0.060138761618012904</v>
      </c>
      <c r="GD90" t="s">
        <v>1</v>
      </c>
    </row>
    <row r="91" spans="1:227" ht="20.25">
      <c r="C91">
        <f>H90*D91</f>
        <v>674.64790060794724</v>
      </c>
      <c r="D91">
        <f>D90</f>
        <v>0.015204031099999999</v>
      </c>
      <c r="E91" t="s">
        <v>34</v>
      </c>
      <c r="F91" s="9">
        <v>43981</v>
      </c>
      <c r="G91" s="2">
        <f>H91*15</f>
        <v>675714.15478458884</v>
      </c>
      <c r="H91">
        <f>H90+C91</f>
        <v>45047.610318972591</v>
      </c>
      <c r="J91" s="1"/>
      <c r="N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AJ91" s="1"/>
      <c r="BD91" s="1"/>
      <c r="BK91" s="1"/>
      <c r="CH91">
        <v>4</v>
      </c>
      <c r="CI91" t="s">
        <v>27</v>
      </c>
      <c r="CJ91" s="8">
        <v>43948</v>
      </c>
      <c r="CK91">
        <v>45</v>
      </c>
      <c r="CL91">
        <v>246</v>
      </c>
      <c r="CM91">
        <v>5</v>
      </c>
      <c r="DM91" s="9">
        <v>43933</v>
      </c>
      <c r="DN91">
        <v>555313</v>
      </c>
      <c r="DO91" s="11">
        <f>(DN91/DN90)-1</f>
        <v>0.054933928069362148</v>
      </c>
    </row>
    <row r="92" spans="1:227" ht="20.25">
      <c r="C92">
        <f>H91*D92</f>
        <v>684.90526827034012</v>
      </c>
      <c r="D92">
        <f>D91</f>
        <v>0.015204031099999999</v>
      </c>
      <c r="E92" t="s">
        <v>22</v>
      </c>
      <c r="F92" s="9">
        <v>43982</v>
      </c>
      <c r="G92" s="2">
        <f>H92*15</f>
        <v>685987.733808644</v>
      </c>
      <c r="H92">
        <f>H91+C92</f>
        <v>45732.515587242931</v>
      </c>
      <c r="J92" s="4"/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AT92" s="1"/>
      <c r="BD92" s="1"/>
      <c r="BK92" s="1"/>
      <c r="CH92">
        <v>4</v>
      </c>
      <c r="CI92" t="s">
        <v>27</v>
      </c>
      <c r="CJ92" s="8">
        <v>43949</v>
      </c>
      <c r="CK92">
        <v>44</v>
      </c>
      <c r="CL92">
        <v>240</v>
      </c>
      <c r="CM92">
        <v>7</v>
      </c>
      <c r="DM92" s="9">
        <v>43934</v>
      </c>
      <c r="DN92">
        <v>580619</v>
      </c>
      <c r="DO92" s="11">
        <f>(DN92/DN91)-1</f>
        <v>0.045570696165946112</v>
      </c>
    </row>
    <row r="93" spans="1:227" ht="20.25">
      <c r="C93">
        <f>H92*D93</f>
        <v>695.31858926967629</v>
      </c>
      <c r="D93">
        <f>D92</f>
        <v>0.015204031099999999</v>
      </c>
      <c r="E93" t="s">
        <v>25</v>
      </c>
      <c r="F93" s="9">
        <v>43983</v>
      </c>
      <c r="G93" s="2">
        <f>H93*15</f>
        <v>696417.51264768909</v>
      </c>
      <c r="H93">
        <f>H92+C93</f>
        <v>46427.83417651261</v>
      </c>
      <c r="J93" s="1"/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CH93">
        <v>4</v>
      </c>
      <c r="CI93" t="s">
        <v>27</v>
      </c>
      <c r="CJ93" s="8">
        <v>43950</v>
      </c>
      <c r="CK93">
        <v>46</v>
      </c>
      <c r="CL93">
        <v>251</v>
      </c>
      <c r="CM93">
        <v>8</v>
      </c>
      <c r="DM93" s="9">
        <v>43935</v>
      </c>
      <c r="DN93">
        <v>607670</v>
      </c>
      <c r="DO93" s="11">
        <f>(DN93/DN92)-1</f>
        <v>0.046589932468624085</v>
      </c>
    </row>
    <row r="94" spans="1:227" ht="20.25">
      <c r="C94">
        <f>H93*D94</f>
        <v>705.89023472534063</v>
      </c>
      <c r="D94">
        <f>D93</f>
        <v>0.015204031099999999</v>
      </c>
      <c r="E94" t="s">
        <v>26</v>
      </c>
      <c r="F94" s="9">
        <v>43984</v>
      </c>
      <c r="G94" s="2">
        <f>H94*15</f>
        <v>707005.86616856919</v>
      </c>
      <c r="H94">
        <f>H93+C94</f>
        <v>47133.724411237949</v>
      </c>
      <c r="J94" s="1"/>
      <c r="R94" s="1"/>
      <c r="S94" s="1"/>
      <c r="U94" s="1"/>
      <c r="V94" s="1"/>
      <c r="X94" s="1"/>
      <c r="Y94" s="1"/>
      <c r="Z94" s="1"/>
      <c r="AB94" s="1"/>
      <c r="AC94" s="1"/>
      <c r="AD94" s="1"/>
      <c r="AE94" s="1"/>
      <c r="AF94" s="1"/>
      <c r="AG94" s="1"/>
      <c r="AI94" s="1"/>
      <c r="AJ94" s="1"/>
      <c r="AK94" s="1"/>
      <c r="AL94" s="1"/>
      <c r="AM94" s="1"/>
      <c r="AN94" s="1"/>
      <c r="AP94" s="1"/>
      <c r="AQ94" s="1"/>
      <c r="CH94">
        <v>4</v>
      </c>
      <c r="CI94" t="s">
        <v>27</v>
      </c>
      <c r="CJ94" s="8">
        <v>43951</v>
      </c>
      <c r="CK94">
        <v>47</v>
      </c>
      <c r="CL94">
        <v>257</v>
      </c>
      <c r="CM94">
        <v>8</v>
      </c>
      <c r="DM94" s="9">
        <v>43936</v>
      </c>
      <c r="DN94">
        <v>636350</v>
      </c>
      <c r="DO94" s="11">
        <f>(DN94/DN93)-1</f>
        <v>0.047196669244820466</v>
      </c>
    </row>
    <row r="95" spans="1:227" ht="20.25">
      <c r="C95">
        <f>H94*D95</f>
        <v>716.62261180729092</v>
      </c>
      <c r="D95">
        <f>D94</f>
        <v>0.015204031099999999</v>
      </c>
      <c r="E95" t="s">
        <v>28</v>
      </c>
      <c r="F95" s="9">
        <v>43985</v>
      </c>
      <c r="G95" s="2">
        <f>H95*15</f>
        <v>717755.20534567861</v>
      </c>
      <c r="H95">
        <f>H94+C95</f>
        <v>47850.347023045237</v>
      </c>
      <c r="Q95" s="1"/>
      <c r="R95" s="1"/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CH95">
        <v>4</v>
      </c>
      <c r="CI95" t="s">
        <v>27</v>
      </c>
      <c r="CJ95" s="8">
        <v>43952</v>
      </c>
      <c r="CK95">
        <v>52</v>
      </c>
      <c r="CL95">
        <v>284</v>
      </c>
      <c r="CM95">
        <v>9</v>
      </c>
      <c r="DM95" s="9">
        <v>43937</v>
      </c>
      <c r="DN95">
        <v>667801</v>
      </c>
      <c r="DO95" s="11">
        <f>(DN95/DN94)-1</f>
        <v>0.049424059086980332</v>
      </c>
    </row>
    <row r="96" spans="1:227" ht="20.25">
      <c r="C96">
        <f>H95*D96</f>
        <v>727.51816428417214</v>
      </c>
      <c r="D96">
        <f>D95</f>
        <v>0.015204031099999999</v>
      </c>
      <c r="E96" t="s">
        <v>30</v>
      </c>
      <c r="F96" s="9">
        <v>43986</v>
      </c>
      <c r="G96" s="2">
        <f>H96*15</f>
        <v>728667.97780994116</v>
      </c>
      <c r="H96">
        <f>H95+C96</f>
        <v>48577.865187329407</v>
      </c>
      <c r="Q96" s="1"/>
      <c r="R96" s="1"/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CH96">
        <v>4</v>
      </c>
      <c r="CI96" t="s">
        <v>27</v>
      </c>
      <c r="CJ96" s="8">
        <v>43953</v>
      </c>
      <c r="CK96">
        <v>55</v>
      </c>
      <c r="CL96">
        <v>301</v>
      </c>
      <c r="CM96">
        <v>9</v>
      </c>
      <c r="DM96" s="9">
        <v>43938</v>
      </c>
      <c r="DN96">
        <v>699706</v>
      </c>
      <c r="DO96" s="11">
        <f>(DN96/DN95)-1</f>
        <v>0.04777620878075961</v>
      </c>
    </row>
    <row r="97" spans="1:227" ht="20.25">
      <c r="C97">
        <f>H96*D97</f>
        <v>738.57937307976363</v>
      </c>
      <c r="D97">
        <f>D96</f>
        <v>0.015204031099999999</v>
      </c>
      <c r="E97" t="s">
        <v>32</v>
      </c>
      <c r="F97" s="9">
        <v>43987</v>
      </c>
      <c r="G97" s="2">
        <f>H97*15</f>
        <v>739746.66840613761</v>
      </c>
      <c r="H97">
        <f>H96+C97</f>
        <v>49316.444560409174</v>
      </c>
      <c r="R97" s="1"/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CH97">
        <v>4</v>
      </c>
      <c r="CI97" t="s">
        <v>27</v>
      </c>
      <c r="CJ97" s="8">
        <v>43954</v>
      </c>
      <c r="CK97">
        <v>57</v>
      </c>
      <c r="CL97">
        <v>311</v>
      </c>
      <c r="CM97">
        <v>10</v>
      </c>
      <c r="DM97" s="9">
        <v>43939</v>
      </c>
      <c r="DN97">
        <v>732197</v>
      </c>
      <c r="DO97" s="11">
        <f>(DN97/DN96)-1</f>
        <v>0.04643521707688647</v>
      </c>
    </row>
    <row r="98" spans="1:227" ht="20.25">
      <c r="C98">
        <f>H97*D98</f>
        <v>749.8087568378869</v>
      </c>
      <c r="D98">
        <f>D97</f>
        <v>0.015204031099999999</v>
      </c>
      <c r="E98" t="s">
        <v>34</v>
      </c>
      <c r="F98" s="9">
        <v>43988</v>
      </c>
      <c r="G98" s="2">
        <f>H98*15</f>
        <v>750993.79975870589</v>
      </c>
      <c r="H98">
        <f>H97+C98</f>
        <v>50066.253317247058</v>
      </c>
      <c r="J98" s="1"/>
      <c r="R98" s="1"/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CH98">
        <v>4</v>
      </c>
      <c r="CI98" t="s">
        <v>27</v>
      </c>
      <c r="CJ98" s="8">
        <v>43955</v>
      </c>
      <c r="CK98">
        <v>60</v>
      </c>
      <c r="CL98">
        <v>328</v>
      </c>
      <c r="CM98">
        <v>11</v>
      </c>
      <c r="DM98" s="9">
        <v>43940</v>
      </c>
      <c r="DN98">
        <v>758809</v>
      </c>
      <c r="DO98" s="11">
        <f>(DN98/DN97)-1</f>
        <v>0.036345409773599124</v>
      </c>
    </row>
    <row r="99" spans="1:227" ht="20.25">
      <c r="C99">
        <f>H98*D99</f>
        <v>761.20887249590237</v>
      </c>
      <c r="D99">
        <f>D98</f>
        <v>0.015204031099999999</v>
      </c>
      <c r="E99" t="s">
        <v>22</v>
      </c>
      <c r="F99" s="9">
        <v>43989</v>
      </c>
      <c r="G99" s="2">
        <f>H99*15</f>
        <v>762411.93284614442</v>
      </c>
      <c r="H99">
        <f>H98+C99</f>
        <v>50827.462189742961</v>
      </c>
      <c r="J99" s="1"/>
      <c r="R99" s="1"/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CH99">
        <v>4</v>
      </c>
      <c r="CI99" t="s">
        <v>27</v>
      </c>
      <c r="CJ99" s="8">
        <v>43956</v>
      </c>
      <c r="CK99">
        <v>61</v>
      </c>
      <c r="CL99">
        <v>333</v>
      </c>
      <c r="CM99">
        <v>12</v>
      </c>
      <c r="DM99" s="9">
        <v>43941</v>
      </c>
      <c r="DN99">
        <v>784326</v>
      </c>
      <c r="DO99" s="11">
        <f>(DN99/DN98)-1</f>
        <v>0.033627698142747464</v>
      </c>
    </row>
    <row r="100" spans="1:227" ht="20.25">
      <c r="C100">
        <f>H99*D100</f>
        <v>772.78231586692607</v>
      </c>
      <c r="D100">
        <f>D99</f>
        <v>0.015204031099999999</v>
      </c>
      <c r="E100" t="s">
        <v>25</v>
      </c>
      <c r="F100" s="9">
        <v>43990</v>
      </c>
      <c r="G100" s="2">
        <f>H100*15</f>
        <v>774003.66758414835</v>
      </c>
      <c r="H100">
        <f>H99+C100</f>
        <v>51600.244505609888</v>
      </c>
      <c r="P100" s="1"/>
      <c r="Q100" s="1"/>
      <c r="R100" s="1"/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CH100">
        <v>4</v>
      </c>
      <c r="CI100" t="s">
        <v>27</v>
      </c>
      <c r="CJ100" s="8">
        <v>43957</v>
      </c>
      <c r="CK100">
        <v>64</v>
      </c>
      <c r="CL100">
        <v>350</v>
      </c>
      <c r="CM100">
        <v>12</v>
      </c>
      <c r="DC100" t="s">
        <v>1</v>
      </c>
      <c r="DM100" s="9">
        <v>43942</v>
      </c>
      <c r="DN100">
        <v>811865</v>
      </c>
      <c r="DO100" s="11">
        <f>(DN100/DN99)-1</f>
        <v>0.03511167550227845</v>
      </c>
    </row>
    <row r="101" spans="1:227" ht="20.25">
      <c r="C101">
        <f>H100*D101</f>
        <v>784.53172223089678</v>
      </c>
      <c r="D101">
        <f>D100</f>
        <v>0.015204031099999999</v>
      </c>
      <c r="E101" t="s">
        <v>26</v>
      </c>
      <c r="F101" s="9">
        <v>43991</v>
      </c>
      <c r="G101" s="2">
        <f>H101*15</f>
        <v>785771.64341761172</v>
      </c>
      <c r="H101">
        <f>H100+C101</f>
        <v>52384.776227840783</v>
      </c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CH101">
        <v>4</v>
      </c>
      <c r="CI101" t="s">
        <v>27</v>
      </c>
      <c r="CJ101" s="8">
        <v>43958</v>
      </c>
      <c r="CK101">
        <v>64</v>
      </c>
      <c r="CL101">
        <v>350</v>
      </c>
      <c r="CM101">
        <v>12</v>
      </c>
      <c r="DM101" s="9">
        <v>43943</v>
      </c>
      <c r="DN101">
        <v>840351</v>
      </c>
      <c r="DO101" s="11">
        <f>(DN101/DN100)-1</f>
        <v>0.035087114236972861</v>
      </c>
      <c r="DQ101" s="2"/>
      <c r="DR101" s="2"/>
    </row>
    <row r="102" spans="1:227" ht="20.25">
      <c r="C102">
        <f>H101*D102</f>
        <v>796.45976693463194</v>
      </c>
      <c r="D102">
        <f>D101</f>
        <v>0.015204031099999999</v>
      </c>
      <c r="E102" t="s">
        <v>28</v>
      </c>
      <c r="F102" s="9">
        <v>43992</v>
      </c>
      <c r="G102" s="2">
        <f>H102*15</f>
        <v>797718.53992163122</v>
      </c>
      <c r="H102">
        <f>H101+C102</f>
        <v>53181.235994775416</v>
      </c>
      <c r="J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CH102">
        <v>4</v>
      </c>
      <c r="CI102" t="s">
        <v>27</v>
      </c>
      <c r="CJ102" s="8">
        <v>43959</v>
      </c>
      <c r="CK102">
        <v>67</v>
      </c>
      <c r="CL102">
        <v>366</v>
      </c>
      <c r="CM102">
        <v>12</v>
      </c>
      <c r="DM102" s="9">
        <v>43944</v>
      </c>
      <c r="DN102">
        <v>869170</v>
      </c>
      <c r="DO102" s="11">
        <f>(DN102/DN101)-1</f>
        <v>0.034294003339080836</v>
      </c>
    </row>
    <row r="103" spans="1:227" ht="20.25">
      <c r="C103">
        <f>H102*D103</f>
        <v>808.56916600100487</v>
      </c>
      <c r="D103">
        <f>D102</f>
        <v>0.015204031099999999</v>
      </c>
      <c r="E103" t="s">
        <v>30</v>
      </c>
      <c r="F103" s="9">
        <v>43993</v>
      </c>
      <c r="G103" s="2">
        <f>H103*15</f>
        <v>809847.07741164626</v>
      </c>
      <c r="H103">
        <f>H102+C103</f>
        <v>53989.805160776421</v>
      </c>
      <c r="J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CH103">
        <v>4</v>
      </c>
      <c r="CI103" t="s">
        <v>27</v>
      </c>
      <c r="CJ103" s="8">
        <v>43960</v>
      </c>
      <c r="CK103">
        <v>69</v>
      </c>
      <c r="CL103">
        <v>377</v>
      </c>
      <c r="CM103">
        <v>12</v>
      </c>
      <c r="DM103" s="9">
        <v>43945</v>
      </c>
      <c r="DN103">
        <v>905358</v>
      </c>
      <c r="DO103" s="11">
        <f>(DN103/DN102)-1</f>
        <v>0.041635123163477727</v>
      </c>
    </row>
    <row r="104" spans="1:227" ht="20.25">
      <c r="C104">
        <f>H103*D104</f>
        <v>820.86267674738519</v>
      </c>
      <c r="D104">
        <f>D103</f>
        <v>0.015204031099999999</v>
      </c>
      <c r="E104" t="s">
        <v>32</v>
      </c>
      <c r="F104" s="9">
        <v>43994</v>
      </c>
      <c r="G104" s="2">
        <f>H104*15</f>
        <v>822160.01756285701</v>
      </c>
      <c r="H104">
        <f>H103+C104</f>
        <v>54810.667837523804</v>
      </c>
      <c r="J104" s="1"/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CH104">
        <v>4</v>
      </c>
      <c r="CI104" t="s">
        <v>27</v>
      </c>
      <c r="CJ104" s="8">
        <v>43961</v>
      </c>
      <c r="CK104">
        <v>71</v>
      </c>
      <c r="CL104">
        <v>388</v>
      </c>
      <c r="CM104">
        <v>12</v>
      </c>
      <c r="DM104" s="9">
        <v>43946</v>
      </c>
      <c r="DN104">
        <v>938154</v>
      </c>
      <c r="DO104" s="11">
        <f>(DN104/DN103)-1</f>
        <v>0.036224344402987496</v>
      </c>
      <c r="DQ104" s="2"/>
      <c r="DR104" s="2"/>
      <c r="DS104" s="2"/>
      <c r="DT104" s="2"/>
      <c r="DU104" s="2"/>
      <c r="DV104" s="2"/>
    </row>
    <row r="105" spans="1:227" ht="20.25">
      <c r="C105">
        <f>H104*D105</f>
        <v>833.34309841348158</v>
      </c>
      <c r="D105">
        <f>D104</f>
        <v>0.015204031099999999</v>
      </c>
      <c r="E105" t="s">
        <v>34</v>
      </c>
      <c r="F105" s="9">
        <v>43995</v>
      </c>
      <c r="G105" s="2">
        <f>H105*15</f>
        <v>834660.16403905931</v>
      </c>
      <c r="H105">
        <f>H104+C105</f>
        <v>55644.010935937287</v>
      </c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CH105">
        <v>4</v>
      </c>
      <c r="CI105" t="s">
        <v>27</v>
      </c>
      <c r="CJ105" s="8">
        <v>43962</v>
      </c>
      <c r="CK105">
        <v>71</v>
      </c>
      <c r="CL105">
        <v>388</v>
      </c>
      <c r="CM105">
        <v>12</v>
      </c>
      <c r="DM105" s="9">
        <v>43947</v>
      </c>
      <c r="DN105">
        <v>965785</v>
      </c>
      <c r="DO105" s="11">
        <f>(DN105/DN104)-1</f>
        <v>0.029452520588304276</v>
      </c>
    </row>
    <row r="106" spans="1:227" ht="20.25">
      <c r="C106">
        <f>H105*D106</f>
        <v>846.01327279873055</v>
      </c>
      <c r="D106">
        <f>D105</f>
        <v>0.015204031099999999</v>
      </c>
      <c r="E106" t="s">
        <v>22</v>
      </c>
      <c r="F106" s="9">
        <v>43996</v>
      </c>
      <c r="G106" s="2">
        <f>H106*15</f>
        <v>847350.36313104024</v>
      </c>
      <c r="H106">
        <f>H105+C106</f>
        <v>56490.024208736017</v>
      </c>
      <c r="J106" s="1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CD106" s="1"/>
      <c r="CE106" s="1"/>
      <c r="CH106">
        <v>5</v>
      </c>
      <c r="CI106" t="s">
        <v>24</v>
      </c>
      <c r="CJ106" s="8">
        <v>43914</v>
      </c>
      <c r="CK106">
        <v>0</v>
      </c>
      <c r="CM106">
        <v>0</v>
      </c>
      <c r="DM106" s="9">
        <v>43948</v>
      </c>
      <c r="DN106">
        <v>988197</v>
      </c>
      <c r="DO106" s="11">
        <f>(DN106/DN105)-1</f>
        <v>0.02320599305228388</v>
      </c>
      <c r="DQ106" s="2"/>
    </row>
    <row r="107" spans="1:227" ht="20.25">
      <c r="C107">
        <f>H106*D107</f>
        <v>858.87608490937521</v>
      </c>
      <c r="D107">
        <f>D106</f>
        <v>0.015204031099999999</v>
      </c>
      <c r="E107" t="s">
        <v>25</v>
      </c>
      <c r="F107" s="9">
        <v>43997</v>
      </c>
      <c r="G107" s="2">
        <f>H107*15</f>
        <v>860233.5044046808</v>
      </c>
      <c r="H107">
        <f>H106+C107</f>
        <v>57348.900293645391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5</v>
      </c>
      <c r="CI107" t="s">
        <v>24</v>
      </c>
      <c r="CJ107" s="8">
        <v>43915</v>
      </c>
      <c r="CK107">
        <v>0</v>
      </c>
      <c r="CM107">
        <v>0</v>
      </c>
      <c r="DM107" s="9">
        <v>43949</v>
      </c>
      <c r="DN107">
        <v>1012582</v>
      </c>
      <c r="DO107" s="11">
        <f>(DN107/DN106)-1</f>
        <v>0.024676253823883387</v>
      </c>
      <c r="DQ107" s="2"/>
    </row>
    <row r="108" spans="1:227" ht="20.25">
      <c r="C108">
        <f>H107*D108</f>
        <v>871.93446361538361</v>
      </c>
      <c r="D108">
        <f>D107</f>
        <v>0.015204031099999999</v>
      </c>
      <c r="E108" t="s">
        <v>26</v>
      </c>
      <c r="F108" s="9">
        <v>43998</v>
      </c>
      <c r="G108" s="2">
        <f>H108*15</f>
        <v>873312.52135891165</v>
      </c>
      <c r="H108">
        <f>H107+C108</f>
        <v>58220.834757260774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5</v>
      </c>
      <c r="CI108" t="s">
        <v>24</v>
      </c>
      <c r="CJ108" s="8">
        <v>43916</v>
      </c>
      <c r="CK108">
        <v>0</v>
      </c>
      <c r="CM108">
        <v>0</v>
      </c>
      <c r="DM108" s="9">
        <v>43950</v>
      </c>
      <c r="DN108">
        <v>1039909</v>
      </c>
      <c r="DO108" s="11">
        <f>(DN108/DN107)-1</f>
        <v>0.026987443979845649</v>
      </c>
      <c r="DQ108" s="2"/>
      <c r="DU108" s="2"/>
      <c r="DY108" s="2"/>
    </row>
    <row r="109" spans="1:227" ht="20.25">
      <c r="C109">
        <f>H108*D109</f>
        <v>885.19138231735371</v>
      </c>
      <c r="D109">
        <f>D108</f>
        <v>0.015204031099999999</v>
      </c>
      <c r="E109" t="s">
        <v>28</v>
      </c>
      <c r="F109" s="9">
        <v>43999</v>
      </c>
      <c r="G109" s="2">
        <f>H109*15</f>
        <v>886590.39209367195</v>
      </c>
      <c r="H109">
        <f>H108+C109</f>
        <v>59106.026139578127</v>
      </c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5</v>
      </c>
      <c r="CI109" t="s">
        <v>24</v>
      </c>
      <c r="CJ109" s="8">
        <v>43917</v>
      </c>
      <c r="CK109">
        <v>0</v>
      </c>
      <c r="CM109">
        <v>0</v>
      </c>
      <c r="DM109" s="9">
        <v>43951</v>
      </c>
      <c r="DN109">
        <v>1069424</v>
      </c>
      <c r="DO109" s="11">
        <f>(DN109/DN108)-1</f>
        <v>0.028382291142782679</v>
      </c>
      <c r="DQ109" s="2"/>
    </row>
    <row r="110" spans="1:227" ht="20.25">
      <c r="C110">
        <f>H109*D110</f>
        <v>898.64985962355877</v>
      </c>
      <c r="D110">
        <f>D109</f>
        <v>0.015204031099999999</v>
      </c>
      <c r="E110" t="s">
        <v>30</v>
      </c>
      <c r="F110" s="9">
        <v>44000</v>
      </c>
      <c r="G110" s="2">
        <f>H110*15</f>
        <v>900070.1399880253</v>
      </c>
      <c r="H110">
        <f>H109+C110</f>
        <v>60004.675999201689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5</v>
      </c>
      <c r="CI110" t="s">
        <v>24</v>
      </c>
      <c r="CJ110" s="8">
        <v>43918</v>
      </c>
      <c r="CK110">
        <v>0</v>
      </c>
      <c r="CM110">
        <v>0</v>
      </c>
      <c r="DM110" s="9">
        <v>43952</v>
      </c>
      <c r="DN110">
        <v>1103461</v>
      </c>
      <c r="DO110" s="11">
        <f>(DN110/DN109)-1</f>
        <v>0.031827413635751478</v>
      </c>
      <c r="DQ110" s="2"/>
    </row>
    <row r="111" spans="1:227" ht="22.5">
      <c r="C111">
        <f>H110*D111</f>
        <v>912.31296003728596</v>
      </c>
      <c r="D111">
        <f>D110</f>
        <v>0.015204031099999999</v>
      </c>
      <c r="E111" t="s">
        <v>32</v>
      </c>
      <c r="F111" s="9">
        <v>44001</v>
      </c>
      <c r="G111" s="2">
        <f>H111*15</f>
        <v>913754.8343885846</v>
      </c>
      <c r="H111">
        <f>H110+C111</f>
        <v>60916.988959238974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5</v>
      </c>
      <c r="CI111" t="s">
        <v>24</v>
      </c>
      <c r="CJ111" s="8">
        <v>43919</v>
      </c>
      <c r="CK111">
        <v>0</v>
      </c>
      <c r="CM111">
        <v>0</v>
      </c>
      <c r="DM111" s="9">
        <v>43953</v>
      </c>
      <c r="DN111">
        <v>1132539</v>
      </c>
      <c r="DO111" s="11">
        <f>(DN111/DN110)-1</f>
        <v>0.026351633632724747</v>
      </c>
      <c r="DQ111" s="2"/>
    </row>
    <row r="112" spans="1:227" ht="20.25">
      <c r="C112">
        <f>H111*D112</f>
        <v>926.1837946546259</v>
      </c>
      <c r="D112">
        <f>D111</f>
        <v>0.015204031099999999</v>
      </c>
      <c r="E112" t="s">
        <v>34</v>
      </c>
      <c r="F112" s="9">
        <v>44002</v>
      </c>
      <c r="G112" s="2">
        <f>H112*15</f>
        <v>927647.59130840399</v>
      </c>
      <c r="H112">
        <f>H111+C112</f>
        <v>61843.172753893603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5</v>
      </c>
      <c r="CI112" t="s">
        <v>24</v>
      </c>
      <c r="CJ112" s="8">
        <v>43920</v>
      </c>
      <c r="CK112">
        <v>0</v>
      </c>
      <c r="CM112">
        <v>0</v>
      </c>
      <c r="DM112" s="9">
        <v>43954</v>
      </c>
      <c r="DN112">
        <v>1158040</v>
      </c>
      <c r="DO112" s="11">
        <f>(DN112/DN111)-1</f>
        <v>0.022516663885305599</v>
      </c>
    </row>
    <row r="113" spans="1:227" ht="20.25">
      <c r="C113">
        <f>H112*D113</f>
        <v>940.26552187287098</v>
      </c>
      <c r="D113">
        <f>D112</f>
        <v>0.015204031099999999</v>
      </c>
      <c r="E113" t="s">
        <v>22</v>
      </c>
      <c r="F113" s="9">
        <v>44003</v>
      </c>
      <c r="G113" s="2">
        <f>H113*15</f>
        <v>941751.5741364971</v>
      </c>
      <c r="H113">
        <f>H112+C113</f>
        <v>62783.438275766472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5</v>
      </c>
      <c r="CI113" t="s">
        <v>24</v>
      </c>
      <c r="CJ113" s="8">
        <v>43921</v>
      </c>
      <c r="CK113">
        <v>0</v>
      </c>
      <c r="CM113">
        <v>0</v>
      </c>
      <c r="DM113" s="9">
        <v>43955</v>
      </c>
      <c r="DN113">
        <v>1180375</v>
      </c>
      <c r="DO113" s="12">
        <f>(DN113/DN112)-1</f>
        <v>0.019286898552727028</v>
      </c>
      <c r="DQ113" t="inlineStr">
        <is>
          <t>&lt;&lt; Under two percent - add one more digit of precision for context</t>
        </is>
      </c>
    </row>
    <row r="114" spans="1:227" ht="20.25">
      <c r="C114">
        <f>H113*D114</f>
        <v>954.56134810968376</v>
      </c>
      <c r="D114">
        <f>D113</f>
        <v>0.015204031099999999</v>
      </c>
      <c r="E114" t="s">
        <v>25</v>
      </c>
      <c r="F114" s="9">
        <v>44004</v>
      </c>
      <c r="G114" s="2">
        <f>H114*15</f>
        <v>956069.99435814226</v>
      </c>
      <c r="H114">
        <f>H113+C114</f>
        <v>63737.999623876152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24</v>
      </c>
      <c r="CJ114" s="8">
        <v>43922</v>
      </c>
      <c r="CK114">
        <v>1</v>
      </c>
      <c r="CM114">
        <v>0</v>
      </c>
      <c r="DM114" s="9">
        <v>43956</v>
      </c>
      <c r="DN114">
        <v>1204351</v>
      </c>
      <c r="DO114" s="12">
        <f>(DN114/DN113)-1</f>
        <v>0.020312188923011787</v>
      </c>
    </row>
    <row r="115" spans="1:227" ht="20.25">
      <c r="C115">
        <f>H114*D115</f>
        <v>969.07452853320126</v>
      </c>
      <c r="D115">
        <f>D114</f>
        <v>0.015204031099999999</v>
      </c>
      <c r="E115" t="s">
        <v>26</v>
      </c>
      <c r="F115" s="9">
        <v>44005</v>
      </c>
      <c r="G115" s="2"/>
      <c r="H115">
        <f>H114+C115</f>
        <v>64707.074152409354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24</v>
      </c>
      <c r="CJ115" s="8">
        <v>43923</v>
      </c>
      <c r="CK115">
        <v>1</v>
      </c>
      <c r="CM115">
        <v>0</v>
      </c>
      <c r="DM115" s="9">
        <v>43957</v>
      </c>
      <c r="DN115">
        <v>1229331</v>
      </c>
      <c r="DO115" s="12">
        <f>(DN115/DN114)-1</f>
        <v>0.02074146158387391</v>
      </c>
    </row>
    <row r="116" spans="1:227" ht="20.25">
      <c r="C116">
        <f>H115*D116</f>
        <v>983.80836780323796</v>
      </c>
      <c r="D116">
        <f>D115</f>
        <v>0.015204031099999999</v>
      </c>
      <c r="E116" t="s">
        <v>28</v>
      </c>
      <c r="F116" s="9">
        <v>44006</v>
      </c>
      <c r="G116" s="2"/>
      <c r="H116">
        <f>H115+C116</f>
        <v>65690.882520212588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24</v>
      </c>
      <c r="CJ116" s="8">
        <v>43924</v>
      </c>
      <c r="CK116">
        <v>1</v>
      </c>
      <c r="CM116">
        <v>0</v>
      </c>
      <c r="DM116" s="9">
        <v>43958</v>
      </c>
      <c r="DN116">
        <v>1257023</v>
      </c>
      <c r="DO116" s="12">
        <f>(DN116/DN115)-1</f>
        <v>0.022526073124325308</v>
      </c>
    </row>
    <row r="117" spans="1:227" ht="20.25">
      <c r="C117">
        <f>H116*D117</f>
        <v>998.76622082375854</v>
      </c>
      <c r="D117">
        <f>D116</f>
        <v>0.015204031099999999</v>
      </c>
      <c r="E117" t="s">
        <v>30</v>
      </c>
      <c r="F117" s="9">
        <v>44007</v>
      </c>
      <c r="G117" s="2"/>
      <c r="H117">
        <f>H116+C117</f>
        <v>66689.648741036348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24</v>
      </c>
      <c r="CJ117" s="8">
        <v>43925</v>
      </c>
      <c r="CK117">
        <v>1</v>
      </c>
      <c r="CM117">
        <v>0</v>
      </c>
      <c r="DM117" s="9">
        <v>43959</v>
      </c>
      <c r="DN117">
        <v>1283929</v>
      </c>
      <c r="DO117" s="12">
        <f>(DN117/DN116)-1</f>
        <v>0.021404540728371613</v>
      </c>
    </row>
    <row r="118" spans="1:227" ht="20.25">
      <c r="C118">
        <f>H117*D118</f>
        <v>1013.9514935067924</v>
      </c>
      <c r="D118">
        <f>D117</f>
        <v>0.015204031099999999</v>
      </c>
      <c r="E118" t="s">
        <v>32</v>
      </c>
      <c r="F118" s="9">
        <v>44008</v>
      </c>
      <c r="G118" s="2"/>
      <c r="H118">
        <f>H117+C118</f>
        <v>67703.600234543133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24</v>
      </c>
      <c r="CJ118" s="8">
        <v>43926</v>
      </c>
      <c r="CK118">
        <v>1</v>
      </c>
      <c r="CM118">
        <v>0</v>
      </c>
      <c r="DM118" s="9">
        <v>43960</v>
      </c>
      <c r="DN118">
        <v>1309550</v>
      </c>
      <c r="DO118" s="12">
        <f>(DN118/DN117)-1</f>
        <v>0.019955153283398142</v>
      </c>
    </row>
    <row r="119" spans="1:227" ht="20.25">
      <c r="C119">
        <f>H118*D119</f>
        <v>1029.3676435479611</v>
      </c>
      <c r="D119">
        <f>D118</f>
        <v>0.015204031099999999</v>
      </c>
      <c r="E119" t="s">
        <v>34</v>
      </c>
      <c r="F119" s="9">
        <v>44009</v>
      </c>
      <c r="G119" s="2"/>
      <c r="H119">
        <f>H118+C119</f>
        <v>68732.967878091091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24</v>
      </c>
      <c r="CJ119" s="8">
        <v>43927</v>
      </c>
      <c r="CK119">
        <v>2</v>
      </c>
      <c r="CM119">
        <v>0</v>
      </c>
      <c r="DM119" s="9">
        <v>43961</v>
      </c>
      <c r="DN119">
        <v>1329260</v>
      </c>
      <c r="DO119" s="12">
        <f>(DN119/DN118)-1</f>
        <v>0.015050971707838645</v>
      </c>
      <c r="DQ119" t="inlineStr">
        <is>
          <t>preliminary or provisional</t>
        </is>
      </c>
    </row>
    <row r="120" spans="1:227" ht="20.25">
      <c r="C120">
        <f>H119*D120</f>
        <v>1045.018181213798</v>
      </c>
      <c r="D120">
        <f>D119</f>
        <v>0.015204031099999999</v>
      </c>
      <c r="E120" t="s">
        <v>22</v>
      </c>
      <c r="F120" s="9">
        <v>44010</v>
      </c>
      <c r="G120" s="2"/>
      <c r="H120">
        <f>H119+C120</f>
        <v>69777.986059304894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24</v>
      </c>
      <c r="CJ120" s="8">
        <v>43928</v>
      </c>
      <c r="CK120">
        <v>2</v>
      </c>
      <c r="CM120">
        <v>0</v>
      </c>
      <c r="DM120" s="9">
        <v>43962</v>
      </c>
      <c r="DN120">
        <v>1347881</v>
      </c>
      <c r="DO120" s="12">
        <f>(DN120/DN119)-1</f>
        <v>0.014008546108360997</v>
      </c>
    </row>
    <row r="121" spans="1:227" ht="20.25">
      <c r="C121">
        <f>H120*D121</f>
        <v>1060.9066701410379</v>
      </c>
      <c r="D121">
        <f>D120</f>
        <v>0.015204031099999999</v>
      </c>
      <c r="E121" t="s">
        <v>25</v>
      </c>
      <c r="F121" s="9">
        <v>44011</v>
      </c>
      <c r="G121" s="2"/>
      <c r="H121">
        <f>H120+C121</f>
        <v>70838.892729445928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24</v>
      </c>
      <c r="CJ121" s="8">
        <v>43929</v>
      </c>
      <c r="CK121">
        <v>3</v>
      </c>
      <c r="CM121">
        <v>0</v>
      </c>
      <c r="DL121" t="inlineStr">
        <is>
          <t>May be current (likely to be):</t>
        </is>
      </c>
      <c r="DM121" s="9">
        <v>43963</v>
      </c>
      <c r="DN121">
        <v>1369376</v>
      </c>
      <c r="DO121" s="12">
        <f>(DN121/DN120)-1</f>
        <v>0.01594725350383297</v>
      </c>
      <c r="DQ121" t="inlineStr">
        <is>
          <t>(early return on this LINE 121)</t>
        </is>
      </c>
    </row>
    <row r="122" spans="1:227" ht="20.25">
      <c r="C122">
        <f>H121*D122</f>
        <v>1077.0367281480596</v>
      </c>
      <c r="D122">
        <f>D121</f>
        <v>0.015204031099999999</v>
      </c>
      <c r="E122" t="s">
        <v>26</v>
      </c>
      <c r="F122" s="9">
        <v>44012</v>
      </c>
      <c r="G122" s="2"/>
      <c r="H122">
        <f>H121+C122</f>
        <v>71915.929457593986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5</v>
      </c>
      <c r="CI122" t="s">
        <v>24</v>
      </c>
      <c r="CJ122" s="8">
        <v>43930</v>
      </c>
      <c r="CK122">
        <v>4</v>
      </c>
      <c r="CM122">
        <v>0</v>
      </c>
      <c r="DL122" t="inlineStr">
        <is>
          <t>TENTATIVE</t>
        </is>
      </c>
      <c r="DM122" s="9">
        <v>43964</v>
      </c>
      <c r="DN122">
        <v>1390406</v>
      </c>
      <c r="DO122" s="12">
        <f>(DN122/DN121)-1</f>
        <v>0.015357359848573449</v>
      </c>
    </row>
    <row r="123" spans="1:227" ht="20.25">
      <c r="C123">
        <f>H122*D123</f>
        <v>1093.4120280586651</v>
      </c>
      <c r="D123">
        <f>D122</f>
        <v>0.015204031099999999</v>
      </c>
      <c r="E123" t="s">
        <v>28</v>
      </c>
      <c r="F123" s="9">
        <v>44013</v>
      </c>
      <c r="G123" s="2"/>
      <c r="H123">
        <f>H122+C123</f>
        <v>73009.341485652651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5</v>
      </c>
      <c r="CI123" t="s">
        <v>24</v>
      </c>
      <c r="CJ123" s="8">
        <v>43931</v>
      </c>
      <c r="CK123">
        <v>5</v>
      </c>
      <c r="CM123">
        <v>0</v>
      </c>
      <c r="DN123" s="1"/>
      <c r="DO123" s="2"/>
      <c r="DQ123" t="inlineStr">
        <is>
          <t>The 1,369,376 number is unique in</t>
        </is>
      </c>
    </row>
    <row r="124" spans="1:227" ht="20.25">
      <c r="C124">
        <f>H123*D124</f>
        <v>1110.0362985383831</v>
      </c>
      <c r="D124">
        <f>D123</f>
        <v>0.015204031099999999</v>
      </c>
      <c r="E124" t="s">
        <v>30</v>
      </c>
      <c r="F124" s="9">
        <v>44014</v>
      </c>
      <c r="G124" s="2"/>
      <c r="H124">
        <f>H123+C124</f>
        <v>74119.377784191034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5</v>
      </c>
      <c r="CI124" t="s">
        <v>24</v>
      </c>
      <c r="CJ124" s="8">
        <v>43932</v>
      </c>
      <c r="CK124">
        <v>6</v>
      </c>
      <c r="CM124">
        <v>0</v>
      </c>
      <c r="DO124" s="2"/>
      <c r="DQ124" t="inlineStr">
        <is>
          <t>this series, as the first unreliable</t>
        </is>
      </c>
    </row>
    <row r="125" spans="1:227" ht="20.25">
      <c r="C125">
        <f>H124*D125</f>
        <v>1126.9133249434894</v>
      </c>
      <c r="D125">
        <f>D124</f>
        <v>0.015204031099999999</v>
      </c>
      <c r="E125" t="s">
        <v>32</v>
      </c>
      <c r="F125" s="9">
        <v>44015</v>
      </c>
      <c r="G125" s="2"/>
      <c r="H125">
        <f>H124+C125</f>
        <v>75246.29110913453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BS125" t="inlineStr">
        <is>
          <t>the 29th, the 1st and the 15th.</t>
        </is>
      </c>
      <c r="CH125">
        <v>5</v>
      </c>
      <c r="CI125" t="s">
        <v>24</v>
      </c>
      <c r="CJ125" s="8">
        <v>43933</v>
      </c>
      <c r="CK125">
        <v>7</v>
      </c>
      <c r="CM125">
        <v>0</v>
      </c>
      <c r="DO125" s="2"/>
      <c r="DQ125" t="inlineStr">
        <is>
          <t>value in the series.</t>
        </is>
      </c>
    </row>
    <row r="126" spans="1:227" ht="20.25">
      <c r="C126">
        <f>H125*D126</f>
        <v>1144.0469501829348</v>
      </c>
      <c r="D126">
        <f>D125</f>
        <v>0.015204031099999999</v>
      </c>
      <c r="E126" t="s">
        <v>34</v>
      </c>
      <c r="F126" s="9">
        <v>44016</v>
      </c>
      <c r="G126" s="2"/>
      <c r="H126">
        <f>H125+C126</f>
        <v>76390.338059317466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5</v>
      </c>
      <c r="CI126" t="s">
        <v>24</v>
      </c>
      <c r="CJ126" s="8">
        <v>43934</v>
      </c>
      <c r="CK126">
        <v>7</v>
      </c>
      <c r="CM126">
        <v>0</v>
      </c>
      <c r="DN126" s="1"/>
      <c r="DO126" s="2"/>
    </row>
    <row r="127" spans="1:227" ht="20.25">
      <c r="C127">
        <f>H126*D127</f>
        <v>1161.4410755933764</v>
      </c>
      <c r="D127">
        <f>D126</f>
        <v>0.015204031099999999</v>
      </c>
      <c r="E127" t="s">
        <v>22</v>
      </c>
      <c r="F127" s="9">
        <v>44017</v>
      </c>
      <c r="G127" s="2"/>
      <c r="H127">
        <f>H126+C127</f>
        <v>77551.779134910845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5</v>
      </c>
      <c r="CI127" t="s">
        <v>24</v>
      </c>
      <c r="CJ127" s="8">
        <v>43935</v>
      </c>
      <c r="CK127">
        <v>7</v>
      </c>
      <c r="CM127">
        <v>0</v>
      </c>
      <c r="DN127" s="1"/>
      <c r="DQ127" t="inlineStr">
        <is>
          <t>It may in fact become a reliable value,</t>
        </is>
      </c>
    </row>
    <row r="128" spans="1:227" ht="20.25">
      <c r="C128">
        <f>H127*D128</f>
        <v>1179.0996618275155</v>
      </c>
      <c r="D128">
        <f>D127</f>
        <v>0.015204031099999999</v>
      </c>
      <c r="E128" t="s">
        <v>25</v>
      </c>
      <c r="F128" s="9">
        <v>44018</v>
      </c>
      <c r="G128" s="2"/>
      <c r="H128">
        <f>H127+C128</f>
        <v>78730.878796738354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5</v>
      </c>
      <c r="CI128" t="s">
        <v>24</v>
      </c>
      <c r="CJ128" s="8">
        <v>43936</v>
      </c>
      <c r="CK128">
        <v>8</v>
      </c>
      <c r="CM128">
        <v>0</v>
      </c>
      <c r="DN128" s="1"/>
      <c r="DQ128" t="inlineStr">
        <is>
          <t>24 hours later - it is assumed that once</t>
        </is>
      </c>
    </row>
    <row r="129" spans="1:227" ht="20.25">
      <c r="C129">
        <f>H128*D129</f>
        <v>1197.0267297559406</v>
      </c>
      <c r="D129">
        <f>D128</f>
        <v>0.015204031099999999</v>
      </c>
      <c r="E129" t="s">
        <v>26</v>
      </c>
      <c r="F129" s="9">
        <v>44019</v>
      </c>
      <c r="G129" s="2"/>
      <c r="H129">
        <f>H128+C129</f>
        <v>79927.905526494302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5</v>
      </c>
      <c r="CI129" t="s">
        <v>24</v>
      </c>
      <c r="CJ129" s="8">
        <v>43937</v>
      </c>
      <c r="CK129">
        <v>9</v>
      </c>
      <c r="CL129">
        <v>248</v>
      </c>
      <c r="CM129">
        <v>0</v>
      </c>
      <c r="DN129" s="1"/>
      <c r="DQ129" t="inlineStr">
        <is>
          <t>the value that follows it has been issued,</t>
        </is>
      </c>
    </row>
    <row r="130" spans="1:227" ht="20.25">
      <c r="C130">
        <f>H129*D130</f>
        <v>1215.2263613826813</v>
      </c>
      <c r="D130">
        <f>D129</f>
        <v>0.015204031099999999</v>
      </c>
      <c r="E130" t="s">
        <v>28</v>
      </c>
      <c r="F130" s="9">
        <v>44020</v>
      </c>
      <c r="G130" s="2"/>
      <c r="H130">
        <f>H129+C130</f>
        <v>81143.131887876982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5</v>
      </c>
      <c r="CI130" t="s">
        <v>24</v>
      </c>
      <c r="CJ130" s="8">
        <v>43938</v>
      </c>
      <c r="CK130">
        <v>10</v>
      </c>
      <c r="CL130">
        <v>276</v>
      </c>
      <c r="CM130">
        <v>0</v>
      </c>
      <c r="DN130" s="1"/>
      <c r="DQ130" t="inlineStr">
        <is>
          <t>its value will not change again (and, at</t>
        </is>
      </c>
    </row>
    <row r="131" spans="1:227" ht="20.25">
      <c r="C131">
        <f>H130*D131</f>
        <v>1233.7027007746833</v>
      </c>
      <c r="D131">
        <f>D130</f>
        <v>0.015204031099999999</v>
      </c>
      <c r="E131" t="s">
        <v>30</v>
      </c>
      <c r="F131" s="9">
        <v>44021</v>
      </c>
      <c r="G131" s="2"/>
      <c r="H131">
        <f>H130+C131</f>
        <v>82376.834588651662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5</v>
      </c>
      <c r="CI131" t="s">
        <v>24</v>
      </c>
      <c r="CJ131" s="8">
        <v>43939</v>
      </c>
      <c r="CK131">
        <v>11</v>
      </c>
      <c r="CL131">
        <v>304</v>
      </c>
      <c r="CM131">
        <v>0</v>
      </c>
      <c r="DQ131" t="inlineStr">
        <is>
          <t>that time, it will become a reliable</t>
        </is>
      </c>
    </row>
    <row r="132" spans="1:227" ht="20.25">
      <c r="C132">
        <f>H131*D132</f>
        <v>1252.4599550054156</v>
      </c>
      <c r="D132">
        <f>D131</f>
        <v>0.015204031099999999</v>
      </c>
      <c r="E132" t="s">
        <v>32</v>
      </c>
      <c r="F132" s="9">
        <v>44022</v>
      </c>
      <c r="H132">
        <f>H131+C132</f>
        <v>83629.294543657074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5</v>
      </c>
      <c r="CI132" t="s">
        <v>24</v>
      </c>
      <c r="CJ132" s="8">
        <v>43940</v>
      </c>
      <c r="CK132">
        <v>11</v>
      </c>
      <c r="CL132">
        <v>304</v>
      </c>
      <c r="CM132">
        <v>0</v>
      </c>
      <c r="DQ132" t="inlineStr">
        <is>
          <t>value in this series).</t>
        </is>
      </c>
    </row>
    <row r="133" spans="1:227" ht="20.25">
      <c r="C133">
        <f>H132*D133</f>
        <v>1271.5023951128223</v>
      </c>
      <c r="D133">
        <f>D132</f>
        <v>0.015204031099999999</v>
      </c>
      <c r="E133" t="s">
        <v>34</v>
      </c>
      <c r="F133" s="9">
        <v>44023</v>
      </c>
      <c r="H133">
        <f>H132+C133</f>
        <v>84900.796938769898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5</v>
      </c>
      <c r="CI133" t="s">
        <v>24</v>
      </c>
      <c r="CJ133" s="8">
        <v>43941</v>
      </c>
      <c r="CK133">
        <v>10</v>
      </c>
      <c r="CL133">
        <v>276</v>
      </c>
      <c r="CM133">
        <v>0</v>
      </c>
    </row>
    <row r="134" spans="1:227" ht="20.25">
      <c r="C134">
        <f>H133*D134</f>
        <v>1290.8343570718423</v>
      </c>
      <c r="D134">
        <f>D133</f>
        <v>0.015204031099999999</v>
      </c>
      <c r="E134" t="s">
        <v>22</v>
      </c>
      <c r="F134" s="9">
        <v>44024</v>
      </c>
      <c r="H134">
        <f>H133+C134</f>
        <v>86191.63129584174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5</v>
      </c>
      <c r="CI134" t="s">
        <v>24</v>
      </c>
      <c r="CJ134" s="8">
        <v>43942</v>
      </c>
      <c r="CK134">
        <v>9</v>
      </c>
      <c r="CL134">
        <v>248</v>
      </c>
      <c r="CM134">
        <v>0</v>
      </c>
    </row>
    <row r="135" spans="1:227" ht="20.25">
      <c r="C135">
        <f>H134*D135</f>
        <v>1310.460242781711</v>
      </c>
      <c r="D135">
        <f>D134</f>
        <v>0.015204031099999999</v>
      </c>
      <c r="E135" t="s">
        <v>25</v>
      </c>
      <c r="F135" s="9">
        <v>44025</v>
      </c>
      <c r="H135">
        <f>H134+C135</f>
        <v>87502.091538623456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5</v>
      </c>
      <c r="CI135" t="s">
        <v>24</v>
      </c>
      <c r="CJ135" s="8">
        <v>43943</v>
      </c>
      <c r="CK135">
        <v>10</v>
      </c>
      <c r="CL135">
        <v>276</v>
      </c>
      <c r="CM135">
        <v>0</v>
      </c>
    </row>
    <row r="136" spans="1:227" ht="20.25">
      <c r="C136">
        <f>H135*D136</f>
        <v>1330.3845210682778</v>
      </c>
      <c r="D136">
        <f>D135</f>
        <v>0.015204031099999999</v>
      </c>
      <c r="E136" t="s">
        <v>26</v>
      </c>
      <c r="F136" s="9">
        <v>44026</v>
      </c>
      <c r="H136">
        <f>H135+C136</f>
        <v>88832.476059691733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5</v>
      </c>
      <c r="CI136" t="s">
        <v>24</v>
      </c>
      <c r="CJ136" s="8">
        <v>43944</v>
      </c>
      <c r="CK136">
        <v>12</v>
      </c>
      <c r="CL136">
        <v>331</v>
      </c>
      <c r="CM136">
        <v>0</v>
      </c>
    </row>
    <row r="137" spans="1:227" ht="20.25">
      <c r="C137">
        <f>H136*D137</f>
        <v>1350.6117287015586</v>
      </c>
      <c r="D137">
        <f>D136</f>
        <v>0.015204031099999999</v>
      </c>
      <c r="E137" t="s">
        <v>28</v>
      </c>
      <c r="F137" s="9">
        <v>44027</v>
      </c>
      <c r="H137">
        <f>H136+C137</f>
        <v>90183.087788393284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5</v>
      </c>
      <c r="CI137" t="s">
        <v>24</v>
      </c>
      <c r="CJ137" s="8">
        <v>43945</v>
      </c>
      <c r="CK137">
        <v>13</v>
      </c>
      <c r="CL137">
        <v>359</v>
      </c>
      <c r="CM137">
        <v>0</v>
      </c>
      <c r="DO137" s="1"/>
      <c r="DP137" s="2"/>
    </row>
    <row r="138" spans="1:227" ht="20.25">
      <c r="C138">
        <f>H137*D138</f>
        <v>1371.1464714287617</v>
      </c>
      <c r="D138">
        <f>D137</f>
        <v>0.015204031099999999</v>
      </c>
      <c r="E138" t="s">
        <v>30</v>
      </c>
      <c r="F138" s="9">
        <v>44028</v>
      </c>
      <c r="H138">
        <f>H137+C138</f>
        <v>91554.234259822042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5</v>
      </c>
      <c r="CI138" t="s">
        <v>24</v>
      </c>
      <c r="CJ138" s="8">
        <v>43946</v>
      </c>
      <c r="CK138">
        <v>13</v>
      </c>
      <c r="CL138">
        <v>359</v>
      </c>
      <c r="CM138">
        <v>0</v>
      </c>
    </row>
    <row r="139" spans="1:227" ht="20.25">
      <c r="C139">
        <f>H138*D139</f>
        <v>1391.9934250230197</v>
      </c>
      <c r="D139">
        <f>D138</f>
        <v>0.015204031099999999</v>
      </c>
      <c r="E139" t="s">
        <v>32</v>
      </c>
      <c r="F139" s="9">
        <v>44029</v>
      </c>
      <c r="H139">
        <f>H138+C139</f>
        <v>92946.227684845057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5</v>
      </c>
      <c r="CI139" t="s">
        <v>24</v>
      </c>
      <c r="CJ139" s="8">
        <v>43947</v>
      </c>
      <c r="CK139">
        <v>14</v>
      </c>
      <c r="CL139">
        <v>386</v>
      </c>
      <c r="CM139">
        <v>0</v>
      </c>
      <c r="DN139" s="1"/>
    </row>
    <row r="140" spans="1:227" ht="20.25">
      <c r="C140">
        <f>H139*D140</f>
        <v>1413.1573363480652</v>
      </c>
      <c r="D140">
        <f>D139</f>
        <v>0.015204031099999999</v>
      </c>
      <c r="E140" t="s">
        <v>34</v>
      </c>
      <c r="F140" s="9">
        <v>44030</v>
      </c>
      <c r="H140">
        <f>H139+C140</f>
        <v>94359.385021193128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5</v>
      </c>
      <c r="CI140" t="s">
        <v>24</v>
      </c>
      <c r="CJ140" s="8">
        <v>43948</v>
      </c>
      <c r="CK140">
        <v>14</v>
      </c>
      <c r="CL140">
        <v>386</v>
      </c>
      <c r="CM140">
        <v>0</v>
      </c>
    </row>
    <row r="141" spans="1:227" ht="20.25">
      <c r="C141">
        <f>H140*D141</f>
        <v>1434.6430244390945</v>
      </c>
      <c r="D141">
        <f>D140</f>
        <v>0.015204031099999999</v>
      </c>
      <c r="E141" t="s">
        <v>22</v>
      </c>
      <c r="F141" s="9">
        <v>44031</v>
      </c>
      <c r="H141">
        <f>H140+C141</f>
        <v>95794.028045632222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5</v>
      </c>
      <c r="CI141" t="s">
        <v>24</v>
      </c>
      <c r="CJ141" s="8">
        <v>43949</v>
      </c>
      <c r="CK141">
        <v>14</v>
      </c>
      <c r="CL141">
        <v>386</v>
      </c>
      <c r="CM141">
        <v>0</v>
      </c>
    </row>
    <row r="142" spans="1:227" ht="20.25">
      <c r="C142">
        <f>H141*D142</f>
        <v>1456.4553816000644</v>
      </c>
      <c r="D142">
        <f>D141</f>
        <v>0.015204031099999999</v>
      </c>
      <c r="E142" t="s">
        <v>25</v>
      </c>
      <c r="F142" s="9">
        <v>44032</v>
      </c>
      <c r="H142">
        <f>H141+C142</f>
        <v>97250.483427232291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5</v>
      </c>
      <c r="CI142" t="s">
        <v>24</v>
      </c>
      <c r="CJ142" s="8">
        <v>43950</v>
      </c>
      <c r="CK142">
        <v>14</v>
      </c>
      <c r="CL142">
        <v>386</v>
      </c>
      <c r="CM142">
        <v>0</v>
      </c>
    </row>
    <row r="143" spans="1:227" ht="20.25">
      <c r="C143">
        <f>H142*D143</f>
        <v>1478.5993745176743</v>
      </c>
      <c r="D143">
        <f>D142</f>
        <v>0.015204031099999999</v>
      </c>
      <c r="E143" t="s">
        <v>26</v>
      </c>
      <c r="F143" s="9">
        <v>44033</v>
      </c>
      <c r="H143">
        <f>H142+C143</f>
        <v>98729.082801749959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5</v>
      </c>
      <c r="CI143" t="s">
        <v>24</v>
      </c>
      <c r="CJ143" s="8">
        <v>43951</v>
      </c>
      <c r="CK143">
        <v>16</v>
      </c>
      <c r="CL143">
        <v>442</v>
      </c>
      <c r="CM143">
        <v>0</v>
      </c>
    </row>
    <row r="144" spans="1:227" ht="20.25">
      <c r="C144">
        <f>H143*D144</f>
        <v>1501.0800453922814</v>
      </c>
      <c r="D144">
        <f>D143</f>
        <v>0.015204031099999999</v>
      </c>
      <c r="E144" t="s">
        <v>28</v>
      </c>
      <c r="F144" s="9">
        <v>44034</v>
      </c>
      <c r="H144">
        <f>H143+C144</f>
        <v>100230.16284714224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5</v>
      </c>
      <c r="CI144" t="s">
        <v>24</v>
      </c>
      <c r="CJ144" s="8">
        <v>43952</v>
      </c>
      <c r="CK144">
        <v>16</v>
      </c>
      <c r="CL144">
        <v>442</v>
      </c>
      <c r="CM144">
        <v>0</v>
      </c>
    </row>
    <row r="145" spans="1:227" ht="20.25">
      <c r="C145">
        <f>H144*D145</f>
        <v>1523.9025130860152</v>
      </c>
      <c r="D145">
        <f>D144</f>
        <v>0.015204031099999999</v>
      </c>
      <c r="E145" t="s">
        <v>30</v>
      </c>
      <c r="F145" s="9">
        <v>44035</v>
      </c>
      <c r="H145">
        <f>H144+C145</f>
        <v>101754.06536022825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5</v>
      </c>
      <c r="CI145" t="s">
        <v>24</v>
      </c>
      <c r="CJ145" s="8">
        <v>43953</v>
      </c>
      <c r="CK145">
        <v>16</v>
      </c>
      <c r="CL145">
        <v>442</v>
      </c>
      <c r="CM145">
        <v>0</v>
      </c>
    </row>
    <row r="146" spans="1:227" ht="20.25">
      <c r="C146">
        <f>H145*D146</f>
        <v>1547.071974288343</v>
      </c>
      <c r="D146">
        <f>D145</f>
        <v>0.015204031099999999</v>
      </c>
      <c r="E146" t="s">
        <v>32</v>
      </c>
      <c r="F146" s="9">
        <v>44036</v>
      </c>
      <c r="H146">
        <f>H145+C146</f>
        <v>103301.13733451659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5</v>
      </c>
      <c r="CI146" t="s">
        <v>24</v>
      </c>
      <c r="CJ146" s="8">
        <v>43954</v>
      </c>
      <c r="CK146">
        <v>16</v>
      </c>
      <c r="CL146">
        <v>442</v>
      </c>
      <c r="CM146">
        <v>0</v>
      </c>
    </row>
    <row r="147" spans="1:227" ht="20.25">
      <c r="C147">
        <f>H146*D147</f>
        <v>1570.5937046993613</v>
      </c>
      <c r="D147">
        <f>D146</f>
        <v>0.015204031099999999</v>
      </c>
      <c r="E147" t="s">
        <v>34</v>
      </c>
      <c r="F147" s="9">
        <v>44037</v>
      </c>
      <c r="H147">
        <f>H146+C147</f>
        <v>104871.73103921596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5</v>
      </c>
      <c r="CI147" t="s">
        <v>24</v>
      </c>
      <c r="CJ147" s="8">
        <v>43955</v>
      </c>
      <c r="CK147">
        <v>18</v>
      </c>
      <c r="CL147">
        <v>497</v>
      </c>
      <c r="CM147">
        <v>0</v>
      </c>
    </row>
    <row r="148" spans="1:227" ht="20.25">
      <c r="C148">
        <f>H147*D148</f>
        <v>1594.4730602310747</v>
      </c>
      <c r="D148">
        <f>D147</f>
        <v>0.015204031099999999</v>
      </c>
      <c r="E148" t="s">
        <v>22</v>
      </c>
      <c r="F148" s="9">
        <v>44038</v>
      </c>
      <c r="H148">
        <f>H147+C148</f>
        <v>106466.20409944703</v>
      </c>
      <c r="CH148">
        <v>5</v>
      </c>
      <c r="CI148" t="s">
        <v>24</v>
      </c>
      <c r="CJ148" s="8">
        <v>43956</v>
      </c>
      <c r="CK148">
        <v>19</v>
      </c>
      <c r="CL148">
        <v>524</v>
      </c>
      <c r="CM148">
        <v>0</v>
      </c>
      <c r="EH148" t="s">
        <v>1</v>
      </c>
    </row>
    <row r="149" spans="1:227" ht="20.25">
      <c r="C149">
        <f>H148*D149</f>
        <v>1618.7154782269401</v>
      </c>
      <c r="D149">
        <f>D148</f>
        <v>0.015204031099999999</v>
      </c>
      <c r="E149" t="s">
        <v>25</v>
      </c>
      <c r="F149" s="9">
        <v>44039</v>
      </c>
      <c r="H149">
        <f>H148+C149</f>
        <v>108084.91957767397</v>
      </c>
      <c r="CH149">
        <v>5</v>
      </c>
      <c r="CI149" t="s">
        <v>24</v>
      </c>
      <c r="CJ149" s="8">
        <v>43957</v>
      </c>
      <c r="CK149">
        <v>19</v>
      </c>
      <c r="CL149">
        <v>524</v>
      </c>
      <c r="CM149">
        <v>0</v>
      </c>
    </row>
    <row r="150" spans="1:227" ht="20.25">
      <c r="C150">
        <f>H149*D150</f>
        <v>1643.3264786999537</v>
      </c>
      <c r="D150">
        <f>D149</f>
        <v>0.015204031099999999</v>
      </c>
      <c r="E150" t="s">
        <v>26</v>
      </c>
      <c r="F150" s="9">
        <v>44040</v>
      </c>
      <c r="H150">
        <f>H149+C150</f>
        <v>109728.24605637392</v>
      </c>
      <c r="CH150">
        <v>5</v>
      </c>
      <c r="CI150" t="s">
        <v>24</v>
      </c>
      <c r="CJ150" s="8">
        <v>43958</v>
      </c>
      <c r="CK150">
        <v>19</v>
      </c>
      <c r="CL150">
        <v>524</v>
      </c>
      <c r="CM150">
        <v>0</v>
      </c>
    </row>
    <row r="151" spans="1:227" ht="20.25">
      <c r="C151">
        <f>H150*D151</f>
        <v>1668.3116655895612</v>
      </c>
      <c r="D151">
        <f>D150</f>
        <v>0.015204031099999999</v>
      </c>
      <c r="E151" t="s">
        <v>28</v>
      </c>
      <c r="F151" s="9">
        <v>44041</v>
      </c>
      <c r="H151">
        <f>H150+C151</f>
        <v>111396.55772196347</v>
      </c>
      <c r="CH151">
        <v>5</v>
      </c>
      <c r="CI151" t="s">
        <v>24</v>
      </c>
      <c r="CJ151" s="8">
        <v>43959</v>
      </c>
      <c r="CK151">
        <v>19</v>
      </c>
      <c r="CL151">
        <v>524</v>
      </c>
      <c r="CM151">
        <v>0</v>
      </c>
    </row>
    <row r="152" spans="1:227" ht="20.25">
      <c r="C152">
        <f>H151*D152</f>
        <v>1693.6767280376778</v>
      </c>
      <c r="D152">
        <f>D151</f>
        <v>0.015204031099999999</v>
      </c>
      <c r="E152" t="s">
        <v>30</v>
      </c>
      <c r="F152" s="9">
        <v>44042</v>
      </c>
      <c r="H152">
        <f>H151+C152</f>
        <v>113090.23445000115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5</v>
      </c>
      <c r="CI152" t="s">
        <v>24</v>
      </c>
      <c r="CJ152" s="8">
        <v>43960</v>
      </c>
      <c r="CK152">
        <v>19</v>
      </c>
      <c r="CL152">
        <v>524</v>
      </c>
      <c r="CM152">
        <v>0</v>
      </c>
    </row>
    <row r="153" spans="1:227" ht="20.25">
      <c r="C153">
        <f>H152*D153</f>
        <v>1719.4274416841088</v>
      </c>
      <c r="D153">
        <f>D152</f>
        <v>0.015204031099999999</v>
      </c>
      <c r="E153" t="s">
        <v>32</v>
      </c>
      <c r="F153" s="9">
        <v>44043</v>
      </c>
      <c r="H153">
        <f>H152+C153</f>
        <v>114809.66189168526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5</v>
      </c>
      <c r="CI153" t="s">
        <v>24</v>
      </c>
      <c r="CJ153" s="8">
        <v>43961</v>
      </c>
      <c r="CK153">
        <v>19</v>
      </c>
      <c r="CL153">
        <v>524</v>
      </c>
      <c r="CM153">
        <v>0</v>
      </c>
    </row>
    <row r="154" spans="1:227" ht="20.25">
      <c r="C154">
        <f>H153*D154</f>
        <v>1745.5696699816674</v>
      </c>
      <c r="D154">
        <f>D153</f>
        <v>0.015204031099999999</v>
      </c>
      <c r="E154" t="s">
        <v>34</v>
      </c>
      <c r="F154" s="9">
        <v>44044</v>
      </c>
      <c r="H154">
        <f>H153+C154</f>
        <v>116555.23156166692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5</v>
      </c>
      <c r="CI154" t="s">
        <v>24</v>
      </c>
      <c r="CJ154" s="8">
        <v>43962</v>
      </c>
      <c r="CK154">
        <v>19</v>
      </c>
      <c r="CL154">
        <v>524</v>
      </c>
      <c r="CM154">
        <v>0</v>
      </c>
    </row>
    <row r="155" spans="1:227" ht="20.25">
      <c r="C155">
        <f>H154*D155</f>
        <v>1772.1093655312854</v>
      </c>
      <c r="D155">
        <f>D154</f>
        <v>0.015204031099999999</v>
      </c>
      <c r="E155" t="s">
        <v>22</v>
      </c>
      <c r="F155" s="9">
        <v>44045</v>
      </c>
      <c r="H155">
        <f>H154+C155</f>
        <v>118327.34092719821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CH155">
        <v>11</v>
      </c>
      <c r="CI155" t="s">
        <v>31</v>
      </c>
      <c r="CJ155" s="8">
        <v>43914</v>
      </c>
      <c r="CK155">
        <v>1</v>
      </c>
      <c r="CM155">
        <v>0</v>
      </c>
    </row>
    <row r="156" spans="1:227" ht="20.25">
      <c r="C156">
        <f>H155*D156</f>
        <v>1799.0525714374244</v>
      </c>
      <c r="D156">
        <f>D155</f>
        <v>0.015204031099999999</v>
      </c>
      <c r="E156" t="s">
        <v>25</v>
      </c>
      <c r="F156" s="9">
        <v>44046</v>
      </c>
      <c r="H156">
        <f>H155+C156</f>
        <v>120126.39349863563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11</v>
      </c>
      <c r="CI156" t="s">
        <v>31</v>
      </c>
      <c r="CJ156" s="8">
        <v>43915</v>
      </c>
      <c r="CK156">
        <v>1</v>
      </c>
      <c r="CM156">
        <v>0</v>
      </c>
    </row>
    <row r="157" spans="1:227" ht="20.25">
      <c r="C157">
        <f>H156*D157</f>
        <v>1826.405422684094</v>
      </c>
      <c r="D157">
        <f>D156</f>
        <v>0.015204031099999999</v>
      </c>
      <c r="E157" t="s">
        <v>26</v>
      </c>
      <c r="F157" s="9">
        <v>44047</v>
      </c>
      <c r="H157">
        <f>H156+C157</f>
        <v>121952.79892131973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11</v>
      </c>
      <c r="CI157" t="s">
        <v>31</v>
      </c>
      <c r="CJ157" s="8">
        <v>43916</v>
      </c>
      <c r="CK157">
        <v>2</v>
      </c>
      <c r="CM157">
        <v>0</v>
      </c>
    </row>
    <row r="158" spans="1:227" ht="20.25">
      <c r="C158">
        <f>H157*D158</f>
        <v>1854.1741475317915</v>
      </c>
      <c r="D158">
        <f>D157</f>
        <v>0.015204031099999999</v>
      </c>
      <c r="E158" t="s">
        <v>28</v>
      </c>
      <c r="F158" s="9">
        <v>44048</v>
      </c>
      <c r="H158">
        <f>H157+C158</f>
        <v>123806.97306885153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11</v>
      </c>
      <c r="CI158" t="s">
        <v>31</v>
      </c>
      <c r="CJ158" s="8">
        <v>43917</v>
      </c>
      <c r="CK158">
        <v>3</v>
      </c>
      <c r="CM158">
        <v>0</v>
      </c>
    </row>
    <row r="159" spans="1:227" ht="20.25">
      <c r="C159">
        <f>H158*D159</f>
        <v>1882.3650689356809</v>
      </c>
      <c r="D159">
        <f>D158</f>
        <v>0.015204031099999999</v>
      </c>
      <c r="E159" t="s">
        <v>30</v>
      </c>
      <c r="F159" s="9">
        <v>44049</v>
      </c>
      <c r="H159">
        <f>H158+C159</f>
        <v>125689.33813778721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11</v>
      </c>
      <c r="CI159" t="s">
        <v>31</v>
      </c>
      <c r="CJ159" s="8">
        <v>43918</v>
      </c>
      <c r="CK159">
        <v>6</v>
      </c>
      <c r="CM159">
        <v>0</v>
      </c>
    </row>
    <row r="160" spans="1:227" ht="20.25">
      <c r="C160">
        <f>H159*D160</f>
        <v>1910.9846059853328</v>
      </c>
      <c r="D160">
        <f>D159</f>
        <v>0.015204031099999999</v>
      </c>
      <c r="E160" t="s">
        <v>32</v>
      </c>
      <c r="F160" s="9">
        <v>44050</v>
      </c>
      <c r="H160">
        <f>H159+C160</f>
        <v>127600.32274377254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11</v>
      </c>
      <c r="CI160" t="s">
        <v>31</v>
      </c>
      <c r="CJ160" s="8">
        <v>43919</v>
      </c>
      <c r="CK160">
        <v>6</v>
      </c>
      <c r="CM160">
        <v>0</v>
      </c>
    </row>
    <row r="161" spans="1:227" ht="20.25">
      <c r="C161">
        <f>H160*D161</f>
        <v>1940.039275366355</v>
      </c>
      <c r="D161">
        <f>D160</f>
        <v>0.015204031099999999</v>
      </c>
      <c r="E161" t="s">
        <v>34</v>
      </c>
      <c r="F161" s="9">
        <v>44051</v>
      </c>
      <c r="H161">
        <f>H160+C161</f>
        <v>129540.36201913891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11</v>
      </c>
      <c r="CI161" t="s">
        <v>31</v>
      </c>
      <c r="CJ161" s="8">
        <v>43920</v>
      </c>
      <c r="CK161">
        <v>8</v>
      </c>
      <c r="CM161">
        <v>0</v>
      </c>
    </row>
    <row r="162" spans="1:227" ht="20.25">
      <c r="C162">
        <f>H161*D162</f>
        <v>1969.5356928442466</v>
      </c>
      <c r="D162">
        <f>D161</f>
        <v>0.015204031099999999</v>
      </c>
      <c r="E162" t="s">
        <v>22</v>
      </c>
      <c r="F162" s="9">
        <v>44052</v>
      </c>
      <c r="H162">
        <f>H161+C162</f>
        <v>131509.89771198315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11</v>
      </c>
      <c r="CI162" t="s">
        <v>31</v>
      </c>
      <c r="CJ162" s="8">
        <v>43921</v>
      </c>
      <c r="CK162">
        <v>11</v>
      </c>
      <c r="CM162">
        <v>0</v>
      </c>
    </row>
    <row r="163" spans="1:227" ht="20.25">
      <c r="C163">
        <f>H162*D163</f>
        <v>1999.4805747708106</v>
      </c>
      <c r="D163">
        <f>D162</f>
        <v>0.015204031099999999</v>
      </c>
      <c r="E163" t="s">
        <v>25</v>
      </c>
      <c r="F163" s="9">
        <v>44053</v>
      </c>
      <c r="H163">
        <f>H162+C163</f>
        <v>133509.37828675396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11</v>
      </c>
      <c r="CI163" t="s">
        <v>31</v>
      </c>
      <c r="CJ163" s="8">
        <v>43922</v>
      </c>
      <c r="CK163">
        <v>16</v>
      </c>
      <c r="CM163">
        <v>0</v>
      </c>
    </row>
    <row r="164" spans="1:227" ht="20.25">
      <c r="C164">
        <f>H163*D164</f>
        <v>2029.8807396134719</v>
      </c>
      <c r="D164">
        <f>D163</f>
        <v>0.015204031099999999</v>
      </c>
      <c r="E164" t="s">
        <v>26</v>
      </c>
      <c r="F164" s="9">
        <v>44054</v>
      </c>
      <c r="H164">
        <f>H163+C164</f>
        <v>135539.25902636742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11</v>
      </c>
      <c r="CI164" t="s">
        <v>31</v>
      </c>
      <c r="CJ164" s="8">
        <v>43923</v>
      </c>
      <c r="CK164">
        <v>20</v>
      </c>
      <c r="CM164">
        <v>0</v>
      </c>
    </row>
    <row r="165" spans="1:227" ht="20.25">
      <c r="C165">
        <f>H164*D165</f>
        <v>2060.7431095078459</v>
      </c>
      <c r="D165">
        <f>D164</f>
        <v>0.015204031099999999</v>
      </c>
      <c r="E165" t="s">
        <v>28</v>
      </c>
      <c r="F165" s="9">
        <v>44055</v>
      </c>
      <c r="H165">
        <f>H164+C165</f>
        <v>137600.00213587526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11</v>
      </c>
      <c r="CI165" t="s">
        <v>31</v>
      </c>
      <c r="CJ165" s="8">
        <v>43924</v>
      </c>
      <c r="CK165">
        <v>25</v>
      </c>
      <c r="CM165">
        <v>3</v>
      </c>
      <c r="EB165" s="4"/>
    </row>
    <row r="166" spans="1:227" ht="20.25">
      <c r="C166">
        <f>H165*D166</f>
        <v>2092.0747118339136</v>
      </c>
      <c r="D166">
        <f>D165</f>
        <v>0.015204031099999999</v>
      </c>
      <c r="E166" t="s">
        <v>30</v>
      </c>
      <c r="F166" s="9">
        <v>44056</v>
      </c>
      <c r="H166">
        <f>H165+C166</f>
        <v>139692.07684770916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11</v>
      </c>
      <c r="CI166" t="s">
        <v>31</v>
      </c>
      <c r="CJ166" s="8">
        <v>43925</v>
      </c>
      <c r="CK166">
        <v>28</v>
      </c>
      <c r="CM166">
        <v>3</v>
      </c>
    </row>
    <row r="167" spans="1:227" ht="20.25">
      <c r="C167">
        <f>H166*D167</f>
        <v>2123.8826808161598</v>
      </c>
      <c r="D167">
        <f>D166</f>
        <v>0.015204031099999999</v>
      </c>
      <c r="E167" t="s">
        <v>32</v>
      </c>
      <c r="F167" s="9">
        <v>44057</v>
      </c>
      <c r="H167">
        <f>H166+C167</f>
        <v>141815.95952852533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11</v>
      </c>
      <c r="CI167" t="s">
        <v>31</v>
      </c>
      <c r="CJ167" s="8">
        <v>43926</v>
      </c>
      <c r="CK167">
        <v>33</v>
      </c>
      <c r="CM167">
        <v>3</v>
      </c>
    </row>
    <row r="168" spans="1:227" ht="20.25">
      <c r="C168">
        <f>H167*D168</f>
        <v>2156.1742591480402</v>
      </c>
      <c r="D168">
        <f>D167</f>
        <v>0.015204031099999999</v>
      </c>
      <c r="E168" t="s">
        <v>34</v>
      </c>
      <c r="F168" s="9">
        <v>44058</v>
      </c>
      <c r="H168">
        <f>H167+C168</f>
        <v>143972.13378767337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11</v>
      </c>
      <c r="CI168" t="s">
        <v>31</v>
      </c>
      <c r="CJ168" s="8">
        <v>43927</v>
      </c>
      <c r="CK168">
        <v>41</v>
      </c>
      <c r="CM168">
        <v>3</v>
      </c>
    </row>
    <row r="169" spans="1:227" ht="20.25">
      <c r="C169">
        <f>H168*D169</f>
        <v>2188.9567996411465</v>
      </c>
      <c r="D169">
        <f>D168</f>
        <v>0.015204031099999999</v>
      </c>
      <c r="E169" t="s">
        <v>22</v>
      </c>
      <c r="F169" s="9">
        <v>44059</v>
      </c>
      <c r="H169">
        <f>H168+C169</f>
        <v>146161.09058731451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11</v>
      </c>
      <c r="CI169" t="s">
        <v>31</v>
      </c>
      <c r="CJ169" s="8">
        <v>43928</v>
      </c>
      <c r="CK169">
        <v>47</v>
      </c>
      <c r="CM169">
        <v>5</v>
      </c>
    </row>
    <row r="170" spans="1:227" ht="20.25">
      <c r="C170">
        <f>H169*D170</f>
        <v>2222.2377668994468</v>
      </c>
      <c r="D170">
        <f>D169</f>
        <v>0.015204031099999999</v>
      </c>
      <c r="E170" t="s">
        <v>25</v>
      </c>
      <c r="F170" s="9">
        <v>44060</v>
      </c>
      <c r="H170">
        <f>H169+C170</f>
        <v>148383.32835421397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11</v>
      </c>
      <c r="CI170" t="s">
        <v>31</v>
      </c>
      <c r="CJ170" s="8">
        <v>43929</v>
      </c>
      <c r="CK170">
        <v>60</v>
      </c>
      <c r="CM170">
        <v>6</v>
      </c>
    </row>
    <row r="171" spans="1:227" ht="20.25">
      <c r="C171">
        <f>H170*D171</f>
        <v>2256.0247390189811</v>
      </c>
      <c r="D171">
        <f>D170</f>
        <v>0.015204031099999999</v>
      </c>
      <c r="E171" t="s">
        <v>26</v>
      </c>
      <c r="F171" s="9">
        <v>44061</v>
      </c>
      <c r="H171">
        <f>H170+C171</f>
        <v>150639.35309323296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11</v>
      </c>
      <c r="CI171" t="s">
        <v>31</v>
      </c>
      <c r="CJ171" s="8">
        <v>43930</v>
      </c>
      <c r="CK171">
        <v>67</v>
      </c>
      <c r="CM171">
        <v>9</v>
      </c>
    </row>
    <row r="172" spans="1:227" ht="20.25">
      <c r="C172">
        <f>H171*D172</f>
        <v>2290.3254093133951</v>
      </c>
      <c r="D172">
        <f>D171</f>
        <v>0.015204031099999999</v>
      </c>
      <c r="E172" t="s">
        <v>28</v>
      </c>
      <c r="F172" s="9">
        <v>44062</v>
      </c>
      <c r="H172">
        <f>H171+C172</f>
        <v>152929.67850254636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11</v>
      </c>
      <c r="CI172" t="s">
        <v>31</v>
      </c>
      <c r="CJ172" s="8">
        <v>43931</v>
      </c>
      <c r="CK172">
        <v>75</v>
      </c>
      <c r="CM172">
        <v>9</v>
      </c>
    </row>
    <row r="173" spans="1:227" ht="20.25">
      <c r="C173">
        <f>H172*D173</f>
        <v>2325.1475880657163</v>
      </c>
      <c r="D173">
        <f>D172</f>
        <v>0.015204031099999999</v>
      </c>
      <c r="E173" t="s">
        <v>30</v>
      </c>
      <c r="F173" s="9">
        <v>44063</v>
      </c>
      <c r="H173">
        <f>H172+C173</f>
        <v>155254.82609061207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11</v>
      </c>
      <c r="CI173" t="s">
        <v>31</v>
      </c>
      <c r="CJ173" s="8">
        <v>43932</v>
      </c>
      <c r="CK173">
        <v>77</v>
      </c>
      <c r="CM173">
        <v>9</v>
      </c>
    </row>
    <row r="174" spans="1:227" ht="20.25">
      <c r="C174">
        <f>H173*D174</f>
        <v>2360.4992043067573</v>
      </c>
      <c r="D174">
        <f>D173</f>
        <v>0.015204031099999999</v>
      </c>
      <c r="E174" t="s">
        <v>32</v>
      </c>
      <c r="F174" s="9">
        <v>44064</v>
      </c>
      <c r="H174">
        <f>H173+C174</f>
        <v>157615.32529491882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11</v>
      </c>
      <c r="CI174" t="s">
        <v>31</v>
      </c>
      <c r="CJ174" s="8">
        <v>43933</v>
      </c>
      <c r="CK174">
        <v>79</v>
      </c>
      <c r="CM174">
        <v>10</v>
      </c>
    </row>
    <row r="175" spans="1:227" ht="20.25">
      <c r="C175">
        <f>H174*D175</f>
        <v>2396.3883076205625</v>
      </c>
      <c r="D175">
        <f>D174</f>
        <v>0.015204031099999999</v>
      </c>
      <c r="E175" t="s">
        <v>34</v>
      </c>
      <c r="F175" s="9">
        <v>44065</v>
      </c>
      <c r="H175">
        <f>H174+C175</f>
        <v>160011.71360253938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11</v>
      </c>
      <c r="CI175" t="s">
        <v>31</v>
      </c>
      <c r="CJ175" s="8">
        <v>43934</v>
      </c>
      <c r="CK175">
        <v>88</v>
      </c>
      <c r="CM175">
        <v>12</v>
      </c>
    </row>
    <row r="176" spans="1:227" ht="20.25">
      <c r="C176">
        <f>H175*D176</f>
        <v>2432.8230699773017</v>
      </c>
      <c r="D176">
        <f>D175</f>
        <v>0.015204031099999999</v>
      </c>
      <c r="E176" t="s">
        <v>22</v>
      </c>
      <c r="F176" s="9">
        <v>44066</v>
      </c>
      <c r="H176">
        <f>H175+C176</f>
        <v>162444.5366725167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11</v>
      </c>
      <c r="CI176" t="s">
        <v>31</v>
      </c>
      <c r="CJ176" s="8">
        <v>43935</v>
      </c>
      <c r="CK176">
        <v>99</v>
      </c>
      <c r="CM176">
        <v>14</v>
      </c>
    </row>
    <row r="177" spans="1:227" ht="20.25">
      <c r="C177">
        <f>H176*D177</f>
        <v>2469.8117875940343</v>
      </c>
      <c r="D177">
        <f>D176</f>
        <v>0.015204031099999999</v>
      </c>
      <c r="E177" t="s">
        <v>25</v>
      </c>
      <c r="F177" s="9">
        <v>44067</v>
      </c>
      <c r="H177">
        <f>H176+C177</f>
        <v>164914.34846011072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11</v>
      </c>
      <c r="CI177" t="s">
        <v>31</v>
      </c>
      <c r="CJ177" s="8">
        <v>43936</v>
      </c>
      <c r="CK177">
        <v>108</v>
      </c>
      <c r="CM177">
        <v>16</v>
      </c>
    </row>
    <row r="178" spans="1:227" ht="20.25">
      <c r="C178">
        <f>H177*D178</f>
        <v>2507.3628828237602</v>
      </c>
      <c r="D178">
        <f>D177</f>
        <v>0.015204031099999999</v>
      </c>
      <c r="E178" t="s">
        <v>26</v>
      </c>
      <c r="F178" s="9">
        <v>44068</v>
      </c>
      <c r="H178">
        <f>H177+C178</f>
        <v>167421.71134293449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11</v>
      </c>
      <c r="CI178" t="s">
        <v>31</v>
      </c>
      <c r="CJ178" s="8">
        <v>43937</v>
      </c>
      <c r="CK178">
        <v>127</v>
      </c>
      <c r="CL178">
        <v>596</v>
      </c>
      <c r="CM178">
        <v>19</v>
      </c>
    </row>
    <row r="179" spans="1:227" ht="20.25">
      <c r="C179">
        <f>H178*D179</f>
        <v>2545.4849060731985</v>
      </c>
      <c r="D179">
        <f>D178</f>
        <v>0.015204031099999999</v>
      </c>
      <c r="E179" t="s">
        <v>28</v>
      </c>
      <c r="F179" s="9">
        <v>44069</v>
      </c>
      <c r="H179">
        <f>H178+C179</f>
        <v>169967.19624900768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11</v>
      </c>
      <c r="CI179" t="s">
        <v>31</v>
      </c>
      <c r="CJ179" s="8">
        <v>43938</v>
      </c>
      <c r="CK179">
        <v>136</v>
      </c>
      <c r="CL179">
        <v>638</v>
      </c>
      <c r="CM179">
        <v>19</v>
      </c>
    </row>
    <row r="180" spans="1:227" ht="20.25">
      <c r="C180">
        <f>H179*D180</f>
        <v>2584.1865377497161</v>
      </c>
      <c r="D180">
        <f>D179</f>
        <v>0.015204031099999999</v>
      </c>
      <c r="E180" t="s">
        <v>30</v>
      </c>
      <c r="F180" s="9">
        <v>44070</v>
      </c>
      <c r="H180">
        <f>H179+C180</f>
        <v>172551.3827867574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11</v>
      </c>
      <c r="CI180" t="s">
        <v>31</v>
      </c>
      <c r="CJ180" s="8">
        <v>43939</v>
      </c>
      <c r="CK180">
        <v>153</v>
      </c>
      <c r="CL180">
        <v>718</v>
      </c>
      <c r="CM180">
        <v>19</v>
      </c>
    </row>
    <row r="181" spans="1:227" ht="20.25">
      <c r="C181">
        <f>H180*D181</f>
        <v>2623.476590237864</v>
      </c>
      <c r="D181">
        <f>D180</f>
        <v>0.015204031099999999</v>
      </c>
      <c r="E181" t="s">
        <v>32</v>
      </c>
      <c r="F181" s="9">
        <v>44071</v>
      </c>
      <c r="H181">
        <f>H180+C181</f>
        <v>175174.85937699527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11</v>
      </c>
      <c r="CI181" t="s">
        <v>31</v>
      </c>
      <c r="CJ181" s="8">
        <v>43940</v>
      </c>
      <c r="CK181">
        <v>155</v>
      </c>
      <c r="CL181">
        <v>728</v>
      </c>
      <c r="CM181">
        <v>20</v>
      </c>
    </row>
    <row r="182" spans="1:227" ht="20.25">
      <c r="C182">
        <f>H181*D182</f>
        <v>2663.3640099059626</v>
      </c>
      <c r="D182">
        <f>D181</f>
        <v>0.015204031099999999</v>
      </c>
      <c r="E182" t="s">
        <v>34</v>
      </c>
      <c r="F182" s="9">
        <v>44072</v>
      </c>
      <c r="H182">
        <f>H181+C182</f>
        <v>177838.22338690123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11</v>
      </c>
      <c r="CI182" t="s">
        <v>31</v>
      </c>
      <c r="CJ182" s="8">
        <v>43941</v>
      </c>
      <c r="CK182">
        <v>189</v>
      </c>
      <c r="CL182">
        <v>887</v>
      </c>
      <c r="CM182">
        <v>29</v>
      </c>
    </row>
    <row r="183" spans="1:227" ht="20.25">
      <c r="C183">
        <f>H182*D183</f>
        <v>2703.8578791431933</v>
      </c>
      <c r="D183">
        <f>D182</f>
        <v>0.015204031099999999</v>
      </c>
      <c r="E183" t="s">
        <v>22</v>
      </c>
      <c r="F183" s="9">
        <v>44073</v>
      </c>
      <c r="H183">
        <f>H182+C183</f>
        <v>180542.08126604441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11</v>
      </c>
      <c r="CI183" t="s">
        <v>31</v>
      </c>
      <c r="CJ183" s="8">
        <v>43942</v>
      </c>
      <c r="CK183">
        <v>192</v>
      </c>
      <c r="CL183">
        <v>901</v>
      </c>
      <c r="CM183">
        <v>29</v>
      </c>
    </row>
    <row r="184" spans="1:227" ht="20.25">
      <c r="C184">
        <f>H183*D184</f>
        <v>2744.9674184276664</v>
      </c>
      <c r="D184">
        <f>D183</f>
        <v>0.015204031099999999</v>
      </c>
      <c r="E184" t="s">
        <v>25</v>
      </c>
      <c r="F184" s="9">
        <v>44074</v>
      </c>
      <c r="H184">
        <f>H183+C184</f>
        <v>183287.04868447207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11</v>
      </c>
      <c r="CI184" t="s">
        <v>31</v>
      </c>
      <c r="CJ184" s="8">
        <v>43943</v>
      </c>
      <c r="CK184">
        <v>201</v>
      </c>
      <c r="CL184">
        <v>944</v>
      </c>
      <c r="CM184">
        <v>30</v>
      </c>
    </row>
    <row r="185" spans="1:227" ht="20.25">
      <c r="C185">
        <f>H184*D185</f>
        <v>2786.7019884259275</v>
      </c>
      <c r="D185">
        <f>D184</f>
        <v>0.015204031099999999</v>
      </c>
      <c r="E185" t="s">
        <v>26</v>
      </c>
      <c r="F185" s="9">
        <v>44075</v>
      </c>
      <c r="H185">
        <f>H184+C185</f>
        <v>186073.75067289799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11</v>
      </c>
      <c r="CI185" t="s">
        <v>31</v>
      </c>
      <c r="CJ185" s="8">
        <v>43944</v>
      </c>
      <c r="CK185">
        <v>205</v>
      </c>
      <c r="CL185">
        <v>962</v>
      </c>
      <c r="CM185">
        <v>31</v>
      </c>
    </row>
    <row r="186" spans="1:227" ht="20.25">
      <c r="C186">
        <f>H185*D186</f>
        <v>2829.0710921243867</v>
      </c>
      <c r="D186">
        <f>D185</f>
        <v>0.015204031099999999</v>
      </c>
      <c r="E186" t="s">
        <v>28</v>
      </c>
      <c r="F186" s="9">
        <v>44076</v>
      </c>
      <c r="H186">
        <f>H185+C186</f>
        <v>188902.82176502238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11</v>
      </c>
      <c r="CI186" t="s">
        <v>31</v>
      </c>
      <c r="CJ186" s="8">
        <v>43945</v>
      </c>
      <c r="CK186">
        <v>215</v>
      </c>
      <c r="CL186">
        <v>1009</v>
      </c>
      <c r="CM186">
        <v>33</v>
      </c>
    </row>
    <row r="187" spans="1:227" ht="20.25">
      <c r="C187">
        <f>H186*D187</f>
        <v>2872.0843769931571</v>
      </c>
      <c r="D187">
        <f>D186</f>
        <v>0.015204031099999999</v>
      </c>
      <c r="E187" t="s">
        <v>30</v>
      </c>
      <c r="F187" s="9">
        <v>44077</v>
      </c>
      <c r="H187">
        <f>H186+C187</f>
        <v>191774.90614201553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11</v>
      </c>
      <c r="CI187" t="s">
        <v>31</v>
      </c>
      <c r="CJ187" s="8">
        <v>43946</v>
      </c>
      <c r="CK187">
        <v>227</v>
      </c>
      <c r="CL187">
        <v>1066</v>
      </c>
      <c r="CM187">
        <v>38</v>
      </c>
    </row>
    <row r="188" spans="1:227" ht="20.25">
      <c r="C188">
        <f>H187*D188</f>
        <v>2915.7516371827851</v>
      </c>
      <c r="D188">
        <f>D187</f>
        <v>0.015204031099999999</v>
      </c>
      <c r="E188" t="s">
        <v>32</v>
      </c>
      <c r="F188" s="9">
        <v>44078</v>
      </c>
      <c r="H188">
        <f>H187+C188</f>
        <v>194690.65777919831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11</v>
      </c>
      <c r="CI188" t="s">
        <v>31</v>
      </c>
      <c r="CJ188" s="8">
        <v>43947</v>
      </c>
      <c r="CK188">
        <v>233</v>
      </c>
      <c r="CL188">
        <v>1094</v>
      </c>
      <c r="CM188">
        <v>42</v>
      </c>
    </row>
    <row r="189" spans="1:227" ht="20.25">
      <c r="C189">
        <f>H188*D189</f>
        <v>2960.0828157543879</v>
      </c>
      <c r="D189">
        <f>D188</f>
        <v>0.015204031099999999</v>
      </c>
      <c r="E189" t="s">
        <v>34</v>
      </c>
      <c r="F189" s="9">
        <v>44079</v>
      </c>
      <c r="H189">
        <f>H188+C189</f>
        <v>197650.74059495272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11</v>
      </c>
      <c r="CI189" t="s">
        <v>31</v>
      </c>
      <c r="CJ189" s="8">
        <v>43948</v>
      </c>
      <c r="CK189">
        <v>241</v>
      </c>
      <c r="CL189">
        <v>1131</v>
      </c>
      <c r="CM189">
        <v>42</v>
      </c>
    </row>
    <row r="190" spans="1:227" ht="20.25">
      <c r="C190">
        <f>H189*D190</f>
        <v>3005.0880069436935</v>
      </c>
      <c r="D190">
        <f>D189</f>
        <v>0.015204031099999999</v>
      </c>
      <c r="E190" t="s">
        <v>22</v>
      </c>
      <c r="F190" s="9">
        <v>44080</v>
      </c>
      <c r="H190">
        <f>H189+C190</f>
        <v>200655.82860189641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11</v>
      </c>
      <c r="CI190" t="s">
        <v>31</v>
      </c>
      <c r="CJ190" s="8">
        <v>43949</v>
      </c>
      <c r="CK190">
        <v>247</v>
      </c>
      <c r="CL190">
        <v>1160</v>
      </c>
      <c r="CM190">
        <v>46</v>
      </c>
    </row>
    <row r="191" spans="1:227" ht="20.25">
      <c r="C191">
        <f>H190*D191</f>
        <v>3050.7774584595027</v>
      </c>
      <c r="D191">
        <f>D190</f>
        <v>0.015204031099999999</v>
      </c>
      <c r="E191" t="s">
        <v>25</v>
      </c>
      <c r="F191" s="9">
        <v>44081</v>
      </c>
      <c r="H191">
        <f>H190+C191</f>
        <v>203706.6060603559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11</v>
      </c>
      <c r="CI191" t="s">
        <v>31</v>
      </c>
      <c r="CJ191" s="8">
        <v>43950</v>
      </c>
      <c r="CK191">
        <v>252</v>
      </c>
      <c r="CL191">
        <v>1183</v>
      </c>
      <c r="CM191">
        <v>47</v>
      </c>
    </row>
    <row r="192" spans="1:227" ht="20.25">
      <c r="A192" t="s">
        <v>1</v>
      </c>
      <c r="C192">
        <f>H191*D192</f>
        <v>3097.1615738170995</v>
      </c>
      <c r="D192">
        <f>D191</f>
        <v>0.015204031099999999</v>
      </c>
      <c r="E192" t="s">
        <v>26</v>
      </c>
      <c r="F192" s="9">
        <v>44082</v>
      </c>
      <c r="H192">
        <f>H191+C192</f>
        <v>206803.76763417301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11</v>
      </c>
      <c r="CI192" t="s">
        <v>31</v>
      </c>
      <c r="CJ192" s="8">
        <v>43951</v>
      </c>
      <c r="CK192">
        <v>265</v>
      </c>
      <c r="CL192">
        <v>1244</v>
      </c>
      <c r="CM192">
        <v>50</v>
      </c>
    </row>
    <row r="193" spans="1:227" ht="20.25">
      <c r="C193">
        <f>H192*D193</f>
        <v>3144.2509147071396</v>
      </c>
      <c r="D193">
        <f>D192</f>
        <v>0.015204031099999999</v>
      </c>
      <c r="E193" t="s">
        <v>28</v>
      </c>
      <c r="F193" s="9">
        <v>44083</v>
      </c>
      <c r="H193">
        <f>H192+C193</f>
        <v>209948.01854888015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11</v>
      </c>
      <c r="CI193" t="s">
        <v>31</v>
      </c>
      <c r="CJ193" s="8">
        <v>43952</v>
      </c>
      <c r="CK193">
        <v>282</v>
      </c>
      <c r="CL193">
        <v>1324</v>
      </c>
      <c r="CM193">
        <v>50</v>
      </c>
    </row>
    <row r="194" spans="1:227" ht="20.25">
      <c r="C194">
        <f>H193*D194</f>
        <v>3192.0562034005507</v>
      </c>
      <c r="D194">
        <f>D193</f>
        <v>0.015204031099999999</v>
      </c>
      <c r="E194" t="s">
        <v>30</v>
      </c>
      <c r="F194" s="9">
        <v>44084</v>
      </c>
      <c r="H194">
        <f>H193+C194</f>
        <v>213140.07475228069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11</v>
      </c>
      <c r="CI194" t="s">
        <v>31</v>
      </c>
      <c r="CJ194" s="8">
        <v>43953</v>
      </c>
      <c r="CK194">
        <v>293</v>
      </c>
      <c r="CL194">
        <v>1376</v>
      </c>
      <c r="CM194">
        <v>50</v>
      </c>
    </row>
    <row r="195" spans="1:227" ht="20.25">
      <c r="C195">
        <f>H194*D195</f>
        <v>3240.5883251900004</v>
      </c>
      <c r="D195">
        <f>D194</f>
        <v>0.015204031099999999</v>
      </c>
      <c r="E195" t="s">
        <v>32</v>
      </c>
      <c r="F195" s="9">
        <v>44085</v>
      </c>
      <c r="H195">
        <f>H194+C195</f>
        <v>216380.6630774707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11</v>
      </c>
      <c r="CI195" t="s">
        <v>31</v>
      </c>
      <c r="CJ195" s="8">
        <v>43954</v>
      </c>
      <c r="CK195">
        <v>296</v>
      </c>
      <c r="CL195">
        <v>1390</v>
      </c>
      <c r="CM195">
        <v>52</v>
      </c>
    </row>
    <row r="196" spans="1:227" ht="20.25">
      <c r="C196">
        <f>H195*D196</f>
        <v>3289.8583308684861</v>
      </c>
      <c r="D196">
        <f>D195</f>
        <v>0.015204031099999999</v>
      </c>
      <c r="E196" t="s">
        <v>34</v>
      </c>
      <c r="F196" s="9">
        <v>44086</v>
      </c>
      <c r="H196">
        <f>H195+C196</f>
        <v>219670.52140833918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11</v>
      </c>
      <c r="CI196" t="s">
        <v>31</v>
      </c>
      <c r="CJ196" s="8">
        <v>43955</v>
      </c>
      <c r="CK196">
        <v>302</v>
      </c>
      <c r="CL196">
        <v>1418</v>
      </c>
      <c r="CM196">
        <v>54</v>
      </c>
    </row>
    <row r="197" spans="1:227" ht="20.25">
      <c r="C197">
        <f>H196*D197</f>
        <v>3339.8774392456044</v>
      </c>
      <c r="D197">
        <f>D196</f>
        <v>0.015204031099999999</v>
      </c>
      <c r="E197" t="s">
        <v>22</v>
      </c>
      <c r="F197" s="9">
        <v>44087</v>
      </c>
      <c r="H197">
        <f>H196+C197</f>
        <v>223010.39884758479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11</v>
      </c>
      <c r="CI197" t="s">
        <v>31</v>
      </c>
      <c r="CJ197" s="8">
        <v>43956</v>
      </c>
      <c r="CK197">
        <v>305</v>
      </c>
      <c r="CL197">
        <v>1432</v>
      </c>
      <c r="CM197">
        <v>55</v>
      </c>
    </row>
    <row r="198" spans="1:227" ht="20.25">
      <c r="C198">
        <f>H197*D198</f>
        <v>3390.6570397020832</v>
      </c>
      <c r="D198">
        <f>D197</f>
        <v>0.015204031099999999</v>
      </c>
      <c r="E198" t="s">
        <v>25</v>
      </c>
      <c r="F198" s="9">
        <v>44088</v>
      </c>
      <c r="H198">
        <f>H197+C198</f>
        <v>226401.05588728687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11</v>
      </c>
      <c r="CI198" t="s">
        <v>31</v>
      </c>
      <c r="CJ198" s="8">
        <v>43957</v>
      </c>
      <c r="CK198">
        <v>310</v>
      </c>
      <c r="CL198">
        <v>1455</v>
      </c>
      <c r="CM198">
        <v>57</v>
      </c>
    </row>
    <row r="199" spans="1:227" ht="20.25">
      <c r="C199">
        <f>H198*D199</f>
        <v>3442.2086947831476</v>
      </c>
      <c r="D199">
        <f>D198</f>
        <v>0.015204031099999999</v>
      </c>
      <c r="E199" t="s">
        <v>26</v>
      </c>
      <c r="F199" s="9">
        <v>44089</v>
      </c>
      <c r="H199">
        <f>H198+C199</f>
        <v>229843.26458207003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11</v>
      </c>
      <c r="CI199" t="s">
        <v>31</v>
      </c>
      <c r="CJ199" s="8">
        <v>43958</v>
      </c>
      <c r="CK199">
        <v>314</v>
      </c>
      <c r="CL199">
        <v>1474</v>
      </c>
      <c r="CM199">
        <v>58</v>
      </c>
    </row>
    <row r="200" spans="1:227" ht="20.25">
      <c r="C200">
        <f>H199*D200</f>
        <v>3494.5441428313211</v>
      </c>
      <c r="D200">
        <f>D199</f>
        <v>0.015204031099999999</v>
      </c>
      <c r="E200" t="s">
        <v>28</v>
      </c>
      <c r="F200" s="9">
        <v>44090</v>
      </c>
      <c r="H200">
        <f>H199+C200</f>
        <v>233337.80872490135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11</v>
      </c>
      <c r="CI200" t="s">
        <v>31</v>
      </c>
      <c r="CJ200" s="8">
        <v>43959</v>
      </c>
      <c r="CK200">
        <v>326</v>
      </c>
      <c r="CL200">
        <v>1530</v>
      </c>
      <c r="CM200">
        <v>60</v>
      </c>
    </row>
    <row r="201" spans="1:227" ht="20.25">
      <c r="C201">
        <f>H200*D201</f>
        <v>3547.6753006592512</v>
      </c>
      <c r="D201">
        <f>D200</f>
        <v>0.015204031099999999</v>
      </c>
      <c r="E201" t="s">
        <v>30</v>
      </c>
      <c r="F201" s="9">
        <v>44091</v>
      </c>
      <c r="H201">
        <f>H200+C201</f>
        <v>236885.48402556061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11</v>
      </c>
      <c r="CI201" t="s">
        <v>31</v>
      </c>
      <c r="CJ201" s="8">
        <v>43960</v>
      </c>
      <c r="CK201">
        <v>338</v>
      </c>
      <c r="CL201">
        <v>1587</v>
      </c>
      <c r="CM201">
        <v>62</v>
      </c>
    </row>
    <row r="202" spans="1:227" ht="20.25">
      <c r="C202">
        <f>H201*D202</f>
        <v>3601.6142662631764</v>
      </c>
      <c r="D202">
        <f>D201</f>
        <v>0.015204031099999999</v>
      </c>
      <c r="E202" t="s">
        <v>32</v>
      </c>
      <c r="F202" s="9">
        <v>44092</v>
      </c>
      <c r="H202">
        <f>H201+C202</f>
        <v>240487.09829182379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11</v>
      </c>
      <c r="CI202" t="s">
        <v>31</v>
      </c>
      <c r="CJ202" s="8">
        <v>43961</v>
      </c>
      <c r="CK202">
        <v>343</v>
      </c>
      <c r="CL202">
        <v>1610</v>
      </c>
      <c r="CM202">
        <v>62</v>
      </c>
    </row>
    <row r="203" spans="1:227" ht="20.25">
      <c r="C203">
        <f>H202*D203</f>
        <v>3656.3733215776456</v>
      </c>
      <c r="D203">
        <f>D202</f>
        <v>0.015204031099999999</v>
      </c>
      <c r="E203" t="s">
        <v>34</v>
      </c>
      <c r="F203" s="9">
        <v>44093</v>
      </c>
      <c r="H203">
        <f>H202+C203</f>
        <v>244143.47161340143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11</v>
      </c>
      <c r="CI203" t="s">
        <v>31</v>
      </c>
      <c r="CJ203" s="8">
        <v>43962</v>
      </c>
      <c r="CK203">
        <v>351</v>
      </c>
      <c r="CL203">
        <v>1648</v>
      </c>
      <c r="CM203">
        <v>63</v>
      </c>
    </row>
    <row r="204" spans="1:227" ht="20.25">
      <c r="C204">
        <f>H203*D204</f>
        <v>3711.9649352721226</v>
      </c>
      <c r="D204">
        <f>D203</f>
        <v>0.015204031099999999</v>
      </c>
      <c r="E204" t="s">
        <v>22</v>
      </c>
      <c r="F204" s="9">
        <v>44094</v>
      </c>
      <c r="H204">
        <f>H203+C204</f>
        <v>247855.43654867355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12</v>
      </c>
      <c r="CI204" t="s">
        <v>61</v>
      </c>
      <c r="CJ204" s="8">
        <v>43914</v>
      </c>
      <c r="CK204">
        <v>1</v>
      </c>
      <c r="CM204">
        <v>0</v>
      </c>
    </row>
    <row r="205" spans="1:227" ht="20.25">
      <c r="C205">
        <f>H204*D205</f>
        <v>3768.4017655901093</v>
      </c>
      <c r="D205">
        <f>D204</f>
        <v>0.015204031099999999</v>
      </c>
      <c r="E205" t="s">
        <v>25</v>
      </c>
      <c r="F205" s="9">
        <v>44095</v>
      </c>
      <c r="H205">
        <f>H204+C205</f>
        <v>251623.83831426364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12</v>
      </c>
      <c r="CI205" t="s">
        <v>61</v>
      </c>
      <c r="CJ205" s="8">
        <v>43915</v>
      </c>
      <c r="CK205">
        <v>2</v>
      </c>
      <c r="CM205">
        <v>0</v>
      </c>
    </row>
    <row r="206" spans="1:227" ht="20.25">
      <c r="C206">
        <f>H205*D206</f>
        <v>3825.6966632314361</v>
      </c>
      <c r="D206">
        <f>D205</f>
        <v>0.015204031099999999</v>
      </c>
      <c r="E206" t="s">
        <v>26</v>
      </c>
      <c r="F206" s="9">
        <v>44096</v>
      </c>
      <c r="H206">
        <f>H205+C206</f>
        <v>255449.53497749509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12</v>
      </c>
      <c r="CI206" t="s">
        <v>61</v>
      </c>
      <c r="CJ206" s="8">
        <v>43916</v>
      </c>
      <c r="CK206">
        <v>2</v>
      </c>
      <c r="CM206">
        <v>0</v>
      </c>
    </row>
    <row r="207" spans="1:227" ht="20.25">
      <c r="C207">
        <f>H206*D207</f>
        <v>3883.8626742783731</v>
      </c>
      <c r="D207">
        <f>D206</f>
        <v>0.015204031099999999</v>
      </c>
      <c r="E207" t="s">
        <v>28</v>
      </c>
      <c r="F207" s="9">
        <v>44097</v>
      </c>
      <c r="H207">
        <f>H206+C207</f>
        <v>259333.39765177347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12</v>
      </c>
      <c r="CI207" t="s">
        <v>61</v>
      </c>
      <c r="CJ207" s="8">
        <v>43917</v>
      </c>
      <c r="CK207">
        <v>2</v>
      </c>
      <c r="CM207">
        <v>0</v>
      </c>
    </row>
    <row r="208" spans="1:227" ht="20.25">
      <c r="C208">
        <f>H207*D208</f>
        <v>3942.9130431662306</v>
      </c>
      <c r="D208">
        <f>D207</f>
        <v>0.015204031099999999</v>
      </c>
      <c r="E208" t="s">
        <v>30</v>
      </c>
      <c r="F208" s="9">
        <v>44098</v>
      </c>
      <c r="H208">
        <f>H207+C208</f>
        <v>263276.31069493969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12</v>
      </c>
      <c r="CI208" t="s">
        <v>61</v>
      </c>
      <c r="CJ208" s="8">
        <v>43918</v>
      </c>
      <c r="CK208">
        <v>2</v>
      </c>
      <c r="CM208">
        <v>0</v>
      </c>
    </row>
    <row r="209" spans="1:227" ht="20.25">
      <c r="C209">
        <f>H208*D209</f>
        <v>4002.8612156991253</v>
      </c>
      <c r="D209">
        <f>D208</f>
        <v>0.015204031099999999</v>
      </c>
      <c r="E209" t="s">
        <v>32</v>
      </c>
      <c r="F209" s="9">
        <v>44099</v>
      </c>
      <c r="H209">
        <f>H208+C209</f>
        <v>267279.1719106388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12</v>
      </c>
      <c r="CI209" t="s">
        <v>61</v>
      </c>
      <c r="CJ209" s="8">
        <v>43919</v>
      </c>
      <c r="CK209">
        <v>2</v>
      </c>
      <c r="CM209">
        <v>0</v>
      </c>
    </row>
    <row r="210" spans="1:227" ht="20.25">
      <c r="C210">
        <f>H209*D210</f>
        <v>4063.7208421115988</v>
      </c>
      <c r="D210">
        <f>D209</f>
        <v>0.015204031099999999</v>
      </c>
      <c r="E210" t="s">
        <v>34</v>
      </c>
      <c r="F210" s="9">
        <v>44100</v>
      </c>
      <c r="H210">
        <f>H209+C210</f>
        <v>271342.89275275043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12</v>
      </c>
      <c r="CI210" t="s">
        <v>61</v>
      </c>
      <c r="CJ210" s="8">
        <v>43920</v>
      </c>
      <c r="CK210">
        <v>2</v>
      </c>
      <c r="CM210">
        <v>0</v>
      </c>
    </row>
    <row r="211" spans="1:227" ht="20.25">
      <c r="C211">
        <f>H210*D211</f>
        <v>4125.5057801767816</v>
      </c>
      <c r="D211">
        <f>D210</f>
        <v>0.015204031099999999</v>
      </c>
      <c r="E211" t="s">
        <v>22</v>
      </c>
      <c r="F211" s="9">
        <v>44101</v>
      </c>
      <c r="H211">
        <f>H210+C211</f>
        <v>275468.39853292721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12</v>
      </c>
      <c r="CI211" t="s">
        <v>61</v>
      </c>
      <c r="CJ211" s="8">
        <v>43921</v>
      </c>
      <c r="CK211">
        <v>2</v>
      </c>
      <c r="CM211">
        <v>2</v>
      </c>
    </row>
    <row r="212" spans="1:227" ht="20.25">
      <c r="C212">
        <f>H211*D212</f>
        <v>4188.2300983618197</v>
      </c>
      <c r="D212">
        <f>D211</f>
        <v>0.015204031099999999</v>
      </c>
      <c r="E212" t="s">
        <v>25</v>
      </c>
      <c r="F212" s="9">
        <v>44102</v>
      </c>
      <c r="H212">
        <f>H211+C212</f>
        <v>279656.62863128906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12</v>
      </c>
      <c r="CI212" t="s">
        <v>61</v>
      </c>
      <c r="CJ212" s="8">
        <v>43922</v>
      </c>
      <c r="CK212">
        <v>2</v>
      </c>
      <c r="CM212">
        <v>2</v>
      </c>
    </row>
    <row r="213" spans="1:227" ht="20.25">
      <c r="C213">
        <f>H212*D213</f>
        <v>4251.9080790312692</v>
      </c>
      <c r="D213">
        <f>D212</f>
        <v>0.015204031099999999</v>
      </c>
      <c r="E213" t="s">
        <v>26</v>
      </c>
      <c r="F213" s="9">
        <v>44103</v>
      </c>
      <c r="H213">
        <f>H212+C213</f>
        <v>283908.53671032033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12</v>
      </c>
      <c r="CI213" t="s">
        <v>61</v>
      </c>
      <c r="CJ213" s="8">
        <v>43923</v>
      </c>
      <c r="CK213">
        <v>3</v>
      </c>
      <c r="CM213">
        <v>2</v>
      </c>
    </row>
    <row r="214" spans="1:227" ht="20.25">
      <c r="C214">
        <f>H213*D214</f>
        <v>4316.5542216992017</v>
      </c>
      <c r="D214">
        <f>D213</f>
        <v>0.015204031099999999</v>
      </c>
      <c r="E214" t="s">
        <v>28</v>
      </c>
      <c r="F214" s="9">
        <v>44104</v>
      </c>
      <c r="H214">
        <f>H213+C214</f>
        <v>288225.09093201952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12</v>
      </c>
      <c r="CI214" t="s">
        <v>61</v>
      </c>
      <c r="CJ214" s="8">
        <v>43924</v>
      </c>
      <c r="CK214">
        <v>4</v>
      </c>
      <c r="CM214">
        <v>2</v>
      </c>
    </row>
    <row r="215" spans="1:227" ht="20.25">
      <c r="C215">
        <f>H214*D215</f>
        <v>4382.1832463307528</v>
      </c>
      <c r="D215">
        <f>D214</f>
        <v>0.015204031099999999</v>
      </c>
      <c r="E215" t="s">
        <v>30</v>
      </c>
      <c r="F215" s="9">
        <v>44105</v>
      </c>
      <c r="H215">
        <f>H214+C215</f>
        <v>292607.27417835029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12</v>
      </c>
      <c r="CI215" t="s">
        <v>61</v>
      </c>
      <c r="CJ215" s="8">
        <v>43925</v>
      </c>
      <c r="CK215">
        <v>4</v>
      </c>
      <c r="CM215">
        <v>2</v>
      </c>
    </row>
    <row r="216" spans="1:227" ht="20.25">
      <c r="C216">
        <f>H215*D216</f>
        <v>4448.8100966938646</v>
      </c>
      <c r="D216">
        <f>D215</f>
        <v>0.015204031099999999</v>
      </c>
      <c r="E216" t="s">
        <v>32</v>
      </c>
      <c r="F216" s="9">
        <v>44106</v>
      </c>
      <c r="H216">
        <f>H215+C216</f>
        <v>297056.08427504415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12</v>
      </c>
      <c r="CI216" t="s">
        <v>61</v>
      </c>
      <c r="CJ216" s="8">
        <v>43926</v>
      </c>
      <c r="CK216">
        <v>4</v>
      </c>
      <c r="CM216">
        <v>2</v>
      </c>
    </row>
    <row r="217" spans="1:227" ht="20.25">
      <c r="C217">
        <f>H216*D217</f>
        <v>4516.4499437619925</v>
      </c>
      <c r="D217">
        <f>D216</f>
        <v>0.015204031099999999</v>
      </c>
      <c r="E217" t="s">
        <v>34</v>
      </c>
      <c r="F217" s="9">
        <v>44107</v>
      </c>
      <c r="H217">
        <f>H216+C217</f>
        <v>301572.53421880613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12</v>
      </c>
      <c r="CI217" t="s">
        <v>61</v>
      </c>
      <c r="CJ217" s="8">
        <v>43927</v>
      </c>
      <c r="CK217">
        <v>5</v>
      </c>
      <c r="CM217">
        <v>2</v>
      </c>
    </row>
    <row r="218" spans="1:227" ht="20.25">
      <c r="C218">
        <f>H217*D218</f>
        <v>4585.1181891685428</v>
      </c>
      <c r="D218">
        <f>D217</f>
        <v>0.015204031099999999</v>
      </c>
      <c r="E218" t="s">
        <v>22</v>
      </c>
      <c r="F218" s="9">
        <v>44108</v>
      </c>
      <c r="H218">
        <f>H217+C218</f>
        <v>306157.6524079747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12</v>
      </c>
      <c r="CI218" t="s">
        <v>61</v>
      </c>
      <c r="CJ218" s="8">
        <v>43928</v>
      </c>
      <c r="CK218">
        <v>5</v>
      </c>
      <c r="CM218">
        <v>2</v>
      </c>
    </row>
    <row r="219" spans="1:227" ht="20.25">
      <c r="C219">
        <f>H218*D219</f>
        <v>4654.830468713837</v>
      </c>
      <c r="D219">
        <f>D218</f>
        <v>0.015204031099999999</v>
      </c>
      <c r="E219" t="s">
        <v>25</v>
      </c>
      <c r="F219" s="9">
        <v>44109</v>
      </c>
      <c r="H219">
        <f>H218+C219</f>
        <v>310812.48287668853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12</v>
      </c>
      <c r="CI219" t="s">
        <v>61</v>
      </c>
      <c r="CJ219" s="8">
        <v>43929</v>
      </c>
      <c r="CK219">
        <v>5</v>
      </c>
      <c r="CM219">
        <v>2</v>
      </c>
    </row>
    <row r="220" spans="1:227" ht="20.25">
      <c r="C220">
        <f>H219*D220</f>
        <v>4725.6026559253896</v>
      </c>
      <c r="D220">
        <f>D219</f>
        <v>0.015204031099999999</v>
      </c>
      <c r="E220" t="s">
        <v>26</v>
      </c>
      <c r="F220" s="9">
        <v>44110</v>
      </c>
      <c r="H220">
        <f>H219+C220</f>
        <v>315538.08553261391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12</v>
      </c>
      <c r="CI220" t="s">
        <v>61</v>
      </c>
      <c r="CJ220" s="8">
        <v>43930</v>
      </c>
      <c r="CK220">
        <v>6</v>
      </c>
      <c r="CM220">
        <v>2</v>
      </c>
    </row>
    <row r="221" spans="1:227" ht="20.25">
      <c r="C221">
        <f>H220*D221</f>
        <v>4797.4508656723219</v>
      </c>
      <c r="D221">
        <f>D220</f>
        <v>0.015204031099999999</v>
      </c>
      <c r="E221" t="s">
        <v>28</v>
      </c>
      <c r="F221" s="9">
        <v>44111</v>
      </c>
      <c r="H221">
        <f>H220+C221</f>
        <v>320335.53639828623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12</v>
      </c>
      <c r="CI221" t="s">
        <v>61</v>
      </c>
      <c r="CJ221" s="8">
        <v>43931</v>
      </c>
      <c r="CK221">
        <v>6</v>
      </c>
      <c r="CM221">
        <v>2</v>
      </c>
    </row>
    <row r="222" spans="1:227" ht="20.25">
      <c r="C222">
        <f>H221*D222</f>
        <v>4870.3914578347258</v>
      </c>
      <c r="D222">
        <f>D221</f>
        <v>0.015204031099999999</v>
      </c>
      <c r="E222" t="s">
        <v>30</v>
      </c>
      <c r="F222" s="9">
        <v>44112</v>
      </c>
      <c r="H222">
        <f>H221+C222</f>
        <v>325205.92785612098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12</v>
      </c>
      <c r="CI222" t="s">
        <v>61</v>
      </c>
      <c r="CJ222" s="8">
        <v>43932</v>
      </c>
      <c r="CK222">
        <v>6</v>
      </c>
      <c r="CM222">
        <v>2</v>
      </c>
    </row>
    <row r="223" spans="1:227" ht="20.25">
      <c r="C223">
        <f>H222*D223</f>
        <v>4944.4410410288192</v>
      </c>
      <c r="D223">
        <f>D222</f>
        <v>0.015204031099999999</v>
      </c>
      <c r="E223" t="s">
        <v>32</v>
      </c>
      <c r="F223" s="9">
        <v>44113</v>
      </c>
      <c r="H223">
        <f>H222+C223</f>
        <v>330150.3688971498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12</v>
      </c>
      <c r="CI223" t="s">
        <v>61</v>
      </c>
      <c r="CJ223" s="8">
        <v>43933</v>
      </c>
      <c r="CK223">
        <v>8</v>
      </c>
      <c r="CM223">
        <v>2</v>
      </c>
    </row>
    <row r="224" spans="1:227" ht="20.25">
      <c r="C224">
        <f>H223*D224</f>
        <v>5019.6164763887382</v>
      </c>
      <c r="D224">
        <f>D223</f>
        <v>0.015204031099999999</v>
      </c>
      <c r="E224" t="s">
        <v>34</v>
      </c>
      <c r="F224" s="9">
        <v>44114</v>
      </c>
      <c r="H224">
        <f>H223+C224</f>
        <v>335169.98537353857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12</v>
      </c>
      <c r="CI224" t="s">
        <v>61</v>
      </c>
      <c r="CJ224" s="8">
        <v>43934</v>
      </c>
      <c r="CK224">
        <v>8</v>
      </c>
      <c r="CM224">
        <v>2</v>
      </c>
    </row>
    <row r="225" spans="1:227" ht="20.25">
      <c r="C225">
        <f>H224*D225</f>
        <v>5095.9348814058258</v>
      </c>
      <c r="D225">
        <f>D224</f>
        <v>0.015204031099999999</v>
      </c>
      <c r="E225" t="s">
        <v>22</v>
      </c>
      <c r="F225" s="9">
        <v>44115</v>
      </c>
      <c r="H225">
        <f>H224+C225</f>
        <v>340265.92025494442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12</v>
      </c>
      <c r="CI225" t="s">
        <v>61</v>
      </c>
      <c r="CJ225" s="8">
        <v>43935</v>
      </c>
      <c r="CK225">
        <v>8</v>
      </c>
      <c r="CM225">
        <v>2</v>
      </c>
    </row>
    <row r="226" spans="1:227" ht="20.25">
      <c r="C226">
        <f>H225*D226</f>
        <v>5173.4136338262942</v>
      </c>
      <c r="D226">
        <f>D225</f>
        <v>0.015204031099999999</v>
      </c>
      <c r="E226" t="s">
        <v>25</v>
      </c>
      <c r="F226" s="9">
        <v>44116</v>
      </c>
      <c r="H226">
        <f>H225+C226</f>
        <v>345439.33388877072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12</v>
      </c>
      <c r="CI226" t="s">
        <v>61</v>
      </c>
      <c r="CJ226" s="8">
        <v>43936</v>
      </c>
      <c r="CK226">
        <v>8</v>
      </c>
      <c r="CM226">
        <v>2</v>
      </c>
    </row>
    <row r="227" spans="1:227" ht="20.25">
      <c r="C227">
        <f>H226*D227</f>
        <v>5252.0703756081539</v>
      </c>
      <c r="D227">
        <f>D226</f>
        <v>0.015204031099999999</v>
      </c>
      <c r="E227" t="s">
        <v>26</v>
      </c>
      <c r="F227" s="9">
        <v>44117</v>
      </c>
      <c r="H227">
        <f>H226+C227</f>
        <v>350691.40426437889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12</v>
      </c>
      <c r="CI227" t="s">
        <v>61</v>
      </c>
      <c r="CJ227" s="8">
        <v>43937</v>
      </c>
      <c r="CK227">
        <v>8</v>
      </c>
      <c r="CL227">
        <v>164</v>
      </c>
      <c r="CM227">
        <v>2</v>
      </c>
    </row>
    <row r="228" spans="1:227" ht="20.25">
      <c r="C228">
        <f>H227*D228</f>
        <v>5331.923016938289</v>
      </c>
      <c r="D228">
        <f>D227</f>
        <v>0.015204031099999999</v>
      </c>
      <c r="E228" t="s">
        <v>28</v>
      </c>
      <c r="F228" s="9">
        <v>44118</v>
      </c>
      <c r="H228">
        <f>H227+C228</f>
        <v>356023.32728131715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12</v>
      </c>
      <c r="CI228" t="s">
        <v>61</v>
      </c>
      <c r="CJ228" s="8">
        <v>43938</v>
      </c>
      <c r="CK228">
        <v>9</v>
      </c>
      <c r="CL228">
        <v>184</v>
      </c>
      <c r="CM228">
        <v>2</v>
      </c>
    </row>
    <row r="229" spans="1:227" ht="20.25">
      <c r="C229">
        <f>H228*D229</f>
        <v>5412.9897403106243</v>
      </c>
      <c r="D229">
        <f>D228</f>
        <v>0.015204031099999999</v>
      </c>
      <c r="E229" t="s">
        <v>30</v>
      </c>
      <c r="F229" s="9">
        <v>44119</v>
      </c>
      <c r="H229">
        <f>H228+C229</f>
        <v>361436.31702162779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12</v>
      </c>
      <c r="CI229" t="s">
        <v>61</v>
      </c>
      <c r="CJ229" s="8">
        <v>43939</v>
      </c>
      <c r="CK229">
        <v>9</v>
      </c>
      <c r="CL229">
        <v>184</v>
      </c>
      <c r="CM229">
        <v>2</v>
      </c>
    </row>
    <row r="230" spans="1:227" ht="20.25">
      <c r="C230">
        <f>H229*D230</f>
        <v>5495.2890046662878</v>
      </c>
      <c r="D230">
        <f>D229</f>
        <v>0.015204031099999999</v>
      </c>
      <c r="E230" t="s">
        <v>32</v>
      </c>
      <c r="F230" s="9">
        <v>44120</v>
      </c>
      <c r="H230">
        <f>H229+C230</f>
        <v>366931.60602629406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12</v>
      </c>
      <c r="CI230" t="s">
        <v>61</v>
      </c>
      <c r="CJ230" s="8">
        <v>43940</v>
      </c>
      <c r="CK230">
        <v>9</v>
      </c>
      <c r="CL230">
        <v>184</v>
      </c>
      <c r="CM230">
        <v>2</v>
      </c>
    </row>
    <row r="231" spans="1:227" ht="20.25">
      <c r="C231">
        <f>H230*D231</f>
        <v>5578.8395495967225</v>
      </c>
      <c r="D231">
        <f>D230</f>
        <v>0.015204031099999999</v>
      </c>
      <c r="E231" t="s">
        <v>34</v>
      </c>
      <c r="F231" s="9">
        <v>44121</v>
      </c>
      <c r="H231">
        <f>H230+C231</f>
        <v>372510.44557589077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12</v>
      </c>
      <c r="CI231" t="s">
        <v>61</v>
      </c>
      <c r="CJ231" s="8">
        <v>43941</v>
      </c>
      <c r="CK231">
        <v>9</v>
      </c>
      <c r="CL231">
        <v>184</v>
      </c>
      <c r="CM231">
        <v>2</v>
      </c>
    </row>
    <row r="232" spans="1:227" ht="20.25">
      <c r="C232">
        <f>H231*D232</f>
        <v>5663.6603996107006</v>
      </c>
      <c r="D232">
        <f>D231</f>
        <v>0.015204031099999999</v>
      </c>
      <c r="E232" t="s">
        <v>22</v>
      </c>
      <c r="F232" s="9">
        <v>44122</v>
      </c>
      <c r="H232">
        <f>H231+C232</f>
        <v>378174.10597550147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12</v>
      </c>
      <c r="CI232" t="s">
        <v>61</v>
      </c>
      <c r="CJ232" s="8">
        <v>43942</v>
      </c>
      <c r="CK232">
        <v>9</v>
      </c>
      <c r="CL232">
        <v>184</v>
      </c>
      <c r="CM232">
        <v>2</v>
      </c>
    </row>
    <row r="233" spans="1:227" ht="20.25">
      <c r="C233">
        <f>H232*D233</f>
        <v>5749.7708684662202</v>
      </c>
      <c r="D233">
        <f>D232</f>
        <v>0.015204031099999999</v>
      </c>
      <c r="E233" t="s">
        <v>25</v>
      </c>
      <c r="F233" s="9">
        <v>44123</v>
      </c>
      <c r="H233">
        <f>H232+C233</f>
        <v>383923.87684396771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12</v>
      </c>
      <c r="CI233" t="s">
        <v>61</v>
      </c>
      <c r="CJ233" s="8">
        <v>43943</v>
      </c>
      <c r="CK233">
        <v>9</v>
      </c>
      <c r="CL233">
        <v>184</v>
      </c>
      <c r="CM233">
        <v>2</v>
      </c>
    </row>
    <row r="234" spans="1:227" ht="20.25">
      <c r="C234">
        <f>H233*D234</f>
        <v>5837.1905635682542</v>
      </c>
      <c r="D234">
        <f>D233</f>
        <v>0.015204031099999999</v>
      </c>
      <c r="E234" t="s">
        <v>26</v>
      </c>
      <c r="F234" s="9">
        <v>44124</v>
      </c>
      <c r="H234">
        <f>H233+C234</f>
        <v>389761.06740753597</v>
      </c>
      <c r="CH234">
        <v>12</v>
      </c>
      <c r="CI234" t="s">
        <v>61</v>
      </c>
      <c r="CJ234" s="8">
        <v>43944</v>
      </c>
      <c r="CK234">
        <v>9</v>
      </c>
      <c r="CL234">
        <v>184</v>
      </c>
      <c r="CM234">
        <v>2</v>
      </c>
    </row>
    <row r="235" spans="1:227" ht="20.25">
      <c r="C235">
        <f>H234*D235</f>
        <v>5925.9393904333729</v>
      </c>
      <c r="D235">
        <f>D234</f>
        <v>0.015204031099999999</v>
      </c>
      <c r="E235" t="s">
        <v>28</v>
      </c>
      <c r="F235" s="9">
        <v>44125</v>
      </c>
      <c r="H235">
        <f>H234+C235</f>
        <v>395687.00679796934</v>
      </c>
      <c r="CH235">
        <v>12</v>
      </c>
      <c r="CI235" t="s">
        <v>61</v>
      </c>
      <c r="CJ235" s="8">
        <v>43945</v>
      </c>
      <c r="CK235">
        <v>9</v>
      </c>
      <c r="CL235">
        <v>184</v>
      </c>
      <c r="CM235">
        <v>2</v>
      </c>
    </row>
    <row r="236" spans="1:227" ht="20.25">
      <c r="C236">
        <f>H235*D236</f>
        <v>6016.0375572222374</v>
      </c>
      <c r="D236">
        <f>D235</f>
        <v>0.015204031099999999</v>
      </c>
      <c r="E236" t="s">
        <v>30</v>
      </c>
      <c r="F236" s="9">
        <v>44126</v>
      </c>
      <c r="H236">
        <f>H235+C236</f>
        <v>401703.04435519158</v>
      </c>
      <c r="CH236">
        <v>12</v>
      </c>
      <c r="CI236" t="s">
        <v>61</v>
      </c>
      <c r="CJ236" s="8">
        <v>43946</v>
      </c>
      <c r="CK236">
        <v>9</v>
      </c>
      <c r="CL236">
        <v>184</v>
      </c>
      <c r="CM236">
        <v>2</v>
      </c>
    </row>
    <row r="237" spans="1:227" ht="20.25">
      <c r="C237">
        <f>H236*D237</f>
        <v>6107.505579341012</v>
      </c>
      <c r="D237">
        <f>D236</f>
        <v>0.015204031099999999</v>
      </c>
      <c r="E237" t="s">
        <v>32</v>
      </c>
      <c r="F237" s="9">
        <v>44127</v>
      </c>
      <c r="H237">
        <f>H236+C237</f>
        <v>407810.54993453261</v>
      </c>
      <c r="CH237">
        <v>12</v>
      </c>
      <c r="CI237" t="s">
        <v>61</v>
      </c>
      <c r="CJ237" s="8">
        <v>43947</v>
      </c>
      <c r="CK237">
        <v>9</v>
      </c>
      <c r="CL237">
        <v>184</v>
      </c>
      <c r="CM237">
        <v>2</v>
      </c>
    </row>
    <row r="238" spans="1:227" ht="20.25">
      <c r="C238">
        <f>H237*D238</f>
        <v>6200.3642841127366</v>
      </c>
      <c r="D238">
        <f>D237</f>
        <v>0.015204031099999999</v>
      </c>
      <c r="E238" t="s">
        <v>34</v>
      </c>
      <c r="F238" s="9">
        <v>44128</v>
      </c>
      <c r="H238">
        <f>H237+C238</f>
        <v>414010.91421864537</v>
      </c>
      <c r="CH238">
        <v>12</v>
      </c>
      <c r="CI238" t="s">
        <v>61</v>
      </c>
      <c r="CJ238" s="8">
        <v>43948</v>
      </c>
      <c r="CK238">
        <v>9</v>
      </c>
      <c r="CL238">
        <v>184</v>
      </c>
      <c r="CM238">
        <v>2</v>
      </c>
    </row>
    <row r="239" spans="1:227" ht="20.25">
      <c r="C239">
        <f>H238*D239</f>
        <v>6294.6348155197165</v>
      </c>
      <c r="D239">
        <f>D238</f>
        <v>0.015204031099999999</v>
      </c>
      <c r="E239" t="s">
        <v>22</v>
      </c>
      <c r="F239" s="9">
        <v>44129</v>
      </c>
      <c r="H239">
        <f>H238+C239</f>
        <v>420305.5490341651</v>
      </c>
      <c r="CH239">
        <v>12</v>
      </c>
      <c r="CI239" t="s">
        <v>61</v>
      </c>
      <c r="CJ239" s="8">
        <v>43949</v>
      </c>
      <c r="CK239">
        <v>9</v>
      </c>
      <c r="CL239">
        <v>184</v>
      </c>
      <c r="CM239">
        <v>2</v>
      </c>
    </row>
    <row r="240" spans="1:227" ht="20.25">
      <c r="C240">
        <f>H239*D240</f>
        <v>6390.3386390180212</v>
      </c>
      <c r="D240">
        <f>D239</f>
        <v>0.015204031099999999</v>
      </c>
      <c r="E240" t="s">
        <v>25</v>
      </c>
      <c r="F240" s="9">
        <v>44130</v>
      </c>
      <c r="H240">
        <f>H239+C240</f>
        <v>426695.88767318311</v>
      </c>
      <c r="CH240">
        <v>12</v>
      </c>
      <c r="CI240" t="s">
        <v>61</v>
      </c>
      <c r="CJ240" s="8">
        <v>43950</v>
      </c>
      <c r="CK240">
        <v>9</v>
      </c>
      <c r="CL240">
        <v>184</v>
      </c>
      <c r="CM240">
        <v>2</v>
      </c>
    </row>
    <row r="241" spans="1:227" ht="20.25">
      <c r="C241">
        <f>H240*D241</f>
        <v>6487.497546425182</v>
      </c>
      <c r="D241">
        <f>D240</f>
        <v>0.015204031099999999</v>
      </c>
      <c r="E241" t="s">
        <v>26</v>
      </c>
      <c r="F241" s="9">
        <v>44131</v>
      </c>
      <c r="H241">
        <f>H240+C241</f>
        <v>433183.38521960832</v>
      </c>
      <c r="CH241">
        <v>12</v>
      </c>
      <c r="CI241" t="s">
        <v>61</v>
      </c>
      <c r="CJ241" s="8">
        <v>43951</v>
      </c>
      <c r="CK241">
        <v>10</v>
      </c>
      <c r="CL241">
        <v>204</v>
      </c>
      <c r="CM241">
        <v>2</v>
      </c>
    </row>
    <row r="242" spans="1:227" ht="20.25">
      <c r="C242">
        <f>H241*D242</f>
        <v>6586.1336608822048</v>
      </c>
      <c r="D242">
        <f>D241</f>
        <v>0.015204031099999999</v>
      </c>
      <c r="E242" t="s">
        <v>28</v>
      </c>
      <c r="F242" s="9">
        <v>44132</v>
      </c>
      <c r="H242">
        <f>H241+C242</f>
        <v>439769.5188804905</v>
      </c>
      <c r="CH242">
        <v>12</v>
      </c>
      <c r="CI242" t="s">
        <v>61</v>
      </c>
      <c r="CJ242" s="8">
        <v>43952</v>
      </c>
      <c r="CK242">
        <v>11</v>
      </c>
      <c r="CL242">
        <v>225</v>
      </c>
      <c r="CM242">
        <v>2</v>
      </c>
    </row>
    <row r="243" spans="1:227" ht="20.25">
      <c r="C243">
        <f>H242*D243</f>
        <v>6686.2694418910141</v>
      </c>
      <c r="D243">
        <f>D242</f>
        <v>0.015204031099999999</v>
      </c>
      <c r="E243" t="s">
        <v>30</v>
      </c>
      <c r="F243" s="9">
        <v>44133</v>
      </c>
      <c r="H243">
        <f>H242+C243</f>
        <v>446455.7883223815</v>
      </c>
      <c r="CH243">
        <v>12</v>
      </c>
      <c r="CI243" t="s">
        <v>61</v>
      </c>
      <c r="CJ243" s="8">
        <v>43953</v>
      </c>
      <c r="CK243">
        <v>13</v>
      </c>
      <c r="CL243">
        <v>266</v>
      </c>
      <c r="CM243">
        <v>3</v>
      </c>
    </row>
    <row r="244" spans="1:227" ht="20.25">
      <c r="C244">
        <f>H243*D244</f>
        <v>6787.9276904285052</v>
      </c>
      <c r="D244">
        <f>D243</f>
        <v>0.015204031099999999</v>
      </c>
      <c r="E244" t="s">
        <v>32</v>
      </c>
      <c r="F244" s="9">
        <v>44134</v>
      </c>
      <c r="H244">
        <f>H243+C244</f>
        <v>453243.71601281001</v>
      </c>
      <c r="CH244">
        <v>12</v>
      </c>
      <c r="CI244" t="s">
        <v>61</v>
      </c>
      <c r="CJ244" s="8">
        <v>43954</v>
      </c>
      <c r="CK244">
        <v>13</v>
      </c>
      <c r="CL244">
        <v>266</v>
      </c>
      <c r="CM244">
        <v>3</v>
      </c>
    </row>
    <row r="245" spans="1:227" ht="20.25">
      <c r="C245">
        <f>H244*D245</f>
        <v>6891.131554138331</v>
      </c>
      <c r="D245">
        <f>D244</f>
        <v>0.015204031099999999</v>
      </c>
      <c r="E245" t="s">
        <v>34</v>
      </c>
      <c r="F245" s="9">
        <v>44135</v>
      </c>
      <c r="H245">
        <f>H244+C245</f>
        <v>460134.84756694833</v>
      </c>
      <c r="CH245">
        <v>12</v>
      </c>
      <c r="CI245" t="s">
        <v>61</v>
      </c>
      <c r="CJ245" s="8">
        <v>43955</v>
      </c>
      <c r="CK245">
        <v>14</v>
      </c>
      <c r="CL245">
        <v>286</v>
      </c>
      <c r="CM245">
        <v>3</v>
      </c>
    </row>
    <row r="246" spans="1:227" ht="20.25">
      <c r="C246">
        <f>H245*D246</f>
        <v>6995.9045326016412</v>
      </c>
      <c r="D246">
        <f>D245</f>
        <v>0.015204031099999999</v>
      </c>
      <c r="E246" t="s">
        <v>22</v>
      </c>
      <c r="F246" s="9">
        <v>44136</v>
      </c>
      <c r="H246">
        <f>H245+C246</f>
        <v>467130.75209954998</v>
      </c>
      <c r="CH246">
        <v>12</v>
      </c>
      <c r="CI246" t="s">
        <v>61</v>
      </c>
      <c r="CJ246" s="8">
        <v>43956</v>
      </c>
      <c r="CK246">
        <v>15</v>
      </c>
      <c r="CL246">
        <v>307</v>
      </c>
      <c r="CM246">
        <v>3</v>
      </c>
    </row>
    <row r="247" spans="1:227" ht="20.25">
      <c r="C247">
        <f>H246*D247</f>
        <v>7102.2704826879481</v>
      </c>
      <c r="D247">
        <f>D246</f>
        <v>0.015204031099999999</v>
      </c>
      <c r="E247" t="s">
        <v>25</v>
      </c>
      <c r="F247" s="9">
        <v>44137</v>
      </c>
      <c r="H247">
        <f>H246+C247</f>
        <v>474233.0225822379</v>
      </c>
      <c r="CH247">
        <v>12</v>
      </c>
      <c r="CI247" t="s">
        <v>61</v>
      </c>
      <c r="CJ247" s="8">
        <v>43957</v>
      </c>
      <c r="CK247">
        <v>15</v>
      </c>
      <c r="CL247">
        <v>307</v>
      </c>
      <c r="CM247">
        <v>3</v>
      </c>
    </row>
    <row r="248" spans="1:227" ht="20.25">
      <c r="C248">
        <f>H247*D248</f>
        <v>7210.2536239873471</v>
      </c>
      <c r="D248">
        <f>D247</f>
        <v>0.015204031099999999</v>
      </c>
      <c r="E248" t="s">
        <v>26</v>
      </c>
      <c r="F248" s="9">
        <v>44138</v>
      </c>
      <c r="H248">
        <f>H247+C248</f>
        <v>481443.27620622527</v>
      </c>
      <c r="CH248">
        <v>12</v>
      </c>
      <c r="CI248" t="s">
        <v>61</v>
      </c>
      <c r="CJ248" s="8">
        <v>43958</v>
      </c>
      <c r="CK248">
        <v>15</v>
      </c>
      <c r="CL248">
        <v>307</v>
      </c>
      <c r="CM248">
        <v>3</v>
      </c>
    </row>
    <row r="249" spans="1:227" ht="20.25">
      <c r="C249">
        <f>H248*D249</f>
        <v>7319.8785443253391</v>
      </c>
      <c r="D249">
        <f>D248</f>
        <v>0.015204031099999999</v>
      </c>
      <c r="E249" t="s">
        <v>28</v>
      </c>
      <c r="F249" s="9">
        <v>44139</v>
      </c>
      <c r="H249">
        <f>H248+C249</f>
        <v>488763.15475055063</v>
      </c>
      <c r="CH249">
        <v>12</v>
      </c>
      <c r="CI249" t="s">
        <v>61</v>
      </c>
      <c r="CJ249" s="8">
        <v>43959</v>
      </c>
      <c r="CK249">
        <v>16</v>
      </c>
      <c r="CL249">
        <v>327</v>
      </c>
      <c r="CM249">
        <v>3</v>
      </c>
    </row>
    <row r="250" spans="1:227" ht="20.25">
      <c r="C250">
        <f>H249*D250</f>
        <v>7431.1702053614845</v>
      </c>
      <c r="D250">
        <f>D249</f>
        <v>0.015204031099999999</v>
      </c>
      <c r="E250" t="s">
        <v>30</v>
      </c>
      <c r="F250" s="9">
        <v>44140</v>
      </c>
      <c r="H250">
        <f>H249+C250</f>
        <v>496194.32495591213</v>
      </c>
      <c r="CH250">
        <v>12</v>
      </c>
      <c r="CI250" t="s">
        <v>61</v>
      </c>
      <c r="CJ250" s="8">
        <v>43960</v>
      </c>
      <c r="CK250">
        <v>16</v>
      </c>
      <c r="CL250">
        <v>327</v>
      </c>
      <c r="CM250">
        <v>3</v>
      </c>
    </row>
    <row r="251" spans="1:227" ht="20.25">
      <c r="C251">
        <f>H250*D251</f>
        <v>7544.1539482731941</v>
      </c>
      <c r="D251">
        <f>D250</f>
        <v>0.015204031099999999</v>
      </c>
      <c r="E251" t="s">
        <v>32</v>
      </c>
      <c r="F251" s="9">
        <v>44141</v>
      </c>
      <c r="H251">
        <f>H250+C251</f>
        <v>503738.47890418535</v>
      </c>
      <c r="CH251">
        <v>12</v>
      </c>
      <c r="CI251" t="s">
        <v>61</v>
      </c>
      <c r="CJ251" s="8">
        <v>43961</v>
      </c>
      <c r="CK251">
        <v>16</v>
      </c>
      <c r="CL251">
        <v>327</v>
      </c>
      <c r="CM251">
        <v>3</v>
      </c>
    </row>
    <row r="252" spans="1:227" ht="20.25">
      <c r="C252">
        <f>H251*D252</f>
        <v>7658.8554995259274</v>
      </c>
      <c r="D252">
        <f>D251</f>
        <v>0.015204031099999999</v>
      </c>
      <c r="E252" t="s">
        <v>34</v>
      </c>
      <c r="F252" s="9">
        <v>44142</v>
      </c>
      <c r="H252">
        <f>H251+C252</f>
        <v>511397.33440371125</v>
      </c>
      <c r="CH252">
        <v>12</v>
      </c>
      <c r="CI252" t="s">
        <v>61</v>
      </c>
      <c r="CJ252" s="8">
        <v>43962</v>
      </c>
      <c r="CK252">
        <v>16</v>
      </c>
      <c r="CL252">
        <v>327</v>
      </c>
      <c r="CM252">
        <v>3</v>
      </c>
    </row>
    <row r="253" spans="1:227" ht="20.25">
      <c r="C253">
        <f>H252*D253</f>
        <v>7775.300976731126</v>
      </c>
      <c r="D253">
        <f>D252</f>
        <v>0.015204031099999999</v>
      </c>
      <c r="E253" t="s">
        <v>22</v>
      </c>
      <c r="F253" s="9">
        <v>44143</v>
      </c>
      <c r="H253">
        <f>H252+C253</f>
        <v>519172.63538044237</v>
      </c>
      <c r="CH253">
        <v>17</v>
      </c>
      <c r="CI253" t="s">
        <v>62</v>
      </c>
      <c r="CJ253" s="8">
        <v>43914</v>
      </c>
      <c r="CK253">
        <v>1</v>
      </c>
      <c r="CM253">
        <v>0</v>
      </c>
    </row>
    <row r="254" spans="1:227" ht="20.25">
      <c r="C254">
        <f>H253*D254</f>
        <v>7893.5168945932055</v>
      </c>
      <c r="D254">
        <f>D253</f>
        <v>0.015204031099999999</v>
      </c>
      <c r="E254" t="s">
        <v>25</v>
      </c>
      <c r="F254" s="9">
        <v>44144</v>
      </c>
      <c r="H254">
        <f>H253+C254</f>
        <v>527066.15227503562</v>
      </c>
      <c r="CH254">
        <v>17</v>
      </c>
      <c r="CI254" t="s">
        <v>62</v>
      </c>
      <c r="CJ254" s="8">
        <v>43915</v>
      </c>
      <c r="CK254">
        <v>2</v>
      </c>
      <c r="CM254">
        <v>0</v>
      </c>
    </row>
    <row r="255" spans="1:227" ht="20.25">
      <c r="C255">
        <f>H254*D255</f>
        <v>8013.5301709469768</v>
      </c>
      <c r="D255">
        <f>D254</f>
        <v>0.015204031099999999</v>
      </c>
      <c r="E255" t="s">
        <v>26</v>
      </c>
      <c r="F255" s="9">
        <v>44145</v>
      </c>
      <c r="H255">
        <f>H254+C255</f>
        <v>535079.68244598259</v>
      </c>
      <c r="CH255">
        <v>17</v>
      </c>
      <c r="CI255" t="s">
        <v>62</v>
      </c>
      <c r="CJ255" s="8">
        <v>43916</v>
      </c>
      <c r="CK255">
        <v>2</v>
      </c>
      <c r="CM255">
        <v>0</v>
      </c>
    </row>
    <row r="256" spans="1:227" ht="20.25">
      <c r="C256">
        <f>H255*D256</f>
        <v>8135.3681328868433</v>
      </c>
      <c r="D256">
        <f>D255</f>
        <v>0.015204031099999999</v>
      </c>
      <c r="E256" t="s">
        <v>28</v>
      </c>
      <c r="F256" s="9">
        <v>44146</v>
      </c>
      <c r="H256">
        <f>H255+C256</f>
        <v>543215.05057886941</v>
      </c>
      <c r="CH256">
        <v>17</v>
      </c>
      <c r="CI256" t="s">
        <v>62</v>
      </c>
      <c r="CJ256" s="8">
        <v>43917</v>
      </c>
      <c r="CK256">
        <v>7</v>
      </c>
      <c r="CM256">
        <v>0</v>
      </c>
    </row>
    <row r="257" spans="1:227" ht="20.25">
      <c r="C257">
        <f>H256*D257</f>
        <v>8259.058522989204</v>
      </c>
      <c r="D257">
        <f>D256</f>
        <v>0.015204031099999999</v>
      </c>
      <c r="E257" t="s">
        <v>30</v>
      </c>
      <c r="F257" s="9">
        <v>44147</v>
      </c>
      <c r="H257">
        <f>H256+C257</f>
        <v>551474.10910185857</v>
      </c>
      <c r="CH257">
        <v>17</v>
      </c>
      <c r="CI257" t="s">
        <v>62</v>
      </c>
      <c r="CJ257" s="8">
        <v>43918</v>
      </c>
      <c r="CK257">
        <v>8</v>
      </c>
      <c r="CM257">
        <v>0</v>
      </c>
    </row>
    <row r="258" spans="1:227" ht="20.25">
      <c r="C258">
        <f>H257*D258</f>
        <v>8384.6295056294512</v>
      </c>
      <c r="D258">
        <f>D257</f>
        <v>0.015204031099999999</v>
      </c>
      <c r="E258" t="s">
        <v>32</v>
      </c>
      <c r="F258" s="9">
        <v>44148</v>
      </c>
      <c r="H258">
        <f>H257+C258</f>
        <v>559858.73860748799</v>
      </c>
      <c r="CH258">
        <v>17</v>
      </c>
      <c r="CI258" t="s">
        <v>62</v>
      </c>
      <c r="CJ258" s="8">
        <v>43919</v>
      </c>
      <c r="CK258">
        <v>9</v>
      </c>
      <c r="CM258">
        <v>0</v>
      </c>
    </row>
    <row r="259" spans="1:227" ht="20.25">
      <c r="C259">
        <f>H258*D259</f>
        <v>8512.109673395018</v>
      </c>
      <c r="D259">
        <f>D258</f>
        <v>0.015204031099999999</v>
      </c>
      <c r="E259" t="s">
        <v>34</v>
      </c>
      <c r="F259" s="9">
        <v>44149</v>
      </c>
      <c r="H259">
        <f>H258+C259</f>
        <v>568370.84828088304</v>
      </c>
      <c r="CH259">
        <v>17</v>
      </c>
      <c r="CI259" t="s">
        <v>62</v>
      </c>
      <c r="CJ259" s="8">
        <v>43920</v>
      </c>
      <c r="CK259">
        <v>9</v>
      </c>
      <c r="CM259">
        <v>0</v>
      </c>
    </row>
    <row r="260" spans="1:227" ht="20.25">
      <c r="C260">
        <f>H259*D260</f>
        <v>8641.5280535959264</v>
      </c>
      <c r="D260">
        <f>D259</f>
        <v>0.015204031099999999</v>
      </c>
      <c r="E260" t="s">
        <v>22</v>
      </c>
      <c r="F260" s="9">
        <v>44150</v>
      </c>
      <c r="H260">
        <f>H259+C260</f>
        <v>577012.37633447896</v>
      </c>
      <c r="CH260">
        <v>17</v>
      </c>
      <c r="CI260" t="s">
        <v>62</v>
      </c>
      <c r="CJ260" s="8">
        <v>43921</v>
      </c>
      <c r="CK260">
        <v>9</v>
      </c>
      <c r="CM260">
        <v>0</v>
      </c>
    </row>
    <row r="261" spans="1:227" ht="20.25">
      <c r="C261">
        <f>H260*D261</f>
        <v>8772.914114874322</v>
      </c>
      <c r="D261">
        <f>D260</f>
        <v>0.015204031099999999</v>
      </c>
      <c r="E261" t="s">
        <v>25</v>
      </c>
      <c r="F261" s="9">
        <v>44151</v>
      </c>
      <c r="H261">
        <f>H260+C261</f>
        <v>585785.29044935328</v>
      </c>
      <c r="CH261">
        <v>17</v>
      </c>
      <c r="CI261" t="s">
        <v>62</v>
      </c>
      <c r="CJ261" s="8">
        <v>43922</v>
      </c>
      <c r="CK261">
        <v>15</v>
      </c>
      <c r="CM261">
        <v>0</v>
      </c>
    </row>
    <row r="262" spans="1:227" ht="20.25">
      <c r="C262">
        <f>H261*D262</f>
        <v>8906.2977739145008</v>
      </c>
      <c r="D262">
        <f>D261</f>
        <v>0.015204031099999999</v>
      </c>
      <c r="E262" t="s">
        <v>26</v>
      </c>
      <c r="F262" s="9">
        <v>44152</v>
      </c>
      <c r="H262">
        <f>H261+C262</f>
        <v>594691.58822326781</v>
      </c>
      <c r="CH262">
        <v>17</v>
      </c>
      <c r="CI262" t="s">
        <v>62</v>
      </c>
      <c r="CJ262" s="8">
        <v>43923</v>
      </c>
      <c r="CK262">
        <v>18</v>
      </c>
      <c r="CM262">
        <v>0</v>
      </c>
    </row>
    <row r="263" spans="1:227" ht="20.25">
      <c r="C263">
        <f>H262*D263</f>
        <v>9041.7094022549572</v>
      </c>
      <c r="D263">
        <f>D262</f>
        <v>0.015204031099999999</v>
      </c>
      <c r="E263" t="s">
        <v>28</v>
      </c>
      <c r="F263" s="9">
        <v>44153</v>
      </c>
      <c r="H263">
        <f>H262+C263</f>
        <v>603733.29762552283</v>
      </c>
      <c r="CH263">
        <v>17</v>
      </c>
      <c r="CI263" t="s">
        <v>62</v>
      </c>
      <c r="CJ263" s="8">
        <v>43924</v>
      </c>
      <c r="CK263">
        <v>24</v>
      </c>
      <c r="CM263">
        <v>0</v>
      </c>
    </row>
    <row r="264" spans="1:227" ht="20.25">
      <c r="C264">
        <f>H263*D264</f>
        <v>9179.1798332040053</v>
      </c>
      <c r="D264">
        <f>D263</f>
        <v>0.015204031099999999</v>
      </c>
      <c r="E264" t="s">
        <v>30</v>
      </c>
      <c r="F264" s="9">
        <v>44154</v>
      </c>
      <c r="H264">
        <f>H263+C264</f>
        <v>612912.47745872685</v>
      </c>
      <c r="CH264">
        <v>17</v>
      </c>
      <c r="CI264" t="s">
        <v>62</v>
      </c>
      <c r="CJ264" s="8">
        <v>43925</v>
      </c>
      <c r="CK264">
        <v>26</v>
      </c>
      <c r="CM264">
        <v>0</v>
      </c>
    </row>
    <row r="265" spans="1:227" ht="20.25">
      <c r="C265">
        <f>H264*D265</f>
        <v>9318.7403688605318</v>
      </c>
      <c r="D265">
        <f>D264</f>
        <v>0.015204031099999999</v>
      </c>
      <c r="E265" t="s">
        <v>32</v>
      </c>
      <c r="F265" s="9">
        <v>44155</v>
      </c>
      <c r="H265">
        <f>H264+C265</f>
        <v>622231.21782758739</v>
      </c>
      <c r="CH265">
        <v>17</v>
      </c>
      <c r="CI265" t="s">
        <v>62</v>
      </c>
      <c r="CJ265" s="8">
        <v>43926</v>
      </c>
      <c r="CK265">
        <v>27</v>
      </c>
      <c r="CM265">
        <v>0</v>
      </c>
    </row>
    <row r="266" spans="1:227" ht="20.25">
      <c r="C266">
        <f>H265*D266</f>
        <v>9460.4227872415122</v>
      </c>
      <c r="D266">
        <f>D265</f>
        <v>0.015204031099999999</v>
      </c>
      <c r="E266" t="s">
        <v>34</v>
      </c>
      <c r="F266" s="9">
        <v>44156</v>
      </c>
      <c r="H266">
        <f>H265+C266</f>
        <v>631691.64061482891</v>
      </c>
      <c r="CH266">
        <v>17</v>
      </c>
      <c r="CI266" t="s">
        <v>62</v>
      </c>
      <c r="CJ266" s="8">
        <v>43927</v>
      </c>
      <c r="CK266">
        <v>40</v>
      </c>
      <c r="CM266">
        <v>0</v>
      </c>
    </row>
    <row r="267" spans="1:227" ht="20.25">
      <c r="C267">
        <f>H266*D267</f>
        <v>9604.2593495178808</v>
      </c>
      <c r="D267">
        <f>D266</f>
        <v>0.015204031099999999</v>
      </c>
      <c r="E267" t="s">
        <v>22</v>
      </c>
      <c r="F267" s="9">
        <v>44157</v>
      </c>
      <c r="H267">
        <f>H266+C267</f>
        <v>641295.89996434678</v>
      </c>
      <c r="CH267">
        <v>17</v>
      </c>
      <c r="CI267" t="s">
        <v>62</v>
      </c>
      <c r="CJ267" s="8">
        <v>43928</v>
      </c>
      <c r="CK267">
        <v>57</v>
      </c>
      <c r="CM267">
        <v>0</v>
      </c>
    </row>
    <row r="268" spans="1:227" ht="20.25">
      <c r="C268">
        <f>H267*D268</f>
        <v>9750.2828073604178</v>
      </c>
      <c r="D268">
        <f>D267</f>
        <v>0.015204031099999999</v>
      </c>
      <c r="E268" t="s">
        <v>25</v>
      </c>
      <c r="F268" s="9">
        <v>44158</v>
      </c>
      <c r="H268">
        <f>H267+C268</f>
        <v>651046.18277170719</v>
      </c>
      <c r="CH268">
        <v>17</v>
      </c>
      <c r="CI268" t="s">
        <v>62</v>
      </c>
      <c r="CJ268" s="8">
        <v>43929</v>
      </c>
      <c r="CK268">
        <v>67</v>
      </c>
      <c r="CM268">
        <v>1</v>
      </c>
    </row>
    <row r="269" spans="1:227" ht="20.25">
      <c r="C269">
        <f>H268*D269</f>
        <v>9898.5264103973204</v>
      </c>
      <c r="D269">
        <f>D268</f>
        <v>0.015204031099999999</v>
      </c>
      <c r="E269" t="s">
        <v>26</v>
      </c>
      <c r="F269" s="9">
        <v>44159</v>
      </c>
      <c r="H269">
        <f>H268+C269</f>
        <v>660944.70918210456</v>
      </c>
      <c r="CH269">
        <v>17</v>
      </c>
      <c r="CI269" t="s">
        <v>62</v>
      </c>
      <c r="CJ269" s="8">
        <v>43930</v>
      </c>
      <c r="CK269">
        <v>95</v>
      </c>
      <c r="CM269">
        <v>1</v>
      </c>
    </row>
    <row r="270" spans="1:227" ht="20.25">
      <c r="C270">
        <f>H269*D270</f>
        <v>10049.023913785173</v>
      </c>
      <c r="D270">
        <f>D269</f>
        <v>0.015204031099999999</v>
      </c>
      <c r="E270" t="s">
        <v>28</v>
      </c>
      <c r="F270" s="9">
        <v>44160</v>
      </c>
      <c r="H270">
        <f>H269+C270</f>
        <v>670993.73309588968</v>
      </c>
      <c r="CH270">
        <v>17</v>
      </c>
      <c r="CI270" t="s">
        <v>62</v>
      </c>
      <c r="CJ270" s="8">
        <v>43931</v>
      </c>
      <c r="CK270">
        <v>104</v>
      </c>
      <c r="CM270">
        <v>1</v>
      </c>
    </row>
    <row r="271" spans="1:227" ht="20.25">
      <c r="C271">
        <f>H270*D271</f>
        <v>10201.809585895006</v>
      </c>
      <c r="D271">
        <f>D270</f>
        <v>0.015204031099999999</v>
      </c>
      <c r="E271" t="s">
        <v>30</v>
      </c>
      <c r="F271" s="9">
        <v>44161</v>
      </c>
      <c r="H271">
        <f>H270+C271</f>
        <v>681195.54268178472</v>
      </c>
      <c r="CH271">
        <v>17</v>
      </c>
      <c r="CI271" t="s">
        <v>62</v>
      </c>
      <c r="CJ271" s="8">
        <v>43932</v>
      </c>
      <c r="CK271">
        <v>137</v>
      </c>
      <c r="CM271">
        <v>1</v>
      </c>
    </row>
    <row r="272" spans="1:227" ht="20.25">
      <c r="C272">
        <f>H271*D272</f>
        <v>10356.918216115231</v>
      </c>
      <c r="D272">
        <f>D271</f>
        <v>0.015204031099999999</v>
      </c>
      <c r="E272" t="s">
        <v>32</v>
      </c>
      <c r="F272" s="9">
        <v>44162</v>
      </c>
      <c r="H272">
        <f>H271+C272</f>
        <v>691552.46089789993</v>
      </c>
      <c r="CH272">
        <v>17</v>
      </c>
      <c r="CI272" t="s">
        <v>62</v>
      </c>
      <c r="CJ272" s="8">
        <v>43933</v>
      </c>
      <c r="CK272">
        <v>145</v>
      </c>
      <c r="CM272">
        <v>1</v>
      </c>
    </row>
    <row r="273" spans="1:227" ht="20.25">
      <c r="C273">
        <f>H272*D273</f>
        <v>10514.385122773205</v>
      </c>
      <c r="D273">
        <f>D272</f>
        <v>0.015204031099999999</v>
      </c>
      <c r="E273" t="s">
        <v>34</v>
      </c>
      <c r="F273" s="9">
        <v>44163</v>
      </c>
      <c r="H273">
        <f>H272+C273</f>
        <v>702066.84602067317</v>
      </c>
      <c r="CH273">
        <v>17</v>
      </c>
      <c r="CI273" t="s">
        <v>62</v>
      </c>
      <c r="CJ273" s="8">
        <v>43934</v>
      </c>
      <c r="CK273">
        <v>169</v>
      </c>
      <c r="CM273">
        <v>1</v>
      </c>
    </row>
    <row r="274" spans="1:227" ht="20.25">
      <c r="C274">
        <f>H273*D274</f>
        <v>10674.246161177225</v>
      </c>
      <c r="D274">
        <f>D273</f>
        <v>0.015204031099999999</v>
      </c>
      <c r="E274" t="s">
        <v>22</v>
      </c>
      <c r="F274" s="9">
        <v>44164</v>
      </c>
      <c r="H274">
        <f>H273+C274</f>
        <v>712741.09218185034</v>
      </c>
      <c r="CH274">
        <v>17</v>
      </c>
      <c r="CI274" t="s">
        <v>62</v>
      </c>
      <c r="CJ274" s="8">
        <v>43935</v>
      </c>
      <c r="CK274">
        <v>177</v>
      </c>
      <c r="CM274">
        <v>6</v>
      </c>
    </row>
    <row r="275" spans="1:227" ht="20.25">
      <c r="C275">
        <f>H274*D275</f>
        <v>10836.53773178082</v>
      </c>
      <c r="D275">
        <f>D274</f>
        <v>0.015204031099999999</v>
      </c>
      <c r="E275" t="s">
        <v>25</v>
      </c>
      <c r="F275" s="9">
        <v>44165</v>
      </c>
      <c r="H275">
        <f>H274+C275</f>
        <v>723577.62991363113</v>
      </c>
      <c r="CH275">
        <v>17</v>
      </c>
      <c r="CI275" t="s">
        <v>62</v>
      </c>
      <c r="CJ275" s="8">
        <v>43936</v>
      </c>
      <c r="CK275">
        <v>180</v>
      </c>
      <c r="CM275">
        <v>9</v>
      </c>
    </row>
    <row r="276" spans="1:227" ht="20.25">
      <c r="C276">
        <f>H275*D276</f>
        <v>11001.296788471138</v>
      </c>
      <c r="D276">
        <f>D275</f>
        <v>0.015204031099999999</v>
      </c>
      <c r="E276" t="s">
        <v>26</v>
      </c>
      <c r="F276" s="9">
        <v>44166</v>
      </c>
      <c r="H276">
        <f>H275+C276</f>
        <v>734578.9267021023</v>
      </c>
      <c r="CH276">
        <v>17</v>
      </c>
      <c r="CI276" t="s">
        <v>62</v>
      </c>
      <c r="CJ276" s="8">
        <v>43937</v>
      </c>
      <c r="CK276">
        <v>213</v>
      </c>
      <c r="CL276">
        <v>355</v>
      </c>
      <c r="CM276">
        <v>10</v>
      </c>
    </row>
    <row r="277" spans="1:227" ht="20.25">
      <c r="E277" t="s">
        <v>28</v>
      </c>
      <c r="F277" s="9">
        <v>44167</v>
      </c>
      <c r="CH277">
        <v>17</v>
      </c>
      <c r="CI277" t="s">
        <v>62</v>
      </c>
      <c r="CJ277" s="8">
        <v>43938</v>
      </c>
      <c r="CK277">
        <v>224</v>
      </c>
      <c r="CL277">
        <v>373</v>
      </c>
      <c r="CM277">
        <v>14</v>
      </c>
    </row>
    <row r="278" spans="1:227" ht="20.25">
      <c r="E278" t="s">
        <v>30</v>
      </c>
      <c r="F278" s="9">
        <v>44168</v>
      </c>
      <c r="CH278">
        <v>17</v>
      </c>
      <c r="CI278" t="s">
        <v>62</v>
      </c>
      <c r="CJ278" s="8">
        <v>43939</v>
      </c>
      <c r="CK278">
        <v>238</v>
      </c>
      <c r="CL278">
        <v>396</v>
      </c>
      <c r="CM278">
        <v>15</v>
      </c>
    </row>
    <row r="279" spans="1:227" ht="20.25">
      <c r="E279" t="s">
        <v>32</v>
      </c>
      <c r="F279" s="9">
        <v>44169</v>
      </c>
      <c r="CH279">
        <v>17</v>
      </c>
      <c r="CI279" t="s">
        <v>62</v>
      </c>
      <c r="CJ279" s="8">
        <v>43940</v>
      </c>
      <c r="CK279">
        <v>241</v>
      </c>
      <c r="CL279">
        <v>401</v>
      </c>
      <c r="CM279">
        <v>15</v>
      </c>
    </row>
    <row r="280" spans="1:227" ht="20.25">
      <c r="E280" t="s">
        <v>34</v>
      </c>
      <c r="F280" s="9">
        <v>44170</v>
      </c>
      <c r="CH280">
        <v>17</v>
      </c>
      <c r="CI280" t="s">
        <v>62</v>
      </c>
      <c r="CJ280" s="8">
        <v>43941</v>
      </c>
      <c r="CK280">
        <v>271</v>
      </c>
      <c r="CL280">
        <v>451</v>
      </c>
      <c r="CM280">
        <v>20</v>
      </c>
    </row>
    <row r="281" spans="1:227" ht="20.25">
      <c r="E281" t="s">
        <v>22</v>
      </c>
      <c r="F281" s="9">
        <v>44171</v>
      </c>
      <c r="CH281">
        <v>17</v>
      </c>
      <c r="CI281" t="s">
        <v>62</v>
      </c>
      <c r="CJ281" s="8">
        <v>43942</v>
      </c>
      <c r="CK281">
        <v>281</v>
      </c>
      <c r="CL281">
        <v>468</v>
      </c>
      <c r="CM281">
        <v>24</v>
      </c>
    </row>
    <row r="282" spans="1:227" ht="20.25">
      <c r="E282" t="s">
        <v>25</v>
      </c>
      <c r="F282" s="9">
        <v>44172</v>
      </c>
      <c r="CH282">
        <v>17</v>
      </c>
      <c r="CI282" t="s">
        <v>62</v>
      </c>
      <c r="CJ282" s="8">
        <v>43943</v>
      </c>
      <c r="CK282">
        <v>288</v>
      </c>
      <c r="CL282">
        <v>480</v>
      </c>
      <c r="CM282">
        <v>27</v>
      </c>
    </row>
    <row r="283" spans="1:227" ht="20.25">
      <c r="E283" t="s">
        <v>26</v>
      </c>
      <c r="F283" s="9">
        <v>44173</v>
      </c>
      <c r="CH283">
        <v>17</v>
      </c>
      <c r="CI283" t="s">
        <v>62</v>
      </c>
      <c r="CJ283" s="8">
        <v>43944</v>
      </c>
      <c r="CK283">
        <v>291</v>
      </c>
      <c r="CL283">
        <v>485</v>
      </c>
      <c r="CM283">
        <v>27</v>
      </c>
    </row>
    <row r="284" spans="1:227" ht="20.25">
      <c r="E284" t="s">
        <v>28</v>
      </c>
      <c r="F284" s="9">
        <v>44174</v>
      </c>
      <c r="CH284">
        <v>17</v>
      </c>
      <c r="CI284" t="s">
        <v>62</v>
      </c>
      <c r="CJ284" s="8">
        <v>43945</v>
      </c>
      <c r="CK284">
        <v>300</v>
      </c>
      <c r="CL284">
        <v>500</v>
      </c>
      <c r="CM284">
        <v>34</v>
      </c>
    </row>
    <row r="285" spans="1:227" ht="20.25">
      <c r="E285" t="s">
        <v>30</v>
      </c>
      <c r="F285" s="9">
        <v>44175</v>
      </c>
      <c r="T285" t="inlineStr">
        <is>
          <t>older Source: https://portal.ct.gov/Coronavirus/Pages/Governors-Press-Releases</t>
        </is>
      </c>
      <c r="CH285">
        <v>17</v>
      </c>
      <c r="CI285" t="s">
        <v>62</v>
      </c>
      <c r="CJ285" s="8">
        <v>43946</v>
      </c>
      <c r="CK285">
        <v>314</v>
      </c>
      <c r="CL285">
        <v>523</v>
      </c>
      <c r="CM285">
        <v>37</v>
      </c>
    </row>
    <row r="286" spans="1:227" ht="20.25">
      <c r="E286" t="s">
        <v>32</v>
      </c>
      <c r="F286" s="9">
        <v>44176</v>
      </c>
      <c r="CH286">
        <v>17</v>
      </c>
      <c r="CI286" t="s">
        <v>62</v>
      </c>
      <c r="CJ286" s="8">
        <v>43947</v>
      </c>
      <c r="CK286">
        <v>321</v>
      </c>
      <c r="CL286">
        <v>535</v>
      </c>
      <c r="CM286">
        <v>38</v>
      </c>
    </row>
    <row r="287" spans="1:227" ht="20.25">
      <c r="E287" t="s">
        <v>34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17</v>
      </c>
      <c r="CI287" t="s">
        <v>62</v>
      </c>
      <c r="CJ287" s="8">
        <v>43948</v>
      </c>
      <c r="CK287">
        <v>333</v>
      </c>
      <c r="CL287">
        <v>555</v>
      </c>
      <c r="CM287">
        <v>42</v>
      </c>
    </row>
    <row r="288" spans="1:227" ht="20.25">
      <c r="E288" t="s">
        <v>22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17</v>
      </c>
      <c r="CI288" t="s">
        <v>62</v>
      </c>
      <c r="CJ288" s="8">
        <v>43949</v>
      </c>
      <c r="CK288">
        <v>337</v>
      </c>
      <c r="CL288">
        <v>561</v>
      </c>
      <c r="CM288">
        <v>46</v>
      </c>
    </row>
    <row r="289" spans="1:227" ht="20.25">
      <c r="E289" t="s">
        <v>25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17</v>
      </c>
      <c r="CI289" t="s">
        <v>62</v>
      </c>
      <c r="CJ289" s="8">
        <v>43950</v>
      </c>
      <c r="CK289">
        <v>343</v>
      </c>
      <c r="CL289">
        <v>571</v>
      </c>
      <c r="CM289">
        <v>49</v>
      </c>
    </row>
    <row r="290" spans="1:227" ht="20.25">
      <c r="E290" t="s">
        <v>26</v>
      </c>
      <c r="F290" s="9">
        <v>44180</v>
      </c>
      <c r="T290" t="inlineStr">
        <is>
          <t>export: $ ssconvert -T Gnumeric_stf:stf_csv thisfile.gnumeric thisfile.csv</t>
        </is>
      </c>
      <c r="CH290">
        <v>17</v>
      </c>
      <c r="CI290" t="s">
        <v>62</v>
      </c>
      <c r="CJ290" s="8">
        <v>43951</v>
      </c>
      <c r="CK290">
        <v>360</v>
      </c>
      <c r="CL290">
        <v>600</v>
      </c>
      <c r="CM290">
        <v>49</v>
      </c>
    </row>
    <row r="291" spans="1:227" ht="20.25">
      <c r="E291" t="s">
        <v>28</v>
      </c>
      <c r="F291" s="9">
        <v>44181</v>
      </c>
      <c r="CH291">
        <v>17</v>
      </c>
      <c r="CI291" t="s">
        <v>62</v>
      </c>
      <c r="CJ291" s="8">
        <v>43952</v>
      </c>
      <c r="CK291">
        <v>380</v>
      </c>
      <c r="CL291">
        <v>633</v>
      </c>
      <c r="CM291">
        <v>49</v>
      </c>
    </row>
    <row r="292" spans="1:227" ht="20.25">
      <c r="E292" t="s">
        <v>30</v>
      </c>
      <c r="F292" s="9">
        <v>44182</v>
      </c>
      <c r="T292" t="inlineStr">
        <is>
          <t>March 31: Hospitalization by county presented in a graphic (only?)</t>
        </is>
      </c>
      <c r="CH292">
        <v>17</v>
      </c>
      <c r="CI292" t="s">
        <v>62</v>
      </c>
      <c r="CJ292" s="8">
        <v>43953</v>
      </c>
      <c r="CK292">
        <v>395</v>
      </c>
      <c r="CL292">
        <v>658</v>
      </c>
      <c r="CM292">
        <v>51</v>
      </c>
    </row>
    <row r="293" spans="1:227" ht="20.25">
      <c r="E293" t="s">
        <v>32</v>
      </c>
      <c r="F293" s="9">
        <v>44183</v>
      </c>
      <c r="CH293">
        <v>17</v>
      </c>
      <c r="CI293" t="s">
        <v>62</v>
      </c>
      <c r="CJ293" s="8">
        <v>43954</v>
      </c>
      <c r="CK293">
        <v>399</v>
      </c>
      <c r="CL293">
        <v>665</v>
      </c>
      <c r="CM293">
        <v>51</v>
      </c>
    </row>
    <row r="294" spans="1:227" ht="20.25">
      <c r="E294" t="s">
        <v>34</v>
      </c>
      <c r="F294" s="9">
        <v>44184</v>
      </c>
      <c r="T294" t="inlineStr">
        <is>
          <t>31 March 23:09 UTC: many cosmetic changes, columns deleted (or added).</t>
        </is>
      </c>
      <c r="CH294">
        <v>17</v>
      </c>
      <c r="CI294" t="s">
        <v>62</v>
      </c>
      <c r="CJ294" s="8">
        <v>43955</v>
      </c>
      <c r="CK294">
        <v>406</v>
      </c>
      <c r="CL294">
        <v>676</v>
      </c>
      <c r="CM294">
        <v>52</v>
      </c>
    </row>
    <row r="295" spans="1:227" ht="20.25">
      <c r="E295" t="s">
        <v>22</v>
      </c>
      <c r="F295" s="9">
        <v>44185</v>
      </c>
      <c r="T295" t="inlineStr">
        <is>
          <t>Hopefully, no major corruption of data/forumlas present after these major edits.</t>
        </is>
      </c>
      <c r="CH295">
        <v>17</v>
      </c>
      <c r="CI295" t="s">
        <v>62</v>
      </c>
      <c r="CJ295" s="8">
        <v>43956</v>
      </c>
      <c r="CK295">
        <v>420</v>
      </c>
      <c r="CL295">
        <v>700</v>
      </c>
      <c r="CM295">
        <v>53</v>
      </c>
    </row>
    <row r="296" spans="1:227" ht="20.25">
      <c r="E296" t="s">
        <v>25</v>
      </c>
      <c r="F296" s="9">
        <v>44186</v>
      </c>
      <c r="CH296">
        <v>17</v>
      </c>
      <c r="CI296" t="s">
        <v>62</v>
      </c>
      <c r="CJ296" s="8">
        <v>43957</v>
      </c>
      <c r="CK296">
        <v>424</v>
      </c>
      <c r="CL296">
        <v>706</v>
      </c>
      <c r="CM296">
        <v>54</v>
      </c>
    </row>
    <row r="297" spans="1:227" ht="20.25">
      <c r="E297" t="s">
        <v>26</v>
      </c>
      <c r="F297" s="9">
        <v>44187</v>
      </c>
      <c r="T297" t="inlineStr">
        <is>
          <t>1 April: Column D now formatted as percentile</t>
        </is>
      </c>
      <c r="CH297">
        <v>17</v>
      </c>
      <c r="CI297" t="s">
        <v>62</v>
      </c>
      <c r="CJ297" s="8">
        <v>43958</v>
      </c>
      <c r="CK297">
        <v>426</v>
      </c>
      <c r="CL297">
        <v>710</v>
      </c>
      <c r="CM297">
        <v>55</v>
      </c>
    </row>
    <row r="298" spans="1:227" ht="20.25">
      <c r="E298" t="s">
        <v>28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17</v>
      </c>
      <c r="CI298" t="s">
        <v>62</v>
      </c>
      <c r="CJ298" s="8">
        <v>43959</v>
      </c>
      <c r="CK298">
        <v>434</v>
      </c>
      <c r="CL298">
        <v>723</v>
      </c>
      <c r="CM298">
        <v>56</v>
      </c>
    </row>
    <row r="299" spans="1:227" ht="20.25">
      <c r="E299" t="s">
        <v>30</v>
      </c>
      <c r="F299" s="9">
        <v>44189</v>
      </c>
      <c r="T299" t="inlineStr">
        <is>
          <t>7 April: Column G goes from 100x to 50x (arbitrary value chosen)</t>
        </is>
      </c>
      <c r="CH299">
        <v>17</v>
      </c>
      <c r="CI299" t="s">
        <v>62</v>
      </c>
      <c r="CJ299" s="8">
        <v>43960</v>
      </c>
      <c r="CK299">
        <v>442</v>
      </c>
      <c r="CL299">
        <v>736</v>
      </c>
      <c r="CM299">
        <v>56</v>
      </c>
    </row>
    <row r="300" spans="1:227" ht="20.25">
      <c r="E300" t="s">
        <v>32</v>
      </c>
      <c r="F300" s="9">
        <v>44190</v>
      </c>
      <c r="U300" t="inlineStr">
        <is>
          <t>(the 100x scaling factor was also arbitrary)</t>
        </is>
      </c>
      <c r="CH300">
        <v>17</v>
      </c>
      <c r="CI300" t="s">
        <v>62</v>
      </c>
      <c r="CJ300" s="8">
        <v>43961</v>
      </c>
      <c r="CK300">
        <v>439</v>
      </c>
      <c r="CL300">
        <v>731</v>
      </c>
      <c r="CM300">
        <v>56</v>
      </c>
    </row>
    <row r="301" spans="1:227" ht="20.25">
      <c r="E301" t="s">
        <v>34</v>
      </c>
      <c r="F301" s="9">
        <v>44191</v>
      </c>
      <c r="T301" t="inlineStr">
        <is>
          <t>7 April: Litchfield County is doubling its Confirmed cases every 6.5 days or so.</t>
        </is>
      </c>
      <c r="CH301">
        <v>17</v>
      </c>
      <c r="CI301" t="s">
        <v>62</v>
      </c>
      <c r="CJ301" s="8">
        <v>43962</v>
      </c>
      <c r="CK301">
        <v>443</v>
      </c>
      <c r="CL301">
        <v>738</v>
      </c>
      <c r="CM301">
        <v>57</v>
      </c>
    </row>
    <row r="302" spans="1:227" ht="20.25">
      <c r="E302" t="s">
        <v>22</v>
      </c>
      <c r="F302" s="9">
        <v>44192</v>
      </c>
      <c r="U302" t="inlineStr">
        <is>
          <t>(own analysis; ignorant and simplistic, there, on Litchfield Cty doublings. ;)</t>
        </is>
      </c>
      <c r="CH302">
        <v>20</v>
      </c>
      <c r="CI302" t="s">
        <v>63</v>
      </c>
      <c r="CJ302" s="8">
        <v>43914</v>
      </c>
      <c r="CK302">
        <v>1</v>
      </c>
      <c r="CM302">
        <v>0</v>
      </c>
    </row>
    <row r="303" spans="1:227" ht="20.25">
      <c r="E303" t="s">
        <v>25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20</v>
      </c>
      <c r="CI303" t="s">
        <v>63</v>
      </c>
      <c r="CJ303" s="8">
        <v>43915</v>
      </c>
      <c r="CK303">
        <v>1</v>
      </c>
      <c r="CM303">
        <v>0</v>
      </c>
    </row>
    <row r="304" spans="1:227" ht="20.25">
      <c r="E304" t="s">
        <v>26</v>
      </c>
      <c r="F304" s="9">
        <v>44194</v>
      </c>
      <c r="U304" t="inlineStr">
        <is>
          <t>This reflects that they've reached consistently below 10 percent, and so</t>
        </is>
      </c>
      <c r="CH304">
        <v>20</v>
      </c>
      <c r="CI304" t="s">
        <v>63</v>
      </c>
      <c r="CJ304" s="8">
        <v>43916</v>
      </c>
      <c r="CK304">
        <v>1</v>
      </c>
      <c r="CM304">
        <v>0</v>
      </c>
    </row>
    <row r="305" spans="1:227" ht="20.25">
      <c r="E305" t="s">
        <v>28</v>
      </c>
      <c r="F305" s="9">
        <v>44195</v>
      </c>
      <c r="U305" t="inlineStr">
        <is>
          <t>require another digit of precision (the decimal point has moved</t>
        </is>
      </c>
      <c r="CH305">
        <v>20</v>
      </c>
      <c r="CI305" t="s">
        <v>63</v>
      </c>
      <c r="CJ305" s="8">
        <v>43917</v>
      </c>
      <c r="CK305">
        <v>3</v>
      </c>
      <c r="CM305">
        <v>0</v>
      </c>
    </row>
    <row r="306" spans="1:227" ht="20.25">
      <c r="E306" t="s">
        <v>30</v>
      </c>
      <c r="F306" s="9">
        <v>44196</v>
      </c>
      <c r="U306" t="inlineStr">
        <is>
          <t>over one place)</t>
        </is>
      </c>
      <c r="CH306">
        <v>20</v>
      </c>
      <c r="CI306" t="s">
        <v>63</v>
      </c>
      <c r="CJ306" s="8">
        <v>43918</v>
      </c>
      <c r="CK306">
        <v>4</v>
      </c>
      <c r="CM306">
        <v>0</v>
      </c>
    </row>
    <row r="307" spans="1:227" ht="20.25">
      <c r="E307" t="s">
        <v>32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20</v>
      </c>
      <c r="CI307" t="s">
        <v>63</v>
      </c>
      <c r="CJ307" s="8">
        <v>43919</v>
      </c>
      <c r="CK307">
        <v>4</v>
      </c>
      <c r="CM307">
        <v>0</v>
      </c>
    </row>
    <row r="308" spans="1:227" ht="20.25">
      <c r="E308" t="s">
        <v>34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20</v>
      </c>
      <c r="CI308" t="s">
        <v>63</v>
      </c>
      <c r="CJ308" s="8">
        <v>43920</v>
      </c>
      <c r="CK308">
        <v>4</v>
      </c>
      <c r="CM308">
        <v>0</v>
      </c>
    </row>
    <row r="309" spans="1:227" ht="20.25">
      <c r="E309" t="s">
        <v>22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20</v>
      </c>
      <c r="CI309" t="s">
        <v>63</v>
      </c>
      <c r="CJ309" s="8">
        <v>43921</v>
      </c>
      <c r="CK309">
        <v>5</v>
      </c>
      <c r="CM309">
        <v>0</v>
      </c>
    </row>
    <row r="310" spans="1:227" ht="20.25">
      <c r="E310" t="s">
        <v>25</v>
      </c>
      <c r="F310" s="9">
        <v>44200</v>
      </c>
      <c r="U310" t="inlineStr">
        <is>
          <t>with no particular justification for this figure.</t>
        </is>
      </c>
      <c r="CH310">
        <v>20</v>
      </c>
      <c r="CI310" t="s">
        <v>63</v>
      </c>
      <c r="CJ310" s="8">
        <v>43922</v>
      </c>
      <c r="CK310">
        <v>5</v>
      </c>
      <c r="CM310">
        <v>0</v>
      </c>
    </row>
    <row r="311" spans="1:227" ht="20.25">
      <c r="E311" t="s">
        <v>26</v>
      </c>
      <c r="F311" s="9">
        <v>44201</v>
      </c>
      <c r="T311" t="inlineStr">
        <is>
          <t>12 April: demoted from 50x to 35x (measured) transmission multiplier.</t>
        </is>
      </c>
      <c r="CH311">
        <v>20</v>
      </c>
      <c r="CI311" t="s">
        <v>63</v>
      </c>
      <c r="CJ311" s="8">
        <v>43923</v>
      </c>
      <c r="CK311">
        <v>5</v>
      </c>
      <c r="CM311">
        <v>0</v>
      </c>
    </row>
    <row r="312" spans="1:227" ht="20.25">
      <c r="E312" t="s">
        <v>28</v>
      </c>
      <c r="F312" s="9">
        <v>44202</v>
      </c>
      <c r="U312" t="inlineStr">
        <is>
          <t>Reference value only - please do not quote it in any context.</t>
        </is>
      </c>
      <c r="CH312">
        <v>20</v>
      </c>
      <c r="CI312" t="s">
        <v>63</v>
      </c>
      <c r="CJ312" s="8">
        <v>43924</v>
      </c>
      <c r="CK312">
        <v>6</v>
      </c>
      <c r="CM312">
        <v>0</v>
      </c>
    </row>
    <row r="313" spans="1:227" ht="20.25">
      <c r="E313" t="s">
        <v>30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20</v>
      </c>
      <c r="CI313" t="s">
        <v>63</v>
      </c>
      <c r="CJ313" s="8">
        <v>43925</v>
      </c>
      <c r="CK313">
        <v>6</v>
      </c>
      <c r="CM313">
        <v>0</v>
      </c>
    </row>
    <row r="314" spans="1:227" ht="20.25">
      <c r="E314" t="s">
        <v>32</v>
      </c>
      <c r="F314" s="9">
        <v>44204</v>
      </c>
      <c r="U314" t="inlineStr">
        <is>
          <t>findings than given here).</t>
        </is>
      </c>
      <c r="CH314">
        <v>20</v>
      </c>
      <c r="CI314" t="s">
        <v>63</v>
      </c>
      <c r="CJ314" s="8">
        <v>43926</v>
      </c>
      <c r="CK314">
        <v>6</v>
      </c>
      <c r="CM314">
        <v>0</v>
      </c>
    </row>
    <row r="315" spans="1:227" ht="20.25">
      <c r="E315" t="s">
        <v>34</v>
      </c>
      <c r="F315" s="9">
        <v>44205</v>
      </c>
      <c r="T315" t="inlineStr">
        <is>
          <t>15 April: formalized entry (column L labels added)</t>
        </is>
      </c>
      <c r="CH315">
        <v>20</v>
      </c>
      <c r="CI315" t="s">
        <v>63</v>
      </c>
      <c r="CJ315" s="8">
        <v>43927</v>
      </c>
      <c r="CK315">
        <v>6</v>
      </c>
      <c r="CM315">
        <v>0</v>
      </c>
    </row>
    <row r="316" spans="1:227" ht="20.25">
      <c r="E316" t="s">
        <v>22</v>
      </c>
      <c r="F316" s="9">
        <v>44206</v>
      </c>
      <c r="T316" t="inlineStr">
        <is>
          <t>17 April: formatting fixes esp. Comma separation</t>
        </is>
      </c>
      <c r="CH316">
        <v>20</v>
      </c>
      <c r="CI316" t="s">
        <v>63</v>
      </c>
      <c r="CJ316" s="8">
        <v>43928</v>
      </c>
      <c r="CK316">
        <v>6</v>
      </c>
      <c r="CM316">
        <v>0</v>
      </c>
    </row>
    <row r="317" spans="1:227" ht="20.25">
      <c r="E317" t="s">
        <v>25</v>
      </c>
      <c r="F317" s="9">
        <v>44207</v>
      </c>
      <c r="T317" t="inlineStr">
        <is>
          <t>19 April: Y Axis Major ticks now 1024 (exact power of two)</t>
        </is>
      </c>
      <c r="CH317">
        <v>20</v>
      </c>
      <c r="CI317" t="s">
        <v>63</v>
      </c>
      <c r="CJ317" s="8">
        <v>43929</v>
      </c>
      <c r="CK317">
        <v>7</v>
      </c>
      <c r="CM317">
        <v>0</v>
      </c>
    </row>
    <row r="318" spans="1:227" ht="20.25">
      <c r="E318" t="s">
        <v>26</v>
      </c>
      <c r="F318" s="9">
        <v>44208</v>
      </c>
      <c r="T318" t="inlineStr">
        <is>
          <t>19 April: The graph was easy enough to maintain and so is included, standard, now.</t>
        </is>
      </c>
      <c r="CH318">
        <v>20</v>
      </c>
      <c r="CI318" t="s">
        <v>63</v>
      </c>
      <c r="CJ318" s="8">
        <v>43930</v>
      </c>
      <c r="CK318">
        <v>9</v>
      </c>
      <c r="CM318">
        <v>0</v>
      </c>
    </row>
    <row r="319" spans="1:227" ht="20.25">
      <c r="E319" t="s">
        <v>28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20</v>
      </c>
      <c r="CI319" t="s">
        <v>63</v>
      </c>
      <c r="CJ319" s="8">
        <v>43931</v>
      </c>
      <c r="CK319">
        <v>11</v>
      </c>
      <c r="CM319">
        <v>0</v>
      </c>
    </row>
    <row r="320" spans="1:227" ht="20.25">
      <c r="E320" t="s">
        <v>30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20</v>
      </c>
      <c r="CI320" t="s">
        <v>63</v>
      </c>
      <c r="CJ320" s="8">
        <v>43932</v>
      </c>
      <c r="CK320">
        <v>12</v>
      </c>
      <c r="CM320">
        <v>0</v>
      </c>
    </row>
    <row r="321" spans="1:227" ht="20.25">
      <c r="E321" t="s">
        <v>32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20</v>
      </c>
      <c r="CI321" t="s">
        <v>63</v>
      </c>
      <c r="CJ321" s="8">
        <v>43933</v>
      </c>
      <c r="CK321">
        <v>12</v>
      </c>
      <c r="CM321">
        <v>0</v>
      </c>
    </row>
    <row r="322" spans="1:227" ht="20.25">
      <c r="E322" t="s">
        <v>34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20</v>
      </c>
      <c r="CI322" t="s">
        <v>63</v>
      </c>
      <c r="CJ322" s="8">
        <v>43934</v>
      </c>
      <c r="CK322">
        <v>13</v>
      </c>
      <c r="CM322">
        <v>0</v>
      </c>
    </row>
    <row r="323" spans="1:227" ht="20.25">
      <c r="E323" t="s">
        <v>22</v>
      </c>
      <c r="F323">
        <v>17</v>
      </c>
      <c r="T323" t="inlineStr">
        <is>
          <t>General:</t>
        </is>
      </c>
      <c r="CH323">
        <v>20</v>
      </c>
      <c r="CI323" t="s">
        <v>63</v>
      </c>
      <c r="CJ323" s="8">
        <v>43935</v>
      </c>
      <c r="CK323">
        <v>14</v>
      </c>
      <c r="CM323">
        <v>0</v>
      </c>
    </row>
    <row r="324" spans="1:227" ht="20.25">
      <c r="E324" t="s">
        <v>25</v>
      </c>
      <c r="F324">
        <v>18</v>
      </c>
      <c r="U324" t="inlineStr">
        <is>
          <t>Latency:</t>
        </is>
      </c>
      <c r="CH324">
        <v>20</v>
      </c>
      <c r="CI324" t="s">
        <v>63</v>
      </c>
      <c r="CJ324" s="8">
        <v>43936</v>
      </c>
      <c r="CK324">
        <v>14</v>
      </c>
      <c r="CM324">
        <v>0</v>
      </c>
    </row>
    <row r="325" spans="1:227" ht="20.25">
      <c r="E325" t="s">
        <v>26</v>
      </c>
      <c r="F325">
        <v>19</v>
      </c>
      <c r="W325" t="inlineStr">
        <is>
          <t>Confirmed: infected 5-7 days ago.</t>
        </is>
      </c>
      <c r="CH325">
        <v>20</v>
      </c>
      <c r="CI325" t="s">
        <v>63</v>
      </c>
      <c r="CJ325" s="8">
        <v>43937</v>
      </c>
      <c r="CK325">
        <v>14</v>
      </c>
      <c r="CL325">
        <v>145</v>
      </c>
      <c r="CM325">
        <v>0</v>
      </c>
    </row>
    <row r="326" spans="1:227" ht="20.25">
      <c r="E326" t="s">
        <v>28</v>
      </c>
      <c r="F326">
        <v>20</v>
      </c>
      <c r="CH326">
        <v>20</v>
      </c>
      <c r="CI326" t="s">
        <v>63</v>
      </c>
      <c r="CJ326" s="8">
        <v>43938</v>
      </c>
      <c r="CK326">
        <v>15</v>
      </c>
      <c r="CL326">
        <v>155</v>
      </c>
      <c r="CM326">
        <v>0</v>
      </c>
    </row>
    <row r="327" spans="1:227" ht="20.25">
      <c r="E327" t="s">
        <v>30</v>
      </c>
      <c r="F327" s="9">
        <v>44217</v>
      </c>
      <c r="W327" t="inlineStr">
        <is>
          <t>Hospitalized: infected 1-3 weeks ago.</t>
        </is>
      </c>
      <c r="CH327">
        <v>20</v>
      </c>
      <c r="CI327" t="s">
        <v>63</v>
      </c>
      <c r="CJ327" s="8">
        <v>43939</v>
      </c>
      <c r="CK327">
        <v>15</v>
      </c>
      <c r="CL327">
        <v>155</v>
      </c>
      <c r="CM327">
        <v>0</v>
      </c>
    </row>
    <row r="328" spans="1:227" ht="20.25">
      <c r="E328" t="s">
        <v>32</v>
      </c>
      <c r="F328">
        <v>22</v>
      </c>
      <c r="CH328">
        <v>20</v>
      </c>
      <c r="CI328" t="s">
        <v>63</v>
      </c>
      <c r="CJ328" s="8">
        <v>43940</v>
      </c>
      <c r="CK328">
        <v>15</v>
      </c>
      <c r="CL328">
        <v>155</v>
      </c>
      <c r="CM328">
        <v>0</v>
      </c>
    </row>
    <row r="329" spans="1:227" ht="20.25">
      <c r="E329" t="s">
        <v>34</v>
      </c>
      <c r="F329">
        <v>23</v>
      </c>
      <c r="W329" t="inlineStr">
        <is>
          <t>Death: infected 3-4 weeks ago.</t>
        </is>
      </c>
      <c r="CH329">
        <v>20</v>
      </c>
      <c r="CI329" t="s">
        <v>63</v>
      </c>
      <c r="CJ329" s="8">
        <v>43941</v>
      </c>
      <c r="CK329">
        <v>18</v>
      </c>
      <c r="CL329">
        <v>186</v>
      </c>
      <c r="CM329">
        <v>2</v>
      </c>
    </row>
    <row r="330" spans="1:227" ht="20.25">
      <c r="E330" t="s">
        <v>22</v>
      </c>
      <c r="F330">
        <v>24</v>
      </c>
      <c r="CH330">
        <v>20</v>
      </c>
      <c r="CI330" t="s">
        <v>63</v>
      </c>
      <c r="CJ330" s="8">
        <v>43942</v>
      </c>
      <c r="CK330">
        <v>18</v>
      </c>
      <c r="CL330">
        <v>186</v>
      </c>
      <c r="CM330">
        <v>2</v>
      </c>
    </row>
    <row r="331" spans="1:227" ht="20.25">
      <c r="E331" t="s">
        <v>25</v>
      </c>
      <c r="F331">
        <v>25</v>
      </c>
      <c r="Y331" t="inlineStr">
        <is>
          <t>Source: Osterholm, 8 April 2020 (podcast).</t>
        </is>
      </c>
      <c r="CH331">
        <v>20</v>
      </c>
      <c r="CI331" t="s">
        <v>63</v>
      </c>
      <c r="CJ331" s="8">
        <v>43943</v>
      </c>
      <c r="CK331">
        <v>18</v>
      </c>
      <c r="CL331">
        <v>186</v>
      </c>
      <c r="CM331">
        <v>2</v>
      </c>
    </row>
    <row r="332" spans="1:227" ht="20.25">
      <c r="E332" t="s">
        <v>26</v>
      </c>
      <c r="F332">
        <v>26</v>
      </c>
      <c r="CH332">
        <v>20</v>
      </c>
      <c r="CI332" t="s">
        <v>63</v>
      </c>
      <c r="CJ332" s="8">
        <v>43944</v>
      </c>
      <c r="CK332">
        <v>18</v>
      </c>
      <c r="CL332">
        <v>186</v>
      </c>
      <c r="CM332">
        <v>2</v>
      </c>
    </row>
    <row r="333" spans="1:227" ht="20.25">
      <c r="E333" t="s">
        <v>28</v>
      </c>
      <c r="F333">
        <v>27</v>
      </c>
      <c r="AA333" t="inlineStr">
        <is>
          <t>https://twitter.com/CIDRAP/status/1248291432202407939</t>
        </is>
      </c>
      <c r="CH333">
        <v>20</v>
      </c>
      <c r="CI333" t="s">
        <v>63</v>
      </c>
      <c r="CJ333" s="8">
        <v>43945</v>
      </c>
      <c r="CK333">
        <v>18</v>
      </c>
      <c r="CL333">
        <v>186</v>
      </c>
      <c r="CM333">
        <v>2</v>
      </c>
    </row>
    <row r="334" spans="1:227" ht="20.25">
      <c r="E334" t="s">
        <v>30</v>
      </c>
      <c r="F334" s="9">
        <v>44224</v>
      </c>
      <c r="CH334">
        <v>20</v>
      </c>
      <c r="CI334" t="s">
        <v>63</v>
      </c>
      <c r="CJ334" s="8">
        <v>43946</v>
      </c>
      <c r="CK334">
        <v>19</v>
      </c>
      <c r="CL334">
        <v>197</v>
      </c>
      <c r="CM334">
        <v>2</v>
      </c>
    </row>
    <row r="335" spans="1:227" ht="20.25">
      <c r="E335" t="s">
        <v>32</v>
      </c>
      <c r="F335" s="9">
        <v>44225</v>
      </c>
      <c r="AB335" t="inlineStr">
        <is>
          <t>Episode 3 of Osterholm Update:</t>
        </is>
      </c>
      <c r="CH335">
        <v>20</v>
      </c>
      <c r="CI335" t="s">
        <v>63</v>
      </c>
      <c r="CJ335" s="8">
        <v>43947</v>
      </c>
      <c r="CK335">
        <v>19</v>
      </c>
      <c r="CL335">
        <v>197</v>
      </c>
      <c r="CM335">
        <v>2</v>
      </c>
    </row>
    <row r="336" spans="1:227" ht="20.25">
      <c r="E336" t="s">
        <v>34</v>
      </c>
      <c r="F336" s="9">
        <v>44226</v>
      </c>
      <c r="CH336">
        <v>20</v>
      </c>
      <c r="CI336" t="s">
        <v>63</v>
      </c>
      <c r="CJ336" s="8">
        <v>43948</v>
      </c>
      <c r="CK336">
        <v>19</v>
      </c>
      <c r="CL336">
        <v>197</v>
      </c>
      <c r="CM336">
        <v>2</v>
      </c>
    </row>
    <row r="337" spans="1:227" ht="20.25">
      <c r="E337" t="s">
        <v>22</v>
      </c>
      <c r="F337" s="9">
        <v>44227</v>
      </c>
      <c r="AD337" t="inlineStr">
        <is>
          <t>http://ow.ly/d5Gk30qwD7o #Coronavirus</t>
        </is>
      </c>
      <c r="CH337">
        <v>20</v>
      </c>
      <c r="CI337" t="s">
        <v>63</v>
      </c>
      <c r="CJ337" s="8">
        <v>43949</v>
      </c>
      <c r="CK337">
        <v>19</v>
      </c>
      <c r="CL337">
        <v>197</v>
      </c>
      <c r="CM337">
        <v>1</v>
      </c>
    </row>
    <row r="338" spans="1:227" ht="20.25">
      <c r="E338" t="s">
        <v>25</v>
      </c>
      <c r="F338" s="9">
        <v>44228</v>
      </c>
      <c r="CH338">
        <v>20</v>
      </c>
      <c r="CI338" t="s">
        <v>63</v>
      </c>
      <c r="CJ338" s="8">
        <v>43950</v>
      </c>
      <c r="CK338">
        <v>18</v>
      </c>
      <c r="CL338">
        <v>186</v>
      </c>
      <c r="CM338">
        <v>1</v>
      </c>
    </row>
    <row r="339" spans="1:227" ht="20.25">
      <c r="E339" t="s">
        <v>26</v>
      </c>
      <c r="F339" s="9">
        <v>44229</v>
      </c>
      <c r="AD339" t="inlineStr">
        <is>
          <t>#COVID19 is now live:</t>
        </is>
      </c>
      <c r="CH339">
        <v>20</v>
      </c>
      <c r="CI339" t="s">
        <v>63</v>
      </c>
      <c r="CJ339" s="8">
        <v>43951</v>
      </c>
      <c r="CK339">
        <v>18</v>
      </c>
      <c r="CL339">
        <v>186</v>
      </c>
      <c r="CM339">
        <v>1</v>
      </c>
    </row>
    <row r="340" spans="1:227" ht="20.25">
      <c r="E340" t="s">
        <v>28</v>
      </c>
      <c r="F340" s="9">
        <v>44230</v>
      </c>
      <c r="AD340" t="inlineStr">
        <is>
          <t>"Preparing For What's To Come,"</t>
        </is>
      </c>
      <c r="CH340">
        <v>20</v>
      </c>
      <c r="CI340" t="s">
        <v>63</v>
      </c>
      <c r="CJ340" s="8">
        <v>43952</v>
      </c>
      <c r="CK340">
        <v>18</v>
      </c>
      <c r="CL340">
        <v>186</v>
      </c>
      <c r="CM340">
        <v>1</v>
      </c>
    </row>
    <row r="341" spans="1:227" ht="20.25">
      <c r="E341" t="s">
        <v>30</v>
      </c>
      <c r="F341" s="9">
        <v>44231</v>
      </c>
      <c r="AD341" t="inlineStr">
        <is>
          <t>in which Dr. Osterholm discusses the US situation,</t>
        </is>
      </c>
      <c r="CH341">
        <v>20</v>
      </c>
      <c r="CI341" t="s">
        <v>63</v>
      </c>
      <c r="CJ341" s="8">
        <v>43953</v>
      </c>
      <c r="CK341">
        <v>18</v>
      </c>
      <c r="CL341">
        <v>186</v>
      </c>
      <c r="CM341">
        <v>1</v>
      </c>
    </row>
    <row r="342" spans="1:227" ht="20.25">
      <c r="E342" t="s">
        <v>32</v>
      </c>
      <c r="F342" s="9">
        <v>44232</v>
      </c>
      <c r="AD342" t="inlineStr">
        <is>
          <t>the potential for subsequent waves, racial</t>
        </is>
      </c>
      <c r="CH342">
        <v>20</v>
      </c>
      <c r="CI342" t="s">
        <v>63</v>
      </c>
      <c r="CJ342" s="8">
        <v>43954</v>
      </c>
      <c r="CK342">
        <v>18</v>
      </c>
      <c r="CL342">
        <v>186</v>
      </c>
      <c r="CM342">
        <v>1</v>
      </c>
    </row>
    <row r="343" spans="1:227" ht="20.25">
      <c r="E343" t="s">
        <v>34</v>
      </c>
      <c r="F343" s="9">
        <v>44233</v>
      </c>
      <c r="AD343" t="inlineStr">
        <is>
          <t>and gender disparities,</t>
        </is>
      </c>
      <c r="CH343">
        <v>20</v>
      </c>
      <c r="CI343" t="s">
        <v>63</v>
      </c>
      <c r="CJ343" s="8">
        <v>43955</v>
      </c>
      <c r="CK343">
        <v>18</v>
      </c>
      <c r="CL343">
        <v>186</v>
      </c>
      <c r="CM343">
        <v>1</v>
      </c>
    </row>
    <row r="344" spans="1:227" ht="20.25">
      <c r="E344" t="s">
        <v>22</v>
      </c>
      <c r="F344" s="9">
        <v>44234</v>
      </c>
      <c r="AD344" t="inlineStr">
        <is>
          <t>and the use of masks by the public</t>
        </is>
      </c>
      <c r="CH344">
        <v>20</v>
      </c>
      <c r="CI344" t="s">
        <v>63</v>
      </c>
      <c r="CJ344" s="8">
        <v>43956</v>
      </c>
      <c r="CK344">
        <v>18</v>
      </c>
      <c r="CL344">
        <v>186</v>
      </c>
      <c r="CM344">
        <v>1</v>
      </c>
    </row>
    <row r="345" spans="1:227" ht="20.25">
      <c r="E345" t="s">
        <v>25</v>
      </c>
      <c r="F345" s="9">
        <v>44235</v>
      </c>
      <c r="CH345">
        <v>20</v>
      </c>
      <c r="CI345" t="s">
        <v>63</v>
      </c>
      <c r="CJ345" s="8">
        <v>43957</v>
      </c>
      <c r="CK345">
        <v>19</v>
      </c>
      <c r="CL345">
        <v>197</v>
      </c>
      <c r="CM345">
        <v>1</v>
      </c>
    </row>
    <row r="346" spans="1:227" ht="20.25">
      <c r="E346" t="s">
        <v>26</v>
      </c>
      <c r="F346">
        <v>9</v>
      </c>
      <c r="CH346">
        <v>20</v>
      </c>
      <c r="CI346" t="s">
        <v>63</v>
      </c>
      <c r="CJ346" s="8">
        <v>43958</v>
      </c>
      <c r="CK346">
        <v>19</v>
      </c>
      <c r="CL346">
        <v>197</v>
      </c>
      <c r="CM346">
        <v>1</v>
      </c>
    </row>
    <row r="347" spans="1:227" ht="20.25">
      <c r="E347" t="s">
        <v>28</v>
      </c>
      <c r="F347">
        <v>10</v>
      </c>
      <c r="CH347">
        <v>20</v>
      </c>
      <c r="CI347" t="s">
        <v>63</v>
      </c>
      <c r="CJ347" s="8">
        <v>43959</v>
      </c>
      <c r="CK347">
        <v>19</v>
      </c>
      <c r="CL347">
        <v>197</v>
      </c>
      <c r="CM347">
        <v>1</v>
      </c>
    </row>
    <row r="348" spans="1:227" ht="20.25">
      <c r="E348" t="s">
        <v>30</v>
      </c>
      <c r="F348">
        <v>11</v>
      </c>
      <c r="CH348">
        <v>20</v>
      </c>
      <c r="CI348" t="s">
        <v>63</v>
      </c>
      <c r="CJ348" s="8">
        <v>43960</v>
      </c>
      <c r="CK348">
        <v>20</v>
      </c>
      <c r="CL348">
        <v>207</v>
      </c>
      <c r="CM348">
        <v>1</v>
      </c>
    </row>
    <row r="349" spans="1:227" ht="20.25">
      <c r="E349" t="s">
        <v>32</v>
      </c>
      <c r="F349">
        <v>12</v>
      </c>
      <c r="CH349">
        <v>20</v>
      </c>
      <c r="CI349" t="s">
        <v>63</v>
      </c>
      <c r="CJ349" s="8">
        <v>43961</v>
      </c>
      <c r="CK349">
        <v>20</v>
      </c>
      <c r="CL349">
        <v>207</v>
      </c>
      <c r="CM349">
        <v>1</v>
      </c>
    </row>
    <row r="350" spans="1:227" ht="20.25">
      <c r="E350" t="s">
        <v>34</v>
      </c>
      <c r="F350">
        <v>13</v>
      </c>
      <c r="CH350">
        <v>20</v>
      </c>
      <c r="CI350" t="s">
        <v>63</v>
      </c>
      <c r="CJ350" s="8">
        <v>43962</v>
      </c>
      <c r="CK350">
        <v>20</v>
      </c>
      <c r="CL350">
        <v>207</v>
      </c>
      <c r="CM350">
        <v>1</v>
      </c>
    </row>
    <row r="351" spans="1:227" ht="20.25">
      <c r="E351" t="s">
        <v>22</v>
      </c>
      <c r="F351" s="9">
        <v>44241</v>
      </c>
      <c r="CH351">
        <v>23</v>
      </c>
      <c r="CI351" t="s">
        <v>33</v>
      </c>
      <c r="CJ351" s="8">
        <v>43914</v>
      </c>
      <c r="CK351">
        <v>0</v>
      </c>
      <c r="CM351">
        <v>0</v>
      </c>
    </row>
    <row r="352" spans="1:227" ht="20.25">
      <c r="E352" t="s">
        <v>25</v>
      </c>
      <c r="F352">
        <v>15</v>
      </c>
      <c r="CH352">
        <v>23</v>
      </c>
      <c r="CI352" t="s">
        <v>33</v>
      </c>
      <c r="CJ352" s="8">
        <v>43915</v>
      </c>
      <c r="CK352">
        <v>0</v>
      </c>
      <c r="CM352">
        <v>0</v>
      </c>
    </row>
    <row r="353" spans="1:227" ht="20.25">
      <c r="E353" t="s">
        <v>26</v>
      </c>
      <c r="F353">
        <v>16</v>
      </c>
      <c r="CH353">
        <v>23</v>
      </c>
      <c r="CI353" t="s">
        <v>33</v>
      </c>
      <c r="CJ353" s="8">
        <v>43916</v>
      </c>
      <c r="CK353">
        <v>0</v>
      </c>
      <c r="CM353">
        <v>0</v>
      </c>
    </row>
    <row r="354" spans="1:227" ht="20.25">
      <c r="E354" t="s">
        <v>28</v>
      </c>
      <c r="F354">
        <v>17</v>
      </c>
      <c r="CH354">
        <v>23</v>
      </c>
      <c r="CI354" t="s">
        <v>33</v>
      </c>
      <c r="CJ354" s="8">
        <v>43917</v>
      </c>
      <c r="CK354">
        <v>0</v>
      </c>
      <c r="CM354">
        <v>0</v>
      </c>
    </row>
    <row r="355" spans="1:227" ht="20.25">
      <c r="E355" t="s">
        <v>30</v>
      </c>
      <c r="F355">
        <v>18</v>
      </c>
      <c r="CH355">
        <v>23</v>
      </c>
      <c r="CI355" t="s">
        <v>33</v>
      </c>
      <c r="CJ355" s="8">
        <v>43918</v>
      </c>
      <c r="CK355">
        <v>0</v>
      </c>
      <c r="CM355">
        <v>0</v>
      </c>
    </row>
    <row r="356" spans="1:227" ht="20.25">
      <c r="E356" t="s">
        <v>32</v>
      </c>
      <c r="F356">
        <v>19</v>
      </c>
      <c r="CH356">
        <v>23</v>
      </c>
      <c r="CI356" t="s">
        <v>33</v>
      </c>
      <c r="CJ356" s="8">
        <v>43919</v>
      </c>
      <c r="CK356">
        <v>1</v>
      </c>
      <c r="CM356">
        <v>0</v>
      </c>
    </row>
    <row r="357" spans="1:227" ht="20.25">
      <c r="E357" t="s">
        <v>34</v>
      </c>
      <c r="F357">
        <v>20</v>
      </c>
      <c r="CH357">
        <v>23</v>
      </c>
      <c r="CI357" t="s">
        <v>33</v>
      </c>
      <c r="CJ357" s="8">
        <v>43920</v>
      </c>
      <c r="CK357">
        <v>1</v>
      </c>
      <c r="CM357">
        <v>0</v>
      </c>
    </row>
    <row r="358" spans="1:227" ht="20.25">
      <c r="E358" t="s">
        <v>22</v>
      </c>
      <c r="F358" s="9">
        <v>44248</v>
      </c>
      <c r="CH358">
        <v>23</v>
      </c>
      <c r="CI358" t="s">
        <v>33</v>
      </c>
      <c r="CJ358" s="8">
        <v>43921</v>
      </c>
      <c r="CK358">
        <v>1</v>
      </c>
      <c r="CM358">
        <v>0</v>
      </c>
    </row>
    <row r="359" spans="1:227" ht="20.25">
      <c r="E359" t="s">
        <v>25</v>
      </c>
      <c r="F359">
        <v>22</v>
      </c>
      <c r="CH359">
        <v>23</v>
      </c>
      <c r="CI359" t="s">
        <v>33</v>
      </c>
      <c r="CJ359" s="8">
        <v>43922</v>
      </c>
      <c r="CK359">
        <v>2</v>
      </c>
      <c r="CM359">
        <v>0</v>
      </c>
    </row>
    <row r="360" spans="1:227" ht="20.25">
      <c r="E360" t="s">
        <v>26</v>
      </c>
      <c r="F360">
        <v>23</v>
      </c>
      <c r="CH360">
        <v>23</v>
      </c>
      <c r="CI360" t="s">
        <v>33</v>
      </c>
      <c r="CJ360" s="8">
        <v>43923</v>
      </c>
      <c r="CK360">
        <v>2</v>
      </c>
      <c r="CM360">
        <v>0</v>
      </c>
    </row>
    <row r="361" spans="1:227" ht="20.25">
      <c r="E361" t="s">
        <v>28</v>
      </c>
      <c r="F361">
        <v>24</v>
      </c>
      <c r="CH361">
        <v>23</v>
      </c>
      <c r="CI361" t="s">
        <v>33</v>
      </c>
      <c r="CJ361" s="8">
        <v>43924</v>
      </c>
      <c r="CK361">
        <v>2</v>
      </c>
      <c r="CM361">
        <v>0</v>
      </c>
    </row>
    <row r="362" spans="1:227" ht="20.25">
      <c r="E362" t="s">
        <v>30</v>
      </c>
      <c r="F362">
        <v>25</v>
      </c>
      <c r="CH362">
        <v>23</v>
      </c>
      <c r="CI362" t="s">
        <v>33</v>
      </c>
      <c r="CJ362" s="8">
        <v>43925</v>
      </c>
      <c r="CK362">
        <v>2</v>
      </c>
      <c r="CM362">
        <v>0</v>
      </c>
    </row>
    <row r="363" spans="1:227" ht="20.25">
      <c r="E363" t="s">
        <v>32</v>
      </c>
      <c r="F363" s="9">
        <v>44253</v>
      </c>
      <c r="CH363">
        <v>23</v>
      </c>
      <c r="CI363" t="s">
        <v>33</v>
      </c>
      <c r="CJ363" s="8">
        <v>43926</v>
      </c>
      <c r="CK363">
        <v>2</v>
      </c>
      <c r="CM363">
        <v>0</v>
      </c>
    </row>
    <row r="364" spans="1:227" ht="20.25">
      <c r="E364" t="s">
        <v>34</v>
      </c>
      <c r="F364" s="9">
        <v>44254</v>
      </c>
      <c r="CH364">
        <v>23</v>
      </c>
      <c r="CI364" t="s">
        <v>33</v>
      </c>
      <c r="CJ364" s="8">
        <v>43927</v>
      </c>
      <c r="CK364">
        <v>2</v>
      </c>
      <c r="CM364">
        <v>0</v>
      </c>
    </row>
    <row r="365" spans="1:227" ht="20.25">
      <c r="E365" t="s">
        <v>22</v>
      </c>
      <c r="F365" s="9">
        <v>44255</v>
      </c>
      <c r="CH365">
        <v>23</v>
      </c>
      <c r="CI365" t="s">
        <v>33</v>
      </c>
      <c r="CJ365" s="8">
        <v>43928</v>
      </c>
      <c r="CK365">
        <v>5</v>
      </c>
      <c r="CM365">
        <v>0</v>
      </c>
    </row>
    <row r="366" spans="1:227" ht="20.25">
      <c r="E366" t="s">
        <v>25</v>
      </c>
      <c r="F366" s="9">
        <v>44256</v>
      </c>
      <c r="CH366">
        <v>23</v>
      </c>
      <c r="CI366" t="s">
        <v>33</v>
      </c>
      <c r="CJ366" s="8">
        <v>43929</v>
      </c>
      <c r="CK366">
        <v>6</v>
      </c>
      <c r="CM366">
        <v>0</v>
      </c>
    </row>
    <row r="367" spans="1:227" ht="20.25">
      <c r="E367" t="s">
        <v>26</v>
      </c>
      <c r="F367" s="9">
        <v>44257</v>
      </c>
      <c r="CH367">
        <v>23</v>
      </c>
      <c r="CI367" t="s">
        <v>33</v>
      </c>
      <c r="CJ367" s="8">
        <v>43930</v>
      </c>
      <c r="CK367">
        <v>7</v>
      </c>
      <c r="CM367">
        <v>0</v>
      </c>
    </row>
    <row r="368" spans="1:227" ht="20.25">
      <c r="E368" t="s">
        <v>28</v>
      </c>
      <c r="F368" s="9">
        <v>44258</v>
      </c>
      <c r="CH368">
        <v>23</v>
      </c>
      <c r="CI368" t="s">
        <v>33</v>
      </c>
      <c r="CJ368" s="8">
        <v>43931</v>
      </c>
      <c r="CK368">
        <v>7</v>
      </c>
      <c r="CM368">
        <v>0</v>
      </c>
    </row>
    <row r="369" spans="1:227" ht="20.25">
      <c r="E369" t="s">
        <v>30</v>
      </c>
      <c r="F369" s="9">
        <v>44259</v>
      </c>
      <c r="CH369">
        <v>23</v>
      </c>
      <c r="CI369" t="s">
        <v>33</v>
      </c>
      <c r="CJ369" s="8">
        <v>43932</v>
      </c>
      <c r="CK369">
        <v>8</v>
      </c>
      <c r="CM369">
        <v>0</v>
      </c>
    </row>
    <row r="370" spans="1:227" ht="20.25">
      <c r="E370" t="s">
        <v>32</v>
      </c>
      <c r="F370" s="9">
        <v>44260</v>
      </c>
      <c r="CH370">
        <v>23</v>
      </c>
      <c r="CI370" t="s">
        <v>33</v>
      </c>
      <c r="CJ370" s="8">
        <v>43933</v>
      </c>
      <c r="CK370">
        <v>10</v>
      </c>
      <c r="CM370">
        <v>0</v>
      </c>
    </row>
    <row r="371" spans="1:227" ht="20.25">
      <c r="E371" t="s">
        <v>34</v>
      </c>
      <c r="F371" s="9">
        <v>44261</v>
      </c>
      <c r="CH371">
        <v>23</v>
      </c>
      <c r="CI371" t="s">
        <v>33</v>
      </c>
      <c r="CJ371" s="8">
        <v>43934</v>
      </c>
      <c r="CK371">
        <v>12</v>
      </c>
      <c r="CM371">
        <v>1</v>
      </c>
    </row>
    <row r="372" spans="1:227" ht="20.25">
      <c r="E372" t="s">
        <v>22</v>
      </c>
      <c r="F372" s="9">
        <v>44262</v>
      </c>
      <c r="CH372">
        <v>23</v>
      </c>
      <c r="CI372" t="s">
        <v>33</v>
      </c>
      <c r="CJ372" s="8">
        <v>43935</v>
      </c>
      <c r="CK372">
        <v>13</v>
      </c>
      <c r="CM372">
        <v>1</v>
      </c>
    </row>
    <row r="373" spans="1:227" ht="20.25">
      <c r="E373" t="s">
        <v>25</v>
      </c>
      <c r="F373" s="9">
        <v>44263</v>
      </c>
      <c r="CH373">
        <v>23</v>
      </c>
      <c r="CI373" t="s">
        <v>33</v>
      </c>
      <c r="CJ373" s="8">
        <v>43936</v>
      </c>
      <c r="CK373">
        <v>22</v>
      </c>
      <c r="CM373">
        <v>4</v>
      </c>
    </row>
    <row r="374" spans="1:227" ht="20.25">
      <c r="E374" t="s">
        <v>26</v>
      </c>
      <c r="F374">
        <v>9</v>
      </c>
      <c r="CH374">
        <v>23</v>
      </c>
      <c r="CI374" t="s">
        <v>33</v>
      </c>
      <c r="CJ374" s="8">
        <v>43937</v>
      </c>
      <c r="CK374">
        <v>22</v>
      </c>
      <c r="CL374">
        <v>214</v>
      </c>
      <c r="CM374">
        <v>1</v>
      </c>
    </row>
    <row r="375" spans="1:227" ht="20.25">
      <c r="E375" t="s">
        <v>28</v>
      </c>
      <c r="F375">
        <v>10</v>
      </c>
      <c r="CH375">
        <v>23</v>
      </c>
      <c r="CI375" t="s">
        <v>33</v>
      </c>
      <c r="CJ375" s="8">
        <v>43938</v>
      </c>
      <c r="CK375">
        <v>24</v>
      </c>
      <c r="CL375">
        <v>234</v>
      </c>
      <c r="CM375">
        <v>1</v>
      </c>
    </row>
    <row r="376" spans="1:227" ht="20.25">
      <c r="E376" t="s">
        <v>30</v>
      </c>
      <c r="F376">
        <v>11</v>
      </c>
      <c r="CH376">
        <v>23</v>
      </c>
      <c r="CI376" t="s">
        <v>33</v>
      </c>
      <c r="CJ376" s="8">
        <v>43939</v>
      </c>
      <c r="CK376">
        <v>25</v>
      </c>
      <c r="CL376">
        <v>243</v>
      </c>
      <c r="CM376">
        <v>1</v>
      </c>
    </row>
    <row r="377" spans="1:227" ht="20.25">
      <c r="E377" t="s">
        <v>32</v>
      </c>
      <c r="F377">
        <v>12</v>
      </c>
      <c r="CH377">
        <v>23</v>
      </c>
      <c r="CI377" t="s">
        <v>33</v>
      </c>
      <c r="CJ377" s="8">
        <v>43940</v>
      </c>
      <c r="CK377">
        <v>25</v>
      </c>
      <c r="CL377">
        <v>243</v>
      </c>
      <c r="CM377">
        <v>1</v>
      </c>
    </row>
    <row r="378" spans="1:227" ht="20.25">
      <c r="E378" t="s">
        <v>34</v>
      </c>
      <c r="F378">
        <v>13</v>
      </c>
      <c r="CH378">
        <v>23</v>
      </c>
      <c r="CI378" t="s">
        <v>33</v>
      </c>
      <c r="CJ378" s="8">
        <v>43941</v>
      </c>
      <c r="CK378">
        <v>44</v>
      </c>
      <c r="CL378">
        <v>428</v>
      </c>
      <c r="CM378">
        <v>6</v>
      </c>
    </row>
    <row r="379" spans="1:227" ht="20.25">
      <c r="E379" t="s">
        <v>22</v>
      </c>
      <c r="F379" s="9">
        <v>44269</v>
      </c>
      <c r="CH379">
        <v>23</v>
      </c>
      <c r="CI379" t="s">
        <v>33</v>
      </c>
      <c r="CJ379" s="8">
        <v>43942</v>
      </c>
      <c r="CK379">
        <v>44</v>
      </c>
      <c r="CL379">
        <v>428</v>
      </c>
      <c r="CM379">
        <v>6</v>
      </c>
    </row>
    <row r="380" spans="1:227" ht="20.25">
      <c r="E380" t="s">
        <v>25</v>
      </c>
      <c r="F380">
        <v>15</v>
      </c>
      <c r="CH380">
        <v>23</v>
      </c>
      <c r="CI380" t="s">
        <v>33</v>
      </c>
      <c r="CJ380" s="8">
        <v>43943</v>
      </c>
      <c r="CK380">
        <v>45</v>
      </c>
      <c r="CL380">
        <v>438</v>
      </c>
      <c r="CM380">
        <v>8</v>
      </c>
    </row>
    <row r="381" spans="1:227" ht="20.25">
      <c r="E381" t="s">
        <v>26</v>
      </c>
      <c r="F381">
        <v>16</v>
      </c>
      <c r="CH381">
        <v>23</v>
      </c>
      <c r="CI381" t="s">
        <v>33</v>
      </c>
      <c r="CJ381" s="8">
        <v>43944</v>
      </c>
      <c r="CK381">
        <v>46</v>
      </c>
      <c r="CL381">
        <v>448</v>
      </c>
      <c r="CM381">
        <v>9</v>
      </c>
    </row>
    <row r="382" spans="1:227" ht="20.25">
      <c r="E382" t="s">
        <v>28</v>
      </c>
      <c r="F382">
        <v>17</v>
      </c>
      <c r="CH382">
        <v>23</v>
      </c>
      <c r="CI382" t="s">
        <v>33</v>
      </c>
      <c r="CJ382" s="8">
        <v>43945</v>
      </c>
      <c r="CK382">
        <v>47</v>
      </c>
      <c r="CL382">
        <v>458</v>
      </c>
      <c r="CM382">
        <v>10</v>
      </c>
    </row>
    <row r="383" spans="1:227" ht="20.25">
      <c r="E383" t="s">
        <v>30</v>
      </c>
      <c r="F383">
        <v>18</v>
      </c>
      <c r="CH383">
        <v>23</v>
      </c>
      <c r="CI383" t="s">
        <v>33</v>
      </c>
      <c r="CJ383" s="8">
        <v>43946</v>
      </c>
      <c r="CK383">
        <v>48</v>
      </c>
      <c r="CL383">
        <v>467</v>
      </c>
      <c r="CM383">
        <v>10</v>
      </c>
    </row>
    <row r="384" spans="1:227" ht="20.25">
      <c r="E384" t="s">
        <v>32</v>
      </c>
      <c r="F384">
        <v>19</v>
      </c>
      <c r="CH384">
        <v>23</v>
      </c>
      <c r="CI384" t="s">
        <v>33</v>
      </c>
      <c r="CJ384" s="8">
        <v>43947</v>
      </c>
      <c r="CK384">
        <v>51</v>
      </c>
      <c r="CL384">
        <v>497</v>
      </c>
      <c r="CM384">
        <v>12</v>
      </c>
    </row>
    <row r="385" spans="1:227" ht="20.25">
      <c r="E385" t="s">
        <v>34</v>
      </c>
      <c r="F385">
        <v>20</v>
      </c>
      <c r="CH385">
        <v>23</v>
      </c>
      <c r="CI385" t="s">
        <v>33</v>
      </c>
      <c r="CJ385" s="8">
        <v>43948</v>
      </c>
      <c r="CK385">
        <v>52</v>
      </c>
      <c r="CL385">
        <v>506</v>
      </c>
      <c r="CM385">
        <v>14</v>
      </c>
    </row>
    <row r="386" spans="1:227" ht="20.25">
      <c r="E386" t="s">
        <v>22</v>
      </c>
      <c r="F386" s="9">
        <v>44276</v>
      </c>
      <c r="CH386">
        <v>23</v>
      </c>
      <c r="CI386" t="s">
        <v>33</v>
      </c>
      <c r="CJ386" s="8">
        <v>43949</v>
      </c>
      <c r="CK386">
        <v>53</v>
      </c>
      <c r="CL386">
        <v>516</v>
      </c>
      <c r="CM386">
        <v>16</v>
      </c>
    </row>
    <row r="387" spans="1:227" ht="20.25">
      <c r="E387" t="s">
        <v>25</v>
      </c>
      <c r="F387">
        <v>22</v>
      </c>
      <c r="CH387">
        <v>23</v>
      </c>
      <c r="CI387" t="s">
        <v>33</v>
      </c>
      <c r="CJ387" s="8">
        <v>43950</v>
      </c>
      <c r="CK387">
        <v>56</v>
      </c>
      <c r="CL387">
        <v>545</v>
      </c>
      <c r="CM387">
        <v>17</v>
      </c>
    </row>
    <row r="388" spans="1:227" ht="20.25">
      <c r="E388" t="s">
        <v>26</v>
      </c>
      <c r="F388">
        <v>23</v>
      </c>
      <c r="CH388">
        <v>23</v>
      </c>
      <c r="CI388" t="s">
        <v>33</v>
      </c>
      <c r="CJ388" s="8">
        <v>43951</v>
      </c>
      <c r="CK388">
        <v>58</v>
      </c>
      <c r="CL388">
        <v>565</v>
      </c>
      <c r="CM388">
        <v>19</v>
      </c>
    </row>
    <row r="389" spans="1:227" ht="20.25">
      <c r="E389" t="s">
        <v>28</v>
      </c>
      <c r="F389">
        <v>24</v>
      </c>
      <c r="CH389">
        <v>23</v>
      </c>
      <c r="CI389" t="s">
        <v>33</v>
      </c>
      <c r="CJ389" s="8">
        <v>43952</v>
      </c>
      <c r="CK389">
        <v>65</v>
      </c>
      <c r="CL389">
        <v>633</v>
      </c>
      <c r="CM389">
        <v>19</v>
      </c>
    </row>
    <row r="390" spans="1:227" ht="20.25">
      <c r="E390" t="s">
        <v>30</v>
      </c>
      <c r="F390">
        <v>25</v>
      </c>
      <c r="CH390">
        <v>23</v>
      </c>
      <c r="CI390" t="s">
        <v>33</v>
      </c>
      <c r="CJ390" s="8">
        <v>43953</v>
      </c>
      <c r="CK390">
        <v>65</v>
      </c>
      <c r="CL390">
        <v>633</v>
      </c>
      <c r="CM390">
        <v>19</v>
      </c>
    </row>
    <row r="391" spans="1:227" ht="20.25">
      <c r="E391" t="s">
        <v>32</v>
      </c>
      <c r="F391">
        <v>26</v>
      </c>
      <c r="CH391">
        <v>23</v>
      </c>
      <c r="CI391" t="s">
        <v>33</v>
      </c>
      <c r="CJ391" s="8">
        <v>43954</v>
      </c>
      <c r="CK391">
        <v>66</v>
      </c>
      <c r="CL391">
        <v>643</v>
      </c>
      <c r="CM391">
        <v>21</v>
      </c>
    </row>
    <row r="392" spans="1:227" ht="20.25">
      <c r="E392" t="s">
        <v>34</v>
      </c>
      <c r="F392" s="9">
        <v>44282</v>
      </c>
      <c r="CH392">
        <v>23</v>
      </c>
      <c r="CI392" t="s">
        <v>33</v>
      </c>
      <c r="CJ392" s="8">
        <v>43955</v>
      </c>
      <c r="CK392">
        <v>66</v>
      </c>
      <c r="CL392">
        <v>643</v>
      </c>
      <c r="CM392">
        <v>21</v>
      </c>
    </row>
    <row r="393" spans="1:227" ht="20.25">
      <c r="E393" t="s">
        <v>22</v>
      </c>
      <c r="F393" s="9">
        <v>44283</v>
      </c>
      <c r="CH393">
        <v>23</v>
      </c>
      <c r="CI393" t="s">
        <v>33</v>
      </c>
      <c r="CJ393" s="8">
        <v>43956</v>
      </c>
      <c r="CK393">
        <v>66</v>
      </c>
      <c r="CL393">
        <v>643</v>
      </c>
      <c r="CM393">
        <v>21</v>
      </c>
    </row>
    <row r="394" spans="1:227" ht="20.25">
      <c r="E394" t="s">
        <v>25</v>
      </c>
      <c r="F394" s="9">
        <v>44284</v>
      </c>
      <c r="CH394">
        <v>23</v>
      </c>
      <c r="CI394" t="s">
        <v>33</v>
      </c>
      <c r="CJ394" s="8">
        <v>43957</v>
      </c>
      <c r="CK394">
        <v>67</v>
      </c>
      <c r="CL394">
        <v>652</v>
      </c>
      <c r="CM394">
        <v>22</v>
      </c>
    </row>
    <row r="395" spans="1:227" ht="20.25">
      <c r="E395" t="s">
        <v>26</v>
      </c>
      <c r="F395" s="9">
        <v>44285</v>
      </c>
      <c r="CH395">
        <v>23</v>
      </c>
      <c r="CI395" t="s">
        <v>33</v>
      </c>
      <c r="CJ395" s="8">
        <v>43958</v>
      </c>
      <c r="CK395">
        <v>67</v>
      </c>
      <c r="CL395">
        <v>652</v>
      </c>
      <c r="CM395">
        <v>22</v>
      </c>
    </row>
    <row r="396" spans="1:227" ht="20.25">
      <c r="E396" t="s">
        <v>28</v>
      </c>
      <c r="F396" s="9">
        <v>44286</v>
      </c>
      <c r="CH396">
        <v>23</v>
      </c>
      <c r="CI396" t="s">
        <v>33</v>
      </c>
      <c r="CJ396" s="8">
        <v>43959</v>
      </c>
      <c r="CK396">
        <v>67</v>
      </c>
      <c r="CL396">
        <v>652</v>
      </c>
      <c r="CM396">
        <v>22</v>
      </c>
    </row>
    <row r="397" spans="1:227" ht="20.25">
      <c r="E397" t="s">
        <v>30</v>
      </c>
      <c r="F397" s="9">
        <v>44287</v>
      </c>
      <c r="CH397">
        <v>23</v>
      </c>
      <c r="CI397" t="s">
        <v>33</v>
      </c>
      <c r="CJ397" s="8">
        <v>43960</v>
      </c>
      <c r="CK397">
        <v>68</v>
      </c>
      <c r="CL397">
        <v>662</v>
      </c>
      <c r="CM397">
        <v>22</v>
      </c>
    </row>
    <row r="398" spans="1:227" ht="20.25">
      <c r="E398" t="s">
        <v>32</v>
      </c>
      <c r="F398" s="9">
        <v>44288</v>
      </c>
      <c r="CH398">
        <v>23</v>
      </c>
      <c r="CI398" t="s">
        <v>33</v>
      </c>
      <c r="CJ398" s="8">
        <v>43961</v>
      </c>
      <c r="CK398">
        <v>67</v>
      </c>
      <c r="CL398">
        <v>652</v>
      </c>
      <c r="CM398">
        <v>22</v>
      </c>
    </row>
    <row r="399" spans="1:227" ht="20.25">
      <c r="E399" t="s">
        <v>34</v>
      </c>
      <c r="F399" s="9">
        <v>44289</v>
      </c>
      <c r="CH399">
        <v>23</v>
      </c>
      <c r="CI399" t="s">
        <v>33</v>
      </c>
      <c r="CJ399" s="8">
        <v>43962</v>
      </c>
      <c r="CK399">
        <v>67</v>
      </c>
      <c r="CL399">
        <v>652</v>
      </c>
      <c r="CM399">
        <v>22</v>
      </c>
    </row>
    <row r="400" spans="1:227" ht="20.25">
      <c r="E400" t="s">
        <v>22</v>
      </c>
      <c r="F400" s="9">
        <v>44290</v>
      </c>
      <c r="CH400">
        <v>33</v>
      </c>
      <c r="CI400" t="s">
        <v>64</v>
      </c>
      <c r="CJ400" s="8">
        <v>43914</v>
      </c>
      <c r="CK400">
        <v>1</v>
      </c>
      <c r="CM400">
        <v>0</v>
      </c>
    </row>
    <row r="401" spans="1:227" ht="20.25">
      <c r="E401" t="s">
        <v>25</v>
      </c>
      <c r="F401">
        <v>5</v>
      </c>
      <c r="CH401">
        <v>33</v>
      </c>
      <c r="CI401" t="s">
        <v>64</v>
      </c>
      <c r="CJ401" s="8">
        <v>43915</v>
      </c>
      <c r="CK401">
        <v>1</v>
      </c>
      <c r="CM401">
        <v>0</v>
      </c>
    </row>
    <row r="402" spans="1:227" ht="20.25">
      <c r="E402" t="s">
        <v>26</v>
      </c>
      <c r="F402">
        <v>6</v>
      </c>
      <c r="CH402">
        <v>33</v>
      </c>
      <c r="CI402" t="s">
        <v>64</v>
      </c>
      <c r="CJ402" s="8">
        <v>43916</v>
      </c>
      <c r="CK402">
        <v>1</v>
      </c>
      <c r="CM402">
        <v>0</v>
      </c>
    </row>
    <row r="403" spans="1:227" ht="20.25">
      <c r="E403" t="s">
        <v>28</v>
      </c>
      <c r="F403" s="9">
        <v>44293</v>
      </c>
      <c r="CH403">
        <v>33</v>
      </c>
      <c r="CI403" t="s">
        <v>64</v>
      </c>
      <c r="CJ403" s="8">
        <v>43917</v>
      </c>
      <c r="CK403">
        <v>1</v>
      </c>
      <c r="CM403">
        <v>0</v>
      </c>
    </row>
    <row r="404" spans="1:227" ht="20.25">
      <c r="E404" t="s">
        <v>30</v>
      </c>
      <c r="F404" s="9">
        <v>44294</v>
      </c>
      <c r="CH404">
        <v>33</v>
      </c>
      <c r="CI404" t="s">
        <v>64</v>
      </c>
      <c r="CJ404" s="8">
        <v>43918</v>
      </c>
      <c r="CK404">
        <v>3</v>
      </c>
      <c r="CM404">
        <v>0</v>
      </c>
    </row>
    <row r="405" spans="1:227" ht="20.25">
      <c r="E405" t="s">
        <v>32</v>
      </c>
      <c r="F405">
        <v>9</v>
      </c>
      <c r="CH405">
        <v>33</v>
      </c>
      <c r="CI405" t="s">
        <v>64</v>
      </c>
      <c r="CJ405" s="8">
        <v>43919</v>
      </c>
      <c r="CK405">
        <v>4</v>
      </c>
      <c r="CM405">
        <v>0</v>
      </c>
    </row>
    <row r="406" spans="1:227" ht="20.25">
      <c r="E406" t="s">
        <v>34</v>
      </c>
      <c r="F406">
        <v>10</v>
      </c>
      <c r="CH406">
        <v>33</v>
      </c>
      <c r="CI406" t="s">
        <v>64</v>
      </c>
      <c r="CJ406" s="8">
        <v>43920</v>
      </c>
      <c r="CK406">
        <v>4</v>
      </c>
      <c r="CM406">
        <v>0</v>
      </c>
    </row>
    <row r="407" spans="1:227" ht="20.25">
      <c r="E407" t="s">
        <v>22</v>
      </c>
      <c r="F407" s="9">
        <v>44297</v>
      </c>
      <c r="CH407">
        <v>33</v>
      </c>
      <c r="CI407" t="s">
        <v>64</v>
      </c>
      <c r="CJ407" s="8">
        <v>43921</v>
      </c>
      <c r="CK407">
        <v>5</v>
      </c>
      <c r="CM407">
        <v>0</v>
      </c>
    </row>
    <row r="408" spans="1:227" ht="20.25">
      <c r="E408" t="s">
        <v>25</v>
      </c>
      <c r="F408">
        <v>12</v>
      </c>
      <c r="CH408">
        <v>33</v>
      </c>
      <c r="CI408" t="s">
        <v>64</v>
      </c>
      <c r="CJ408" s="8">
        <v>43922</v>
      </c>
      <c r="CK408">
        <v>7</v>
      </c>
      <c r="CM408">
        <v>1</v>
      </c>
    </row>
    <row r="409" spans="1:227" ht="20.25">
      <c r="E409" t="s">
        <v>26</v>
      </c>
      <c r="F409">
        <v>13</v>
      </c>
      <c r="CH409">
        <v>33</v>
      </c>
      <c r="CI409" t="s">
        <v>64</v>
      </c>
      <c r="CJ409" s="8">
        <v>43923</v>
      </c>
      <c r="CK409">
        <v>7</v>
      </c>
      <c r="CM409">
        <v>1</v>
      </c>
    </row>
    <row r="410" spans="1:227" ht="20.25">
      <c r="E410" t="s">
        <v>28</v>
      </c>
      <c r="F410" s="9">
        <v>44300</v>
      </c>
      <c r="CH410">
        <v>33</v>
      </c>
      <c r="CI410" t="s">
        <v>64</v>
      </c>
      <c r="CJ410" s="8">
        <v>43924</v>
      </c>
      <c r="CK410">
        <v>9</v>
      </c>
      <c r="CM410">
        <v>1</v>
      </c>
    </row>
    <row r="411" spans="1:227" ht="20.25">
      <c r="E411" t="s">
        <v>30</v>
      </c>
      <c r="F411">
        <v>15</v>
      </c>
      <c r="CH411">
        <v>33</v>
      </c>
      <c r="CI411" t="s">
        <v>64</v>
      </c>
      <c r="CJ411" s="8">
        <v>43925</v>
      </c>
      <c r="CK411">
        <v>9</v>
      </c>
      <c r="CM411">
        <v>1</v>
      </c>
    </row>
    <row r="412" spans="1:227" ht="20.25">
      <c r="E412" t="s">
        <v>32</v>
      </c>
      <c r="F412">
        <v>16</v>
      </c>
      <c r="CH412">
        <v>33</v>
      </c>
      <c r="CI412" t="s">
        <v>64</v>
      </c>
      <c r="CJ412" s="8">
        <v>43926</v>
      </c>
      <c r="CK412">
        <v>11</v>
      </c>
      <c r="CM412">
        <v>1</v>
      </c>
    </row>
    <row r="413" spans="1:227" ht="20.25">
      <c r="E413" t="s">
        <v>34</v>
      </c>
      <c r="F413">
        <v>17</v>
      </c>
      <c r="CH413">
        <v>33</v>
      </c>
      <c r="CI413" t="s">
        <v>64</v>
      </c>
      <c r="CJ413" s="8">
        <v>43927</v>
      </c>
      <c r="CK413">
        <v>14</v>
      </c>
      <c r="CM413">
        <v>1</v>
      </c>
    </row>
    <row r="414" spans="1:227" ht="20.25">
      <c r="E414" t="s">
        <v>22</v>
      </c>
      <c r="F414" s="9">
        <v>44304</v>
      </c>
      <c r="CH414">
        <v>33</v>
      </c>
      <c r="CI414" t="s">
        <v>64</v>
      </c>
      <c r="CJ414" s="8">
        <v>43928</v>
      </c>
      <c r="CK414">
        <v>15</v>
      </c>
      <c r="CM414">
        <v>1</v>
      </c>
    </row>
    <row r="415" spans="1:227" ht="20.25">
      <c r="E415" t="s">
        <v>25</v>
      </c>
      <c r="F415">
        <v>19</v>
      </c>
      <c r="CH415">
        <v>33</v>
      </c>
      <c r="CI415" t="s">
        <v>64</v>
      </c>
      <c r="CJ415" s="8">
        <v>43929</v>
      </c>
      <c r="CK415">
        <v>17</v>
      </c>
      <c r="CM415">
        <v>1</v>
      </c>
    </row>
    <row r="416" spans="1:227" ht="20.25">
      <c r="E416" t="s">
        <v>26</v>
      </c>
      <c r="F416">
        <v>20</v>
      </c>
      <c r="CH416">
        <v>33</v>
      </c>
      <c r="CI416" t="s">
        <v>64</v>
      </c>
      <c r="CJ416" s="8">
        <v>43930</v>
      </c>
      <c r="CK416">
        <v>18</v>
      </c>
      <c r="CM416">
        <v>1</v>
      </c>
    </row>
    <row r="417" spans="1:227" ht="20.25">
      <c r="E417" t="s">
        <v>28</v>
      </c>
      <c r="F417" s="9">
        <v>44307</v>
      </c>
      <c r="CH417">
        <v>33</v>
      </c>
      <c r="CI417" t="s">
        <v>64</v>
      </c>
      <c r="CJ417" s="8">
        <v>43931</v>
      </c>
      <c r="CK417">
        <v>21</v>
      </c>
      <c r="CM417">
        <v>1</v>
      </c>
    </row>
    <row r="418" spans="1:227" ht="20.25">
      <c r="E418" t="s">
        <v>30</v>
      </c>
      <c r="F418">
        <v>22</v>
      </c>
      <c r="CH418">
        <v>33</v>
      </c>
      <c r="CI418" t="s">
        <v>64</v>
      </c>
      <c r="CJ418" s="8">
        <v>43932</v>
      </c>
      <c r="CK418">
        <v>24</v>
      </c>
      <c r="CM418">
        <v>1</v>
      </c>
    </row>
    <row r="419" spans="1:227" ht="20.25">
      <c r="E419" t="s">
        <v>32</v>
      </c>
      <c r="F419">
        <v>23</v>
      </c>
      <c r="CH419">
        <v>33</v>
      </c>
      <c r="CI419" t="s">
        <v>64</v>
      </c>
      <c r="CJ419" s="8">
        <v>43933</v>
      </c>
      <c r="CK419">
        <v>26</v>
      </c>
      <c r="CM419">
        <v>1</v>
      </c>
    </row>
    <row r="420" spans="1:227" ht="20.25">
      <c r="E420" t="s">
        <v>34</v>
      </c>
      <c r="F420">
        <v>24</v>
      </c>
      <c r="CH420">
        <v>33</v>
      </c>
      <c r="CI420" t="s">
        <v>64</v>
      </c>
      <c r="CJ420" s="8">
        <v>43934</v>
      </c>
      <c r="CK420">
        <v>26</v>
      </c>
      <c r="CM420">
        <v>1</v>
      </c>
    </row>
    <row r="421" spans="1:227" ht="20.25">
      <c r="E421" t="s">
        <v>22</v>
      </c>
      <c r="F421" s="9">
        <v>44311</v>
      </c>
      <c r="CH421">
        <v>33</v>
      </c>
      <c r="CI421" t="s">
        <v>64</v>
      </c>
      <c r="CJ421" s="8">
        <v>43935</v>
      </c>
      <c r="CK421">
        <v>28</v>
      </c>
      <c r="CM421">
        <v>1</v>
      </c>
    </row>
    <row r="422" spans="1:227" ht="20.25">
      <c r="E422" t="s">
        <v>25</v>
      </c>
      <c r="F422">
        <v>26</v>
      </c>
      <c r="CH422">
        <v>33</v>
      </c>
      <c r="CI422" t="s">
        <v>64</v>
      </c>
      <c r="CJ422" s="8">
        <v>43936</v>
      </c>
      <c r="CK422">
        <v>28</v>
      </c>
      <c r="CM422">
        <v>1</v>
      </c>
    </row>
    <row r="423" spans="1:227" ht="20.25">
      <c r="E423" t="s">
        <v>26</v>
      </c>
      <c r="F423">
        <v>27</v>
      </c>
      <c r="CH423">
        <v>33</v>
      </c>
      <c r="CI423" t="s">
        <v>64</v>
      </c>
      <c r="CJ423" s="8">
        <v>43937</v>
      </c>
      <c r="CK423">
        <v>29</v>
      </c>
      <c r="CL423">
        <v>209</v>
      </c>
      <c r="CM423">
        <v>1</v>
      </c>
    </row>
    <row r="424" spans="1:227" ht="20.25">
      <c r="E424" t="s">
        <v>28</v>
      </c>
      <c r="F424" s="9">
        <v>44314</v>
      </c>
      <c r="CH424">
        <v>33</v>
      </c>
      <c r="CI424" t="s">
        <v>64</v>
      </c>
      <c r="CJ424" s="8">
        <v>43938</v>
      </c>
      <c r="CK424">
        <v>31</v>
      </c>
      <c r="CL424">
        <v>223</v>
      </c>
      <c r="CM424">
        <v>1</v>
      </c>
    </row>
    <row r="425" spans="1:227" ht="20.25">
      <c r="E425" t="s">
        <v>30</v>
      </c>
      <c r="F425" s="9">
        <v>44315</v>
      </c>
      <c r="CH425">
        <v>33</v>
      </c>
      <c r="CI425" t="s">
        <v>64</v>
      </c>
      <c r="CJ425" s="8">
        <v>43939</v>
      </c>
      <c r="CK425">
        <v>34</v>
      </c>
      <c r="CL425">
        <v>245</v>
      </c>
      <c r="CM425">
        <v>2</v>
      </c>
    </row>
    <row r="426" spans="1:227" ht="20.25">
      <c r="E426" t="s">
        <v>32</v>
      </c>
      <c r="F426" s="9">
        <v>44316</v>
      </c>
      <c r="CH426">
        <v>33</v>
      </c>
      <c r="CI426" t="s">
        <v>64</v>
      </c>
      <c r="CJ426" s="8">
        <v>43940</v>
      </c>
      <c r="CK426">
        <v>34</v>
      </c>
      <c r="CL426">
        <v>245</v>
      </c>
      <c r="CM426">
        <v>2</v>
      </c>
    </row>
    <row r="427" spans="1:227" ht="20.25">
      <c r="E427" t="s">
        <v>34</v>
      </c>
      <c r="F427" s="9">
        <v>44317</v>
      </c>
      <c r="CH427">
        <v>33</v>
      </c>
      <c r="CI427" t="s">
        <v>64</v>
      </c>
      <c r="CJ427" s="8">
        <v>43941</v>
      </c>
      <c r="CK427">
        <v>34</v>
      </c>
      <c r="CL427">
        <v>245</v>
      </c>
      <c r="CM427">
        <v>2</v>
      </c>
    </row>
    <row r="428" spans="1:227" ht="20.25">
      <c r="E428" t="s">
        <v>22</v>
      </c>
      <c r="F428" s="9">
        <v>44318</v>
      </c>
      <c r="CH428">
        <v>33</v>
      </c>
      <c r="CI428" t="s">
        <v>64</v>
      </c>
      <c r="CJ428" s="8">
        <v>43942</v>
      </c>
      <c r="CK428">
        <v>34</v>
      </c>
      <c r="CL428">
        <v>245</v>
      </c>
      <c r="CM428">
        <v>2</v>
      </c>
    </row>
    <row r="429" spans="1:227" ht="20.25">
      <c r="E429" t="s">
        <v>25</v>
      </c>
      <c r="F429" s="9">
        <v>44319</v>
      </c>
      <c r="CH429">
        <v>33</v>
      </c>
      <c r="CI429" t="s">
        <v>64</v>
      </c>
      <c r="CJ429" s="8">
        <v>43943</v>
      </c>
      <c r="CK429">
        <v>40</v>
      </c>
      <c r="CL429">
        <v>288</v>
      </c>
      <c r="CM429">
        <v>2</v>
      </c>
    </row>
    <row r="430" spans="1:227" ht="20.25">
      <c r="E430" t="s">
        <v>26</v>
      </c>
      <c r="F430" s="9">
        <v>44320</v>
      </c>
      <c r="CH430">
        <v>33</v>
      </c>
      <c r="CI430" t="s">
        <v>64</v>
      </c>
      <c r="CJ430" s="8">
        <v>43944</v>
      </c>
      <c r="CK430">
        <v>42</v>
      </c>
      <c r="CL430">
        <v>302</v>
      </c>
      <c r="CM430">
        <v>2</v>
      </c>
    </row>
    <row r="431" spans="1:227" ht="20.25">
      <c r="E431" t="s">
        <v>28</v>
      </c>
      <c r="F431" s="9">
        <v>44321</v>
      </c>
      <c r="CH431">
        <v>33</v>
      </c>
      <c r="CI431" t="s">
        <v>64</v>
      </c>
      <c r="CJ431" s="8">
        <v>43945</v>
      </c>
      <c r="CK431">
        <v>43</v>
      </c>
      <c r="CL431">
        <v>309</v>
      </c>
      <c r="CM431">
        <v>4</v>
      </c>
    </row>
    <row r="432" spans="1:227" ht="20.25">
      <c r="E432" t="s">
        <v>30</v>
      </c>
      <c r="F432" s="9">
        <v>44322</v>
      </c>
      <c r="CH432">
        <v>33</v>
      </c>
      <c r="CI432" t="s">
        <v>64</v>
      </c>
      <c r="CJ432" s="8">
        <v>43946</v>
      </c>
      <c r="CK432">
        <v>46</v>
      </c>
      <c r="CL432">
        <v>331</v>
      </c>
      <c r="CM432">
        <v>3</v>
      </c>
    </row>
    <row r="433" spans="1:227" ht="20.25">
      <c r="E433" t="s">
        <v>32</v>
      </c>
      <c r="F433" s="9">
        <v>44323</v>
      </c>
      <c r="CH433">
        <v>33</v>
      </c>
      <c r="CI433" t="s">
        <v>64</v>
      </c>
      <c r="CJ433" s="8">
        <v>43947</v>
      </c>
      <c r="CK433">
        <v>49</v>
      </c>
      <c r="CL433">
        <v>352</v>
      </c>
      <c r="CM433">
        <v>4</v>
      </c>
    </row>
    <row r="434" spans="1:227" ht="20.25">
      <c r="E434" t="s">
        <v>34</v>
      </c>
      <c r="F434">
        <v>8</v>
      </c>
      <c r="CH434">
        <v>33</v>
      </c>
      <c r="CI434" t="s">
        <v>64</v>
      </c>
      <c r="CJ434" s="8">
        <v>43948</v>
      </c>
      <c r="CK434">
        <v>51</v>
      </c>
      <c r="CL434">
        <v>367</v>
      </c>
      <c r="CM434">
        <v>4</v>
      </c>
    </row>
    <row r="435" spans="1:227" ht="20.25">
      <c r="E435" t="s">
        <v>22</v>
      </c>
      <c r="F435" s="9">
        <v>44325</v>
      </c>
      <c r="CH435">
        <v>33</v>
      </c>
      <c r="CI435" t="s">
        <v>64</v>
      </c>
      <c r="CJ435" s="8">
        <v>43949</v>
      </c>
      <c r="CK435">
        <v>53</v>
      </c>
      <c r="CL435">
        <v>381</v>
      </c>
      <c r="CM435">
        <v>4</v>
      </c>
    </row>
    <row r="436" spans="1:227" ht="20.25">
      <c r="E436" t="s">
        <v>25</v>
      </c>
      <c r="F436">
        <v>10</v>
      </c>
      <c r="CH436">
        <v>33</v>
      </c>
      <c r="CI436" t="s">
        <v>64</v>
      </c>
      <c r="CJ436" s="8">
        <v>43950</v>
      </c>
      <c r="CK436">
        <v>57</v>
      </c>
      <c r="CL436">
        <v>410</v>
      </c>
      <c r="CM436">
        <v>5</v>
      </c>
    </row>
    <row r="437" spans="1:227" ht="20.25">
      <c r="E437" t="s">
        <v>26</v>
      </c>
      <c r="F437">
        <v>11</v>
      </c>
      <c r="CH437">
        <v>33</v>
      </c>
      <c r="CI437" t="s">
        <v>64</v>
      </c>
      <c r="CJ437" s="8">
        <v>43951</v>
      </c>
      <c r="CK437">
        <v>61</v>
      </c>
      <c r="CL437">
        <v>439</v>
      </c>
      <c r="CM437">
        <v>8</v>
      </c>
    </row>
    <row r="438" spans="1:227" ht="20.25">
      <c r="E438" t="s">
        <v>28</v>
      </c>
      <c r="F438">
        <v>12</v>
      </c>
      <c r="CH438">
        <v>33</v>
      </c>
      <c r="CI438" t="s">
        <v>64</v>
      </c>
      <c r="CJ438" s="8">
        <v>43952</v>
      </c>
      <c r="CK438">
        <v>64</v>
      </c>
      <c r="CL438">
        <v>460</v>
      </c>
      <c r="CM438">
        <v>7</v>
      </c>
    </row>
    <row r="439" spans="1:227" ht="20.25">
      <c r="E439" t="s">
        <v>30</v>
      </c>
      <c r="F439">
        <v>13</v>
      </c>
      <c r="CH439">
        <v>33</v>
      </c>
      <c r="CI439" t="s">
        <v>64</v>
      </c>
      <c r="CJ439" s="8">
        <v>43953</v>
      </c>
      <c r="CK439">
        <v>76</v>
      </c>
      <c r="CL439">
        <v>547</v>
      </c>
      <c r="CM439">
        <v>10</v>
      </c>
    </row>
    <row r="440" spans="1:227" ht="20.25">
      <c r="E440" t="s">
        <v>32</v>
      </c>
      <c r="F440" s="9">
        <v>44330</v>
      </c>
      <c r="CH440">
        <v>33</v>
      </c>
      <c r="CI440" t="s">
        <v>64</v>
      </c>
      <c r="CJ440" s="8">
        <v>43954</v>
      </c>
      <c r="CK440">
        <v>76</v>
      </c>
      <c r="CL440">
        <v>547</v>
      </c>
      <c r="CM440">
        <v>11</v>
      </c>
    </row>
    <row r="441" spans="1:227" ht="20.25">
      <c r="E441" t="s">
        <v>34</v>
      </c>
      <c r="F441" s="9">
        <v>44331</v>
      </c>
      <c r="CH441">
        <v>33</v>
      </c>
      <c r="CI441" t="s">
        <v>64</v>
      </c>
      <c r="CJ441" s="8">
        <v>43955</v>
      </c>
      <c r="CK441">
        <v>80</v>
      </c>
      <c r="CL441">
        <v>575</v>
      </c>
      <c r="CM441">
        <v>11</v>
      </c>
    </row>
    <row r="442" spans="1:227" ht="20.25">
      <c r="E442" t="s">
        <v>22</v>
      </c>
      <c r="F442">
        <v>16</v>
      </c>
      <c r="CH442">
        <v>33</v>
      </c>
      <c r="CI442" t="s">
        <v>64</v>
      </c>
      <c r="CJ442" s="8">
        <v>43956</v>
      </c>
      <c r="CK442">
        <v>82</v>
      </c>
      <c r="CL442">
        <v>590</v>
      </c>
      <c r="CM442">
        <v>11</v>
      </c>
    </row>
    <row r="443" spans="1:227" ht="20.25">
      <c r="E443" t="s">
        <v>25</v>
      </c>
      <c r="F443">
        <v>17</v>
      </c>
      <c r="CH443">
        <v>33</v>
      </c>
      <c r="CI443" t="s">
        <v>64</v>
      </c>
      <c r="CJ443" s="8">
        <v>43957</v>
      </c>
      <c r="CK443">
        <v>83</v>
      </c>
      <c r="CL443">
        <v>597</v>
      </c>
      <c r="CM443">
        <v>11</v>
      </c>
    </row>
    <row r="444" spans="1:227" ht="20.25">
      <c r="E444" t="s">
        <v>26</v>
      </c>
      <c r="F444">
        <v>18</v>
      </c>
      <c r="CH444">
        <v>33</v>
      </c>
      <c r="CI444" t="s">
        <v>64</v>
      </c>
      <c r="CJ444" s="8">
        <v>43958</v>
      </c>
      <c r="CK444">
        <v>84</v>
      </c>
      <c r="CL444">
        <v>604</v>
      </c>
      <c r="CM444">
        <v>12</v>
      </c>
    </row>
    <row r="445" spans="1:227" ht="20.25">
      <c r="E445" t="s">
        <v>28</v>
      </c>
      <c r="F445">
        <v>19</v>
      </c>
      <c r="CH445">
        <v>33</v>
      </c>
      <c r="CI445" t="s">
        <v>64</v>
      </c>
      <c r="CJ445" s="8">
        <v>43959</v>
      </c>
      <c r="CK445">
        <v>85</v>
      </c>
      <c r="CL445">
        <v>611</v>
      </c>
      <c r="CM445">
        <v>13</v>
      </c>
    </row>
    <row r="446" spans="1:227" ht="20.25">
      <c r="E446" t="s">
        <v>30</v>
      </c>
      <c r="F446">
        <v>20</v>
      </c>
      <c r="CH446">
        <v>33</v>
      </c>
      <c r="CI446" t="s">
        <v>64</v>
      </c>
      <c r="CJ446" s="8">
        <v>43960</v>
      </c>
      <c r="CK446">
        <v>86</v>
      </c>
      <c r="CL446">
        <v>618</v>
      </c>
      <c r="CM446">
        <v>14</v>
      </c>
    </row>
    <row r="447" spans="1:227" ht="20.25">
      <c r="E447" t="s">
        <v>32</v>
      </c>
      <c r="F447">
        <v>21</v>
      </c>
      <c r="CH447">
        <v>33</v>
      </c>
      <c r="CI447" t="s">
        <v>64</v>
      </c>
      <c r="CJ447" s="8">
        <v>43961</v>
      </c>
      <c r="CK447">
        <v>86</v>
      </c>
      <c r="CL447">
        <v>618</v>
      </c>
      <c r="CM447">
        <v>14</v>
      </c>
    </row>
    <row r="448" spans="1:227" ht="20.25">
      <c r="E448" t="s">
        <v>34</v>
      </c>
      <c r="F448">
        <v>22</v>
      </c>
      <c r="CH448">
        <v>33</v>
      </c>
      <c r="CI448" t="s">
        <v>64</v>
      </c>
      <c r="CJ448" s="8">
        <v>43962</v>
      </c>
      <c r="CK448">
        <v>88</v>
      </c>
      <c r="CL448">
        <v>633</v>
      </c>
      <c r="CM448">
        <v>15</v>
      </c>
    </row>
    <row r="449" spans="1:227" ht="20.25">
      <c r="E449" t="s">
        <v>22</v>
      </c>
      <c r="F449">
        <v>23</v>
      </c>
      <c r="CH449">
        <v>40</v>
      </c>
      <c r="CI449" t="s">
        <v>65</v>
      </c>
      <c r="CJ449" s="8">
        <v>43914</v>
      </c>
      <c r="CK449">
        <v>0</v>
      </c>
      <c r="CM449">
        <v>0</v>
      </c>
    </row>
    <row r="450" spans="1:227" ht="20.25">
      <c r="E450" t="s">
        <v>25</v>
      </c>
      <c r="F450">
        <v>24</v>
      </c>
      <c r="CH450">
        <v>40</v>
      </c>
      <c r="CI450" t="s">
        <v>65</v>
      </c>
      <c r="CJ450" s="8">
        <v>43915</v>
      </c>
      <c r="CK450">
        <v>0</v>
      </c>
      <c r="CM450">
        <v>0</v>
      </c>
    </row>
    <row r="451" spans="1:227" ht="20.25">
      <c r="E451" t="s">
        <v>26</v>
      </c>
      <c r="F451">
        <v>25</v>
      </c>
      <c r="CH451">
        <v>40</v>
      </c>
      <c r="CI451" t="s">
        <v>65</v>
      </c>
      <c r="CJ451" s="8">
        <v>43916</v>
      </c>
      <c r="CK451">
        <v>1</v>
      </c>
      <c r="CM451">
        <v>0</v>
      </c>
    </row>
    <row r="452" spans="1:227" ht="20.25">
      <c r="E452" t="s">
        <v>28</v>
      </c>
      <c r="F452">
        <v>26</v>
      </c>
      <c r="CH452">
        <v>40</v>
      </c>
      <c r="CI452" t="s">
        <v>65</v>
      </c>
      <c r="CJ452" s="8">
        <v>43917</v>
      </c>
      <c r="CK452">
        <v>1</v>
      </c>
      <c r="CM452">
        <v>0</v>
      </c>
    </row>
    <row r="453" spans="1:227" ht="20.25">
      <c r="E453" t="s">
        <v>30</v>
      </c>
      <c r="F453">
        <v>27</v>
      </c>
      <c r="CH453">
        <v>40</v>
      </c>
      <c r="CI453" t="s">
        <v>65</v>
      </c>
      <c r="CJ453" s="8">
        <v>43918</v>
      </c>
      <c r="CK453">
        <v>1</v>
      </c>
      <c r="CM453">
        <v>0</v>
      </c>
    </row>
    <row r="454" spans="1:227" ht="20.25">
      <c r="E454" t="s">
        <v>32</v>
      </c>
      <c r="F454">
        <v>28</v>
      </c>
      <c r="CH454">
        <v>40</v>
      </c>
      <c r="CI454" t="s">
        <v>65</v>
      </c>
      <c r="CJ454" s="8">
        <v>43919</v>
      </c>
      <c r="CK454">
        <v>1</v>
      </c>
      <c r="CM454">
        <v>0</v>
      </c>
    </row>
    <row r="455" spans="1:227" ht="20.25">
      <c r="E455" t="s">
        <v>34</v>
      </c>
      <c r="F455">
        <v>29</v>
      </c>
      <c r="CH455">
        <v>40</v>
      </c>
      <c r="CI455" t="s">
        <v>65</v>
      </c>
      <c r="CJ455" s="8">
        <v>43920</v>
      </c>
      <c r="CK455">
        <v>1</v>
      </c>
      <c r="CM455">
        <v>0</v>
      </c>
    </row>
    <row r="456" spans="1:227" ht="20.25">
      <c r="E456" t="s">
        <v>22</v>
      </c>
      <c r="F456" s="9">
        <v>44346</v>
      </c>
      <c r="CH456">
        <v>40</v>
      </c>
      <c r="CI456" t="s">
        <v>65</v>
      </c>
      <c r="CJ456" s="8">
        <v>43921</v>
      </c>
      <c r="CK456">
        <v>1</v>
      </c>
      <c r="CM456">
        <v>0</v>
      </c>
    </row>
    <row r="457" spans="1:227" ht="20.25">
      <c r="E457" t="s">
        <v>25</v>
      </c>
      <c r="F457" s="9">
        <v>44347</v>
      </c>
      <c r="CH457">
        <v>40</v>
      </c>
      <c r="CI457" t="s">
        <v>65</v>
      </c>
      <c r="CJ457" s="8">
        <v>43922</v>
      </c>
      <c r="CK457">
        <v>1</v>
      </c>
      <c r="CM457">
        <v>0</v>
      </c>
    </row>
    <row r="458" spans="1:227" ht="20.25">
      <c r="E458" t="s">
        <v>26</v>
      </c>
      <c r="F458" s="9">
        <v>44348</v>
      </c>
      <c r="CH458">
        <v>40</v>
      </c>
      <c r="CI458" t="s">
        <v>65</v>
      </c>
      <c r="CJ458" s="8">
        <v>43923</v>
      </c>
      <c r="CK458">
        <v>2</v>
      </c>
      <c r="CM458">
        <v>0</v>
      </c>
    </row>
    <row r="459" spans="1:227" ht="20.25">
      <c r="E459" t="s">
        <v>28</v>
      </c>
      <c r="F459">
        <v>2</v>
      </c>
      <c r="CH459">
        <v>40</v>
      </c>
      <c r="CI459" t="s">
        <v>65</v>
      </c>
      <c r="CJ459" s="8">
        <v>43924</v>
      </c>
      <c r="CK459">
        <v>2</v>
      </c>
      <c r="CM459">
        <v>0</v>
      </c>
    </row>
    <row r="460" spans="1:227" ht="20.25">
      <c r="E460" t="s">
        <v>30</v>
      </c>
      <c r="F460">
        <v>3</v>
      </c>
      <c r="CH460">
        <v>40</v>
      </c>
      <c r="CI460" t="s">
        <v>65</v>
      </c>
      <c r="CJ460" s="8">
        <v>43925</v>
      </c>
      <c r="CK460">
        <v>2</v>
      </c>
      <c r="CM460">
        <v>0</v>
      </c>
    </row>
    <row r="461" spans="1:227" ht="20.25">
      <c r="E461" t="s">
        <v>32</v>
      </c>
      <c r="F461">
        <v>4</v>
      </c>
      <c r="CH461">
        <v>40</v>
      </c>
      <c r="CI461" t="s">
        <v>65</v>
      </c>
      <c r="CJ461" s="8">
        <v>43926</v>
      </c>
      <c r="CK461">
        <v>2</v>
      </c>
      <c r="CM461">
        <v>0</v>
      </c>
    </row>
    <row r="462" spans="1:227" ht="20.25">
      <c r="E462" t="s">
        <v>34</v>
      </c>
      <c r="F462">
        <v>5</v>
      </c>
      <c r="CH462">
        <v>40</v>
      </c>
      <c r="CI462" t="s">
        <v>65</v>
      </c>
      <c r="CJ462" s="8">
        <v>43927</v>
      </c>
      <c r="CK462">
        <v>2</v>
      </c>
      <c r="CM462">
        <v>0</v>
      </c>
    </row>
    <row r="463" spans="1:227" ht="20.25">
      <c r="E463" t="s">
        <v>22</v>
      </c>
      <c r="F463" s="9">
        <v>44353</v>
      </c>
      <c r="CH463">
        <v>40</v>
      </c>
      <c r="CI463" t="s">
        <v>65</v>
      </c>
      <c r="CJ463" s="8">
        <v>43928</v>
      </c>
      <c r="CK463">
        <v>2</v>
      </c>
      <c r="CM463">
        <v>0</v>
      </c>
    </row>
    <row r="464" spans="1:227" ht="20.25">
      <c r="E464" t="s">
        <v>25</v>
      </c>
      <c r="F464" s="9">
        <v>44354</v>
      </c>
      <c r="CH464">
        <v>40</v>
      </c>
      <c r="CI464" t="s">
        <v>65</v>
      </c>
      <c r="CJ464" s="8">
        <v>43929</v>
      </c>
      <c r="CK464">
        <v>2</v>
      </c>
      <c r="CM464">
        <v>0</v>
      </c>
    </row>
    <row r="465" spans="1:227" ht="20.25">
      <c r="E465" t="s">
        <v>26</v>
      </c>
      <c r="F465">
        <v>8</v>
      </c>
      <c r="CH465">
        <v>40</v>
      </c>
      <c r="CI465" t="s">
        <v>65</v>
      </c>
      <c r="CJ465" s="8">
        <v>43930</v>
      </c>
      <c r="CK465">
        <v>2</v>
      </c>
      <c r="CM465">
        <v>0</v>
      </c>
    </row>
    <row r="466" spans="1:227" ht="20.25">
      <c r="E466" t="s">
        <v>28</v>
      </c>
      <c r="F466">
        <v>9</v>
      </c>
      <c r="CH466">
        <v>40</v>
      </c>
      <c r="CI466" t="s">
        <v>65</v>
      </c>
      <c r="CJ466" s="8">
        <v>43931</v>
      </c>
      <c r="CK466">
        <v>2</v>
      </c>
      <c r="CM466">
        <v>0</v>
      </c>
    </row>
    <row r="467" spans="1:227" ht="20.25">
      <c r="E467" t="s">
        <v>30</v>
      </c>
      <c r="F467">
        <v>10</v>
      </c>
      <c r="CH467">
        <v>40</v>
      </c>
      <c r="CI467" t="s">
        <v>65</v>
      </c>
      <c r="CJ467" s="8">
        <v>43932</v>
      </c>
      <c r="CK467">
        <v>2</v>
      </c>
      <c r="CM467">
        <v>0</v>
      </c>
    </row>
    <row r="468" spans="1:227" ht="20.25">
      <c r="E468" t="s">
        <v>32</v>
      </c>
      <c r="F468">
        <v>11</v>
      </c>
      <c r="CH468">
        <v>40</v>
      </c>
      <c r="CI468" t="s">
        <v>65</v>
      </c>
      <c r="CJ468" s="8">
        <v>43933</v>
      </c>
      <c r="CK468">
        <v>2</v>
      </c>
      <c r="CM468">
        <v>0</v>
      </c>
    </row>
    <row r="469" spans="1:227" ht="20.25">
      <c r="E469" t="s">
        <v>34</v>
      </c>
      <c r="F469">
        <v>12</v>
      </c>
      <c r="CH469">
        <v>40</v>
      </c>
      <c r="CI469" t="s">
        <v>65</v>
      </c>
      <c r="CJ469" s="8">
        <v>43934</v>
      </c>
      <c r="CK469">
        <v>2</v>
      </c>
      <c r="CM469">
        <v>0</v>
      </c>
    </row>
    <row r="470" spans="1:227" ht="20.25">
      <c r="E470" t="s">
        <v>22</v>
      </c>
      <c r="F470">
        <v>13</v>
      </c>
      <c r="CH470">
        <v>40</v>
      </c>
      <c r="CI470" t="s">
        <v>65</v>
      </c>
      <c r="CJ470" s="8">
        <v>43935</v>
      </c>
      <c r="CK470">
        <v>2</v>
      </c>
      <c r="CM470">
        <v>0</v>
      </c>
    </row>
    <row r="471" spans="1:227" ht="20.25">
      <c r="E471" t="s">
        <v>25</v>
      </c>
      <c r="F471">
        <v>14</v>
      </c>
      <c r="CH471">
        <v>40</v>
      </c>
      <c r="CI471" t="s">
        <v>65</v>
      </c>
      <c r="CJ471" s="8">
        <v>43936</v>
      </c>
      <c r="CK471">
        <v>2</v>
      </c>
      <c r="CM471">
        <v>0</v>
      </c>
    </row>
    <row r="472" spans="1:227" ht="20.25">
      <c r="E472" t="s">
        <v>26</v>
      </c>
      <c r="F472" s="9">
        <v>44362</v>
      </c>
      <c r="CH472">
        <v>40</v>
      </c>
      <c r="CI472" t="s">
        <v>65</v>
      </c>
      <c r="CJ472" s="8">
        <v>43937</v>
      </c>
      <c r="CK472">
        <v>2</v>
      </c>
      <c r="CL472">
        <v>39</v>
      </c>
      <c r="CM472">
        <v>0</v>
      </c>
    </row>
    <row r="473" spans="1:227" ht="20.25">
      <c r="E473" t="s">
        <v>28</v>
      </c>
      <c r="F473">
        <v>16</v>
      </c>
      <c r="CH473">
        <v>40</v>
      </c>
      <c r="CI473" t="s">
        <v>65</v>
      </c>
      <c r="CJ473" s="8">
        <v>43938</v>
      </c>
      <c r="CK473">
        <v>3</v>
      </c>
      <c r="CL473">
        <v>58</v>
      </c>
      <c r="CM473">
        <v>0</v>
      </c>
    </row>
    <row r="474" spans="1:227" ht="20.25">
      <c r="E474" t="s">
        <v>30</v>
      </c>
      <c r="F474">
        <v>17</v>
      </c>
      <c r="CH474">
        <v>40</v>
      </c>
      <c r="CI474" t="s">
        <v>65</v>
      </c>
      <c r="CJ474" s="8">
        <v>43939</v>
      </c>
      <c r="CK474">
        <v>3</v>
      </c>
      <c r="CL474">
        <v>58</v>
      </c>
      <c r="CM474">
        <v>0</v>
      </c>
    </row>
    <row r="475" spans="1:227" ht="20.25">
      <c r="E475" t="s">
        <v>32</v>
      </c>
      <c r="F475">
        <v>18</v>
      </c>
      <c r="CH475">
        <v>40</v>
      </c>
      <c r="CI475" t="s">
        <v>65</v>
      </c>
      <c r="CJ475" s="8">
        <v>43940</v>
      </c>
      <c r="CK475">
        <v>3</v>
      </c>
      <c r="CL475">
        <v>58</v>
      </c>
      <c r="CM475">
        <v>0</v>
      </c>
    </row>
    <row r="476" spans="1:227" ht="20.25">
      <c r="E476" t="s">
        <v>34</v>
      </c>
      <c r="F476">
        <v>19</v>
      </c>
      <c r="CH476">
        <v>40</v>
      </c>
      <c r="CI476" t="s">
        <v>65</v>
      </c>
      <c r="CJ476" s="8">
        <v>43941</v>
      </c>
      <c r="CK476">
        <v>3</v>
      </c>
      <c r="CL476">
        <v>58</v>
      </c>
      <c r="CM476">
        <v>0</v>
      </c>
    </row>
    <row r="477" spans="1:227" ht="20.25">
      <c r="E477" t="s">
        <v>22</v>
      </c>
      <c r="F477">
        <v>20</v>
      </c>
      <c r="CH477">
        <v>40</v>
      </c>
      <c r="CI477" t="s">
        <v>65</v>
      </c>
      <c r="CJ477" s="8">
        <v>43942</v>
      </c>
      <c r="CK477">
        <v>3</v>
      </c>
      <c r="CL477">
        <v>58</v>
      </c>
      <c r="CM477">
        <v>0</v>
      </c>
    </row>
    <row r="478" spans="1:227" ht="20.25">
      <c r="E478" t="s">
        <v>25</v>
      </c>
      <c r="F478">
        <v>21</v>
      </c>
      <c r="CH478">
        <v>40</v>
      </c>
      <c r="CI478" t="s">
        <v>65</v>
      </c>
      <c r="CJ478" s="8">
        <v>43943</v>
      </c>
      <c r="CK478">
        <v>4</v>
      </c>
      <c r="CL478">
        <v>78</v>
      </c>
      <c r="CM478">
        <v>0</v>
      </c>
    </row>
    <row r="479" spans="1:227" ht="20.25">
      <c r="E479" t="s">
        <v>26</v>
      </c>
      <c r="F479">
        <v>22</v>
      </c>
      <c r="CH479">
        <v>40</v>
      </c>
      <c r="CI479" t="s">
        <v>65</v>
      </c>
      <c r="CJ479" s="8">
        <v>43944</v>
      </c>
      <c r="CK479">
        <v>4</v>
      </c>
      <c r="CL479">
        <v>78</v>
      </c>
      <c r="CM479">
        <v>0</v>
      </c>
    </row>
    <row r="480" spans="1:227" ht="20.25">
      <c r="E480" t="s">
        <v>28</v>
      </c>
      <c r="F480">
        <v>23</v>
      </c>
      <c r="CH480">
        <v>40</v>
      </c>
      <c r="CI480" t="s">
        <v>65</v>
      </c>
      <c r="CJ480" s="8">
        <v>43945</v>
      </c>
      <c r="CK480">
        <v>5</v>
      </c>
      <c r="CL480">
        <v>97</v>
      </c>
      <c r="CM480">
        <v>0</v>
      </c>
    </row>
    <row r="481" spans="1:227" ht="20.25">
      <c r="E481" t="s">
        <v>30</v>
      </c>
      <c r="F481">
        <v>24</v>
      </c>
      <c r="CH481">
        <v>40</v>
      </c>
      <c r="CI481" t="s">
        <v>65</v>
      </c>
      <c r="CJ481" s="8">
        <v>43946</v>
      </c>
      <c r="CK481">
        <v>5</v>
      </c>
      <c r="CL481">
        <v>97</v>
      </c>
      <c r="CM481">
        <v>0</v>
      </c>
    </row>
    <row r="482" spans="1:227" ht="20.25">
      <c r="E482" t="s">
        <v>32</v>
      </c>
      <c r="F482">
        <v>25</v>
      </c>
      <c r="CH482">
        <v>40</v>
      </c>
      <c r="CI482" t="s">
        <v>65</v>
      </c>
      <c r="CJ482" s="8">
        <v>43947</v>
      </c>
      <c r="CK482">
        <v>5</v>
      </c>
      <c r="CL482">
        <v>97</v>
      </c>
      <c r="CM482">
        <v>0</v>
      </c>
    </row>
    <row r="483" spans="1:227" ht="20.25">
      <c r="E483" t="s">
        <v>34</v>
      </c>
      <c r="F483">
        <v>26</v>
      </c>
      <c r="CH483">
        <v>40</v>
      </c>
      <c r="CI483" t="s">
        <v>65</v>
      </c>
      <c r="CJ483" s="8">
        <v>43948</v>
      </c>
      <c r="CK483">
        <v>5</v>
      </c>
      <c r="CL483">
        <v>97</v>
      </c>
      <c r="CM483">
        <v>0</v>
      </c>
    </row>
    <row r="484" spans="1:227" ht="20.25">
      <c r="E484" t="s">
        <v>22</v>
      </c>
      <c r="F484">
        <v>27</v>
      </c>
      <c r="CH484">
        <v>40</v>
      </c>
      <c r="CI484" t="s">
        <v>65</v>
      </c>
      <c r="CJ484" s="8">
        <v>43949</v>
      </c>
      <c r="CK484">
        <v>4</v>
      </c>
      <c r="CL484">
        <v>78</v>
      </c>
      <c r="CM484">
        <v>0</v>
      </c>
    </row>
    <row r="485" spans="1:227" ht="20.25">
      <c r="E485" t="s">
        <v>25</v>
      </c>
      <c r="F485">
        <v>28</v>
      </c>
      <c r="CH485">
        <v>40</v>
      </c>
      <c r="CI485" t="s">
        <v>65</v>
      </c>
      <c r="CJ485" s="8">
        <v>43950</v>
      </c>
      <c r="CK485">
        <v>4</v>
      </c>
      <c r="CL485">
        <v>78</v>
      </c>
      <c r="CM485">
        <v>0</v>
      </c>
    </row>
    <row r="486" spans="1:227" ht="20.25">
      <c r="E486" t="s">
        <v>26</v>
      </c>
      <c r="F486">
        <v>29</v>
      </c>
      <c r="CH486">
        <v>40</v>
      </c>
      <c r="CI486" t="s">
        <v>65</v>
      </c>
      <c r="CJ486" s="8">
        <v>43951</v>
      </c>
      <c r="CK486">
        <v>4</v>
      </c>
      <c r="CL486">
        <v>78</v>
      </c>
      <c r="CM486">
        <v>0</v>
      </c>
    </row>
    <row r="487" spans="1:227" ht="20.25">
      <c r="E487" t="s">
        <v>28</v>
      </c>
      <c r="F487" s="9">
        <v>44377</v>
      </c>
      <c r="CH487">
        <v>40</v>
      </c>
      <c r="CI487" t="s">
        <v>65</v>
      </c>
      <c r="CJ487" s="8">
        <v>43952</v>
      </c>
      <c r="CK487">
        <v>4</v>
      </c>
      <c r="CL487">
        <v>78</v>
      </c>
      <c r="CM487">
        <v>0</v>
      </c>
    </row>
    <row r="488" spans="1:227" ht="20.25">
      <c r="E488" t="s">
        <v>30</v>
      </c>
      <c r="F488" s="9">
        <v>44378</v>
      </c>
      <c r="CH488">
        <v>40</v>
      </c>
      <c r="CI488" t="s">
        <v>65</v>
      </c>
      <c r="CJ488" s="8">
        <v>43953</v>
      </c>
      <c r="CK488">
        <v>4</v>
      </c>
      <c r="CL488">
        <v>78</v>
      </c>
      <c r="CM488">
        <v>0</v>
      </c>
    </row>
    <row r="489" spans="1:227" ht="20.25">
      <c r="E489" t="s">
        <v>32</v>
      </c>
      <c r="F489">
        <v>2</v>
      </c>
      <c r="CH489">
        <v>40</v>
      </c>
      <c r="CI489" t="s">
        <v>65</v>
      </c>
      <c r="CJ489" s="8">
        <v>43954</v>
      </c>
      <c r="CK489">
        <v>5</v>
      </c>
      <c r="CL489">
        <v>97</v>
      </c>
      <c r="CM489">
        <v>0</v>
      </c>
    </row>
    <row r="490" spans="1:227" ht="20.25">
      <c r="E490" t="s">
        <v>34</v>
      </c>
      <c r="F490">
        <v>3</v>
      </c>
      <c r="CH490">
        <v>40</v>
      </c>
      <c r="CI490" t="s">
        <v>65</v>
      </c>
      <c r="CJ490" s="8">
        <v>43955</v>
      </c>
      <c r="CK490">
        <v>6</v>
      </c>
      <c r="CL490">
        <v>117</v>
      </c>
      <c r="CM490">
        <v>0</v>
      </c>
    </row>
    <row r="491" spans="1:227" ht="20.25">
      <c r="E491" t="s">
        <v>22</v>
      </c>
      <c r="F491">
        <v>4</v>
      </c>
      <c r="CH491">
        <v>40</v>
      </c>
      <c r="CI491" t="s">
        <v>65</v>
      </c>
      <c r="CJ491" s="8">
        <v>43956</v>
      </c>
      <c r="CK491">
        <v>6</v>
      </c>
      <c r="CL491">
        <v>117</v>
      </c>
      <c r="CM491">
        <v>0</v>
      </c>
    </row>
    <row r="492" spans="1:227" ht="20.25">
      <c r="E492" t="s">
        <v>25</v>
      </c>
      <c r="F492">
        <v>5</v>
      </c>
      <c r="CH492">
        <v>40</v>
      </c>
      <c r="CI492" t="s">
        <v>65</v>
      </c>
      <c r="CJ492" s="8">
        <v>43957</v>
      </c>
      <c r="CK492">
        <v>7</v>
      </c>
      <c r="CL492">
        <v>136</v>
      </c>
      <c r="CM492">
        <v>0</v>
      </c>
    </row>
    <row r="493" spans="1:227" ht="20.25">
      <c r="E493" t="s">
        <v>26</v>
      </c>
      <c r="F493">
        <v>6</v>
      </c>
      <c r="CH493">
        <v>40</v>
      </c>
      <c r="CI493" t="s">
        <v>65</v>
      </c>
      <c r="CJ493" s="8">
        <v>43958</v>
      </c>
      <c r="CK493">
        <v>7</v>
      </c>
      <c r="CL493">
        <v>136</v>
      </c>
      <c r="CM493">
        <v>0</v>
      </c>
    </row>
    <row r="494" spans="1:227" ht="20.25">
      <c r="E494" t="s">
        <v>28</v>
      </c>
      <c r="F494">
        <v>7</v>
      </c>
      <c r="CH494">
        <v>40</v>
      </c>
      <c r="CI494" t="s">
        <v>65</v>
      </c>
      <c r="CJ494" s="8">
        <v>43959</v>
      </c>
      <c r="CK494">
        <v>7</v>
      </c>
      <c r="CL494">
        <v>136</v>
      </c>
      <c r="CM494">
        <v>0</v>
      </c>
    </row>
    <row r="495" spans="1:227" ht="20.25">
      <c r="E495" t="s">
        <v>30</v>
      </c>
      <c r="F495">
        <v>8</v>
      </c>
      <c r="CH495">
        <v>40</v>
      </c>
      <c r="CI495" t="s">
        <v>65</v>
      </c>
      <c r="CJ495" s="8">
        <v>43960</v>
      </c>
      <c r="CK495">
        <v>7</v>
      </c>
      <c r="CL495">
        <v>136</v>
      </c>
      <c r="CM495">
        <v>0</v>
      </c>
    </row>
    <row r="496" spans="1:227" ht="20.25">
      <c r="E496" t="s">
        <v>32</v>
      </c>
      <c r="F496">
        <v>9</v>
      </c>
      <c r="CH496">
        <v>40</v>
      </c>
      <c r="CI496" t="s">
        <v>65</v>
      </c>
      <c r="CJ496" s="8">
        <v>43961</v>
      </c>
      <c r="CK496">
        <v>7</v>
      </c>
      <c r="CL496">
        <v>136</v>
      </c>
      <c r="CM496">
        <v>0</v>
      </c>
    </row>
    <row r="497" spans="1:227" ht="20.25">
      <c r="E497" t="s">
        <v>34</v>
      </c>
      <c r="F497">
        <v>10</v>
      </c>
      <c r="CH497">
        <v>40</v>
      </c>
      <c r="CI497" t="s">
        <v>65</v>
      </c>
      <c r="CJ497" s="8">
        <v>43962</v>
      </c>
      <c r="CK497">
        <v>7</v>
      </c>
      <c r="CL497">
        <v>136</v>
      </c>
      <c r="CM497">
        <v>0</v>
      </c>
    </row>
    <row r="498" spans="1:227" ht="20.25">
      <c r="E498" t="s">
        <v>22</v>
      </c>
      <c r="F498">
        <v>11</v>
      </c>
      <c r="CH498">
        <v>42</v>
      </c>
      <c r="CI498" t="s">
        <v>66</v>
      </c>
      <c r="CJ498" s="8">
        <v>43914</v>
      </c>
      <c r="CK498">
        <v>1</v>
      </c>
      <c r="CM498">
        <v>0</v>
      </c>
    </row>
    <row r="499" spans="1:227" ht="20.25">
      <c r="E499" t="s">
        <v>25</v>
      </c>
      <c r="F499">
        <v>12</v>
      </c>
      <c r="CH499">
        <v>42</v>
      </c>
      <c r="CI499" t="s">
        <v>66</v>
      </c>
      <c r="CJ499" s="8">
        <v>43915</v>
      </c>
      <c r="CK499">
        <v>2</v>
      </c>
      <c r="CM499">
        <v>0</v>
      </c>
    </row>
    <row r="500" spans="1:227" ht="20.25">
      <c r="E500" t="s">
        <v>26</v>
      </c>
      <c r="F500">
        <v>13</v>
      </c>
      <c r="CH500">
        <v>42</v>
      </c>
      <c r="CI500" t="s">
        <v>66</v>
      </c>
      <c r="CJ500" s="8">
        <v>43916</v>
      </c>
      <c r="CK500">
        <v>1</v>
      </c>
      <c r="CM500">
        <v>0</v>
      </c>
    </row>
    <row r="501" spans="1:227" ht="20.25">
      <c r="E501" t="s">
        <v>28</v>
      </c>
      <c r="F501">
        <v>14</v>
      </c>
      <c r="CH501">
        <v>42</v>
      </c>
      <c r="CI501" t="s">
        <v>66</v>
      </c>
      <c r="CJ501" s="8">
        <v>43917</v>
      </c>
      <c r="CK501">
        <v>1</v>
      </c>
      <c r="CM501">
        <v>0</v>
      </c>
    </row>
    <row r="502" spans="1:227" ht="20.25">
      <c r="E502" t="s">
        <v>30</v>
      </c>
      <c r="F502">
        <v>15</v>
      </c>
      <c r="CH502">
        <v>42</v>
      </c>
      <c r="CI502" t="s">
        <v>66</v>
      </c>
      <c r="CJ502" s="8">
        <v>43918</v>
      </c>
      <c r="CK502">
        <v>2</v>
      </c>
      <c r="CM502">
        <v>0</v>
      </c>
    </row>
    <row r="503" spans="1:227" ht="20.25">
      <c r="E503" t="s">
        <v>32</v>
      </c>
      <c r="F503">
        <v>16</v>
      </c>
      <c r="CH503">
        <v>42</v>
      </c>
      <c r="CI503" t="s">
        <v>66</v>
      </c>
      <c r="CJ503" s="8">
        <v>43919</v>
      </c>
      <c r="CK503">
        <v>3</v>
      </c>
      <c r="CM503">
        <v>0</v>
      </c>
    </row>
    <row r="504" spans="1:227" ht="20.25">
      <c r="E504" t="s">
        <v>34</v>
      </c>
      <c r="F504">
        <v>17</v>
      </c>
      <c r="CH504">
        <v>42</v>
      </c>
      <c r="CI504" t="s">
        <v>66</v>
      </c>
      <c r="CJ504" s="8">
        <v>43920</v>
      </c>
      <c r="CK504">
        <v>3</v>
      </c>
      <c r="CM504">
        <v>0</v>
      </c>
    </row>
    <row r="505" spans="1:227" ht="20.25">
      <c r="E505" t="s">
        <v>22</v>
      </c>
      <c r="F505">
        <v>18</v>
      </c>
      <c r="CH505">
        <v>42</v>
      </c>
      <c r="CI505" t="s">
        <v>66</v>
      </c>
      <c r="CJ505" s="8">
        <v>43921</v>
      </c>
      <c r="CK505">
        <v>3</v>
      </c>
      <c r="CM505">
        <v>0</v>
      </c>
    </row>
    <row r="506" spans="1:227" ht="20.25">
      <c r="E506" t="s">
        <v>25</v>
      </c>
      <c r="F506">
        <v>19</v>
      </c>
      <c r="CH506">
        <v>42</v>
      </c>
      <c r="CI506" t="s">
        <v>66</v>
      </c>
      <c r="CJ506" s="8">
        <v>43922</v>
      </c>
      <c r="CK506">
        <v>4</v>
      </c>
      <c r="CM506">
        <v>0</v>
      </c>
    </row>
    <row r="507" spans="1:227" ht="20.25">
      <c r="E507" t="s">
        <v>26</v>
      </c>
      <c r="F507">
        <v>20</v>
      </c>
      <c r="CH507">
        <v>42</v>
      </c>
      <c r="CI507" t="s">
        <v>66</v>
      </c>
      <c r="CJ507" s="8">
        <v>43923</v>
      </c>
      <c r="CK507">
        <v>4</v>
      </c>
      <c r="CM507">
        <v>0</v>
      </c>
    </row>
    <row r="508" spans="1:227" ht="20.25">
      <c r="E508" t="s">
        <v>28</v>
      </c>
      <c r="F508">
        <v>21</v>
      </c>
      <c r="CH508">
        <v>42</v>
      </c>
      <c r="CI508" t="s">
        <v>66</v>
      </c>
      <c r="CJ508" s="8">
        <v>43924</v>
      </c>
      <c r="CK508">
        <v>4</v>
      </c>
      <c r="CM508">
        <v>0</v>
      </c>
    </row>
    <row r="509" spans="1:227" ht="20.25">
      <c r="E509" t="s">
        <v>30</v>
      </c>
      <c r="F509">
        <v>22</v>
      </c>
      <c r="CH509">
        <v>42</v>
      </c>
      <c r="CI509" t="s">
        <v>66</v>
      </c>
      <c r="CJ509" s="8">
        <v>43925</v>
      </c>
      <c r="CK509">
        <v>4</v>
      </c>
      <c r="CM509">
        <v>0</v>
      </c>
    </row>
    <row r="510" spans="1:227" ht="20.25">
      <c r="E510" t="s">
        <v>32</v>
      </c>
      <c r="F510">
        <v>23</v>
      </c>
      <c r="CH510">
        <v>42</v>
      </c>
      <c r="CI510" t="s">
        <v>66</v>
      </c>
      <c r="CJ510" s="8">
        <v>43926</v>
      </c>
      <c r="CK510">
        <v>4</v>
      </c>
      <c r="CM510">
        <v>0</v>
      </c>
    </row>
    <row r="511" spans="1:227" ht="20.25">
      <c r="F511">
        <v>24</v>
      </c>
      <c r="CH511">
        <v>42</v>
      </c>
      <c r="CI511" t="s">
        <v>66</v>
      </c>
      <c r="CJ511" s="8">
        <v>43927</v>
      </c>
      <c r="CK511">
        <v>5</v>
      </c>
      <c r="CM511">
        <v>0</v>
      </c>
    </row>
    <row r="512" spans="1:227" ht="20.25">
      <c r="F512">
        <v>25</v>
      </c>
      <c r="CH512">
        <v>42</v>
      </c>
      <c r="CI512" t="s">
        <v>66</v>
      </c>
      <c r="CJ512" s="8">
        <v>43928</v>
      </c>
      <c r="CK512">
        <v>6</v>
      </c>
      <c r="CM512">
        <v>0</v>
      </c>
    </row>
    <row r="513" spans="1:227" ht="20.25">
      <c r="F513">
        <v>26</v>
      </c>
      <c r="CH513">
        <v>42</v>
      </c>
      <c r="CI513" t="s">
        <v>66</v>
      </c>
      <c r="CJ513" s="8">
        <v>43929</v>
      </c>
      <c r="CK513">
        <v>6</v>
      </c>
      <c r="CM513">
        <v>0</v>
      </c>
    </row>
    <row r="514" spans="1:227" ht="20.25">
      <c r="F514">
        <v>27</v>
      </c>
      <c r="CH514">
        <v>42</v>
      </c>
      <c r="CI514" t="s">
        <v>66</v>
      </c>
      <c r="CJ514" s="8">
        <v>43930</v>
      </c>
      <c r="CK514">
        <v>5</v>
      </c>
      <c r="CM514">
        <v>0</v>
      </c>
    </row>
    <row r="515" spans="1:227" ht="20.25">
      <c r="F515">
        <v>28</v>
      </c>
      <c r="CH515">
        <v>42</v>
      </c>
      <c r="CI515" t="s">
        <v>66</v>
      </c>
      <c r="CJ515" s="8">
        <v>43931</v>
      </c>
      <c r="CK515">
        <v>5</v>
      </c>
      <c r="CM515">
        <v>0</v>
      </c>
    </row>
    <row r="516" spans="1:227" ht="20.25">
      <c r="F516">
        <v>29</v>
      </c>
      <c r="CH516">
        <v>42</v>
      </c>
      <c r="CI516" t="s">
        <v>66</v>
      </c>
      <c r="CJ516" s="8">
        <v>43932</v>
      </c>
      <c r="CK516">
        <v>7</v>
      </c>
      <c r="CM516">
        <v>0</v>
      </c>
    </row>
    <row r="517" spans="1:227" ht="20.25">
      <c r="F517">
        <v>30</v>
      </c>
      <c r="CH517">
        <v>42</v>
      </c>
      <c r="CI517" t="s">
        <v>66</v>
      </c>
      <c r="CJ517" s="8">
        <v>43933</v>
      </c>
      <c r="CK517">
        <v>8</v>
      </c>
      <c r="CM517">
        <v>0</v>
      </c>
    </row>
    <row r="518" spans="1:227" ht="20.25">
      <c r="F518">
        <v>31</v>
      </c>
      <c r="CH518">
        <v>42</v>
      </c>
      <c r="CI518" t="s">
        <v>66</v>
      </c>
      <c r="CJ518" s="8">
        <v>43934</v>
      </c>
      <c r="CK518">
        <v>12</v>
      </c>
      <c r="CM518">
        <v>0</v>
      </c>
    </row>
    <row r="519" spans="1:227" ht="20.25">
      <c r="CH519">
        <v>42</v>
      </c>
      <c r="CI519" t="s">
        <v>66</v>
      </c>
      <c r="CJ519" s="8">
        <v>43935</v>
      </c>
      <c r="CK519">
        <v>14</v>
      </c>
      <c r="CM519">
        <v>0</v>
      </c>
    </row>
    <row r="520" spans="1:227" ht="20.25">
      <c r="CH520">
        <v>42</v>
      </c>
      <c r="CI520" t="s">
        <v>66</v>
      </c>
      <c r="CJ520" s="8">
        <v>43936</v>
      </c>
      <c r="CK520">
        <v>15</v>
      </c>
      <c r="CM520">
        <v>0</v>
      </c>
    </row>
    <row r="521" spans="1:227" ht="20.25">
      <c r="CH521">
        <v>42</v>
      </c>
      <c r="CI521" t="s">
        <v>66</v>
      </c>
      <c r="CJ521" s="8">
        <v>43937</v>
      </c>
      <c r="CK521">
        <v>18</v>
      </c>
      <c r="CL521">
        <v>140</v>
      </c>
      <c r="CM521">
        <v>0</v>
      </c>
    </row>
    <row r="522" spans="1:227" ht="20.25">
      <c r="CH522">
        <v>42</v>
      </c>
      <c r="CI522" t="s">
        <v>66</v>
      </c>
      <c r="CJ522" s="8">
        <v>43938</v>
      </c>
      <c r="CK522">
        <v>18</v>
      </c>
      <c r="CL522">
        <v>140</v>
      </c>
      <c r="CM522">
        <v>0</v>
      </c>
    </row>
    <row r="523" spans="1:227" ht="20.25">
      <c r="CH523">
        <v>42</v>
      </c>
      <c r="CI523" t="s">
        <v>66</v>
      </c>
      <c r="CJ523" s="8">
        <v>43939</v>
      </c>
      <c r="CK523">
        <v>19</v>
      </c>
      <c r="CL523">
        <v>148</v>
      </c>
      <c r="CM523">
        <v>0</v>
      </c>
    </row>
    <row r="524" spans="1:227" ht="20.25">
      <c r="CH524">
        <v>42</v>
      </c>
      <c r="CI524" t="s">
        <v>66</v>
      </c>
      <c r="CJ524" s="8">
        <v>43940</v>
      </c>
      <c r="CK524">
        <v>20</v>
      </c>
      <c r="CL524">
        <v>156</v>
      </c>
      <c r="CM524">
        <v>0</v>
      </c>
    </row>
    <row r="525" spans="1:227" ht="20.25">
      <c r="CH525">
        <v>42</v>
      </c>
      <c r="CI525" t="s">
        <v>66</v>
      </c>
      <c r="CJ525" s="8">
        <v>43941</v>
      </c>
      <c r="CK525">
        <v>23</v>
      </c>
      <c r="CL525">
        <v>179</v>
      </c>
      <c r="CM525">
        <v>2</v>
      </c>
    </row>
    <row r="526" spans="1:227" ht="20.25">
      <c r="CH526">
        <v>42</v>
      </c>
      <c r="CI526" t="s">
        <v>66</v>
      </c>
      <c r="CJ526" s="8">
        <v>43942</v>
      </c>
      <c r="CK526">
        <v>23</v>
      </c>
      <c r="CL526">
        <v>179</v>
      </c>
      <c r="CM526">
        <v>2</v>
      </c>
    </row>
    <row r="527" spans="1:227" ht="20.25">
      <c r="CH527">
        <v>42</v>
      </c>
      <c r="CI527" t="s">
        <v>66</v>
      </c>
      <c r="CJ527" s="8">
        <v>43943</v>
      </c>
      <c r="CK527">
        <v>23</v>
      </c>
      <c r="CL527">
        <v>179</v>
      </c>
      <c r="CM527">
        <v>3</v>
      </c>
    </row>
    <row r="528" spans="1:227" ht="20.25">
      <c r="CH528">
        <v>42</v>
      </c>
      <c r="CI528" t="s">
        <v>66</v>
      </c>
      <c r="CJ528" s="8">
        <v>43944</v>
      </c>
      <c r="CK528">
        <v>26</v>
      </c>
      <c r="CL528">
        <v>202</v>
      </c>
      <c r="CM528">
        <v>3</v>
      </c>
    </row>
    <row r="529" spans="1:227" ht="20.25">
      <c r="CH529">
        <v>42</v>
      </c>
      <c r="CI529" t="s">
        <v>66</v>
      </c>
      <c r="CJ529" s="8">
        <v>43945</v>
      </c>
      <c r="CK529">
        <v>27</v>
      </c>
      <c r="CL529">
        <v>210</v>
      </c>
      <c r="CM529">
        <v>3</v>
      </c>
    </row>
    <row r="530" spans="1:227" ht="20.25">
      <c r="CH530">
        <v>42</v>
      </c>
      <c r="CI530" t="s">
        <v>66</v>
      </c>
      <c r="CJ530" s="8">
        <v>43946</v>
      </c>
      <c r="CK530">
        <v>28</v>
      </c>
      <c r="CL530">
        <v>218</v>
      </c>
      <c r="CM530">
        <v>3</v>
      </c>
    </row>
    <row r="531" spans="1:227" ht="20.25">
      <c r="CH531">
        <v>42</v>
      </c>
      <c r="CI531" t="s">
        <v>66</v>
      </c>
      <c r="CJ531" s="8">
        <v>43947</v>
      </c>
      <c r="CK531">
        <v>29</v>
      </c>
      <c r="CL531">
        <v>226</v>
      </c>
      <c r="CM531">
        <v>3</v>
      </c>
    </row>
    <row r="532" spans="1:227" ht="20.25">
      <c r="CH532">
        <v>42</v>
      </c>
      <c r="CI532" t="s">
        <v>66</v>
      </c>
      <c r="CJ532" s="8">
        <v>43948</v>
      </c>
      <c r="CK532">
        <v>30</v>
      </c>
      <c r="CL532">
        <v>233</v>
      </c>
      <c r="CM532">
        <v>3</v>
      </c>
    </row>
    <row r="533" spans="1:227" ht="20.25">
      <c r="CH533">
        <v>42</v>
      </c>
      <c r="CI533" t="s">
        <v>66</v>
      </c>
      <c r="CJ533" s="8">
        <v>43949</v>
      </c>
      <c r="CK533">
        <v>30</v>
      </c>
      <c r="CL533">
        <v>233</v>
      </c>
      <c r="CM533">
        <v>3</v>
      </c>
    </row>
    <row r="534" spans="1:227" ht="20.25">
      <c r="CH534">
        <v>42</v>
      </c>
      <c r="CI534" t="s">
        <v>66</v>
      </c>
      <c r="CJ534" s="8">
        <v>43950</v>
      </c>
      <c r="CK534">
        <v>30</v>
      </c>
      <c r="CL534">
        <v>233</v>
      </c>
      <c r="CM534">
        <v>3</v>
      </c>
    </row>
    <row r="535" spans="1:227" ht="20.25">
      <c r="CH535">
        <v>42</v>
      </c>
      <c r="CI535" t="s">
        <v>66</v>
      </c>
      <c r="CJ535" s="8">
        <v>43951</v>
      </c>
      <c r="CK535">
        <v>31</v>
      </c>
      <c r="CL535">
        <v>241</v>
      </c>
      <c r="CM535">
        <v>3</v>
      </c>
    </row>
    <row r="536" spans="1:227" ht="20.25">
      <c r="CH536">
        <v>42</v>
      </c>
      <c r="CI536" t="s">
        <v>66</v>
      </c>
      <c r="CJ536" s="8">
        <v>43952</v>
      </c>
      <c r="CK536">
        <v>33</v>
      </c>
      <c r="CL536">
        <v>257</v>
      </c>
      <c r="CM536">
        <v>4</v>
      </c>
    </row>
    <row r="537" spans="1:227" ht="20.25">
      <c r="CH537">
        <v>42</v>
      </c>
      <c r="CI537" t="s">
        <v>66</v>
      </c>
      <c r="CJ537" s="8">
        <v>43953</v>
      </c>
      <c r="CK537">
        <v>33</v>
      </c>
      <c r="CL537">
        <v>257</v>
      </c>
      <c r="CM537">
        <v>4</v>
      </c>
    </row>
    <row r="538" spans="1:227" ht="20.25">
      <c r="CH538">
        <v>42</v>
      </c>
      <c r="CI538" t="s">
        <v>66</v>
      </c>
      <c r="CJ538" s="8">
        <v>43954</v>
      </c>
      <c r="CK538">
        <v>33</v>
      </c>
      <c r="CL538">
        <v>257</v>
      </c>
      <c r="CM538">
        <v>4</v>
      </c>
    </row>
    <row r="539" spans="1:227" ht="20.25">
      <c r="CH539">
        <v>42</v>
      </c>
      <c r="CI539" t="s">
        <v>66</v>
      </c>
      <c r="CJ539" s="8">
        <v>43955</v>
      </c>
      <c r="CK539">
        <v>33</v>
      </c>
      <c r="CL539">
        <v>257</v>
      </c>
      <c r="CM539">
        <v>4</v>
      </c>
    </row>
    <row r="540" spans="1:227" ht="20.25">
      <c r="CH540">
        <v>42</v>
      </c>
      <c r="CI540" t="s">
        <v>66</v>
      </c>
      <c r="CJ540" s="8">
        <v>43956</v>
      </c>
      <c r="CK540">
        <v>33</v>
      </c>
      <c r="CL540">
        <v>257</v>
      </c>
      <c r="CM540">
        <v>4</v>
      </c>
    </row>
    <row r="541" spans="1:227" ht="20.25">
      <c r="CH541">
        <v>42</v>
      </c>
      <c r="CI541" t="s">
        <v>66</v>
      </c>
      <c r="CJ541" s="8">
        <v>43957</v>
      </c>
      <c r="CK541">
        <v>34</v>
      </c>
      <c r="CL541">
        <v>265</v>
      </c>
      <c r="CM541">
        <v>4</v>
      </c>
    </row>
    <row r="542" spans="1:227" ht="20.25">
      <c r="CH542">
        <v>42</v>
      </c>
      <c r="CI542" t="s">
        <v>66</v>
      </c>
      <c r="CJ542" s="8">
        <v>43958</v>
      </c>
      <c r="CK542">
        <v>35</v>
      </c>
      <c r="CL542">
        <v>272</v>
      </c>
      <c r="CM542">
        <v>4</v>
      </c>
    </row>
    <row r="543" spans="1:227" ht="20.25">
      <c r="CH543">
        <v>42</v>
      </c>
      <c r="CI543" t="s">
        <v>66</v>
      </c>
      <c r="CJ543" s="8">
        <v>43959</v>
      </c>
      <c r="CK543">
        <v>35</v>
      </c>
      <c r="CL543">
        <v>272</v>
      </c>
      <c r="CM543">
        <v>4</v>
      </c>
    </row>
    <row r="544" spans="1:227" ht="20.25">
      <c r="CH544">
        <v>42</v>
      </c>
      <c r="CI544" t="s">
        <v>66</v>
      </c>
      <c r="CJ544" s="8">
        <v>43960</v>
      </c>
      <c r="CK544">
        <v>35</v>
      </c>
      <c r="CL544">
        <v>272</v>
      </c>
      <c r="CM544">
        <v>4</v>
      </c>
    </row>
    <row r="545" spans="1:227" ht="20.25">
      <c r="CH545">
        <v>42</v>
      </c>
      <c r="CI545" t="s">
        <v>66</v>
      </c>
      <c r="CJ545" s="8">
        <v>43961</v>
      </c>
      <c r="CK545">
        <v>35</v>
      </c>
      <c r="CL545">
        <v>272</v>
      </c>
      <c r="CM545">
        <v>4</v>
      </c>
    </row>
    <row r="546" spans="1:227" ht="20.25">
      <c r="CH546">
        <v>42</v>
      </c>
      <c r="CI546" t="s">
        <v>66</v>
      </c>
      <c r="CJ546" s="8">
        <v>43962</v>
      </c>
      <c r="CK546">
        <v>35</v>
      </c>
      <c r="CL546">
        <v>272</v>
      </c>
      <c r="CM546">
        <v>4</v>
      </c>
    </row>
    <row r="547" spans="1:227" ht="20.25">
      <c r="CH547">
        <v>43</v>
      </c>
      <c r="CI547" t="s">
        <v>67</v>
      </c>
      <c r="CJ547" s="8">
        <v>43914</v>
      </c>
      <c r="CK547">
        <v>2</v>
      </c>
      <c r="CM547">
        <v>0</v>
      </c>
    </row>
    <row r="548" spans="1:227" ht="20.25">
      <c r="CH548">
        <v>43</v>
      </c>
      <c r="CI548" t="s">
        <v>67</v>
      </c>
      <c r="CJ548" s="8">
        <v>43915</v>
      </c>
      <c r="CK548">
        <v>4</v>
      </c>
      <c r="CM548">
        <v>0</v>
      </c>
    </row>
    <row r="549" spans="1:227" ht="20.25">
      <c r="CH549">
        <v>43</v>
      </c>
      <c r="CI549" t="s">
        <v>67</v>
      </c>
      <c r="CJ549" s="8">
        <v>43916</v>
      </c>
      <c r="CK549">
        <v>4</v>
      </c>
      <c r="CM549">
        <v>0</v>
      </c>
    </row>
    <row r="550" spans="1:227" ht="20.25">
      <c r="CH550">
        <v>43</v>
      </c>
      <c r="CI550" t="s">
        <v>67</v>
      </c>
      <c r="CJ550" s="8">
        <v>43917</v>
      </c>
      <c r="CK550">
        <v>3</v>
      </c>
      <c r="CM550">
        <v>0</v>
      </c>
    </row>
    <row r="551" spans="1:227" ht="20.25">
      <c r="CH551">
        <v>43</v>
      </c>
      <c r="CI551" t="s">
        <v>67</v>
      </c>
      <c r="CJ551" s="8">
        <v>43918</v>
      </c>
      <c r="CK551">
        <v>5</v>
      </c>
      <c r="CM551">
        <v>0</v>
      </c>
    </row>
    <row r="552" spans="1:227" ht="20.25">
      <c r="CH552">
        <v>43</v>
      </c>
      <c r="CI552" t="s">
        <v>67</v>
      </c>
      <c r="CJ552" s="8">
        <v>43919</v>
      </c>
      <c r="CK552">
        <v>11</v>
      </c>
      <c r="CM552">
        <v>0</v>
      </c>
    </row>
    <row r="553" spans="1:227" ht="20.25">
      <c r="CH553">
        <v>43</v>
      </c>
      <c r="CI553" t="s">
        <v>67</v>
      </c>
      <c r="CJ553" s="8">
        <v>43920</v>
      </c>
      <c r="CK553">
        <v>17</v>
      </c>
      <c r="CM553">
        <v>0</v>
      </c>
    </row>
    <row r="554" spans="1:227" ht="20.25">
      <c r="CH554">
        <v>43</v>
      </c>
      <c r="CI554" t="s">
        <v>67</v>
      </c>
      <c r="CJ554" s="8">
        <v>43921</v>
      </c>
      <c r="CK554">
        <v>21</v>
      </c>
      <c r="CM554">
        <v>0</v>
      </c>
    </row>
    <row r="555" spans="1:227" ht="20.25">
      <c r="CH555">
        <v>43</v>
      </c>
      <c r="CI555" t="s">
        <v>67</v>
      </c>
      <c r="CJ555" s="8">
        <v>43922</v>
      </c>
      <c r="CK555">
        <v>23</v>
      </c>
      <c r="CM555">
        <v>1</v>
      </c>
    </row>
    <row r="556" spans="1:227" ht="20.25">
      <c r="CH556">
        <v>43</v>
      </c>
      <c r="CI556" t="s">
        <v>67</v>
      </c>
      <c r="CJ556" s="8">
        <v>43923</v>
      </c>
      <c r="CK556">
        <v>26</v>
      </c>
      <c r="CM556">
        <v>2</v>
      </c>
    </row>
    <row r="557" spans="1:227" ht="20.25">
      <c r="CH557">
        <v>43</v>
      </c>
      <c r="CI557" t="s">
        <v>67</v>
      </c>
      <c r="CJ557" s="8">
        <v>43924</v>
      </c>
      <c r="CK557">
        <v>34</v>
      </c>
      <c r="CM557">
        <v>2</v>
      </c>
    </row>
    <row r="558" spans="1:227" ht="20.25">
      <c r="CH558">
        <v>43</v>
      </c>
      <c r="CI558" t="s">
        <v>67</v>
      </c>
      <c r="CJ558" s="8">
        <v>43925</v>
      </c>
      <c r="CK558">
        <v>39</v>
      </c>
      <c r="CM558">
        <v>2</v>
      </c>
    </row>
    <row r="559" spans="1:227" ht="20.25">
      <c r="CH559">
        <v>43</v>
      </c>
      <c r="CI559" t="s">
        <v>67</v>
      </c>
      <c r="CJ559" s="8">
        <v>43926</v>
      </c>
      <c r="CK559">
        <v>40</v>
      </c>
      <c r="CM559">
        <v>2</v>
      </c>
    </row>
    <row r="560" spans="1:227" ht="20.25">
      <c r="CH560">
        <v>43</v>
      </c>
      <c r="CI560" t="s">
        <v>67</v>
      </c>
      <c r="CJ560" s="8">
        <v>43927</v>
      </c>
      <c r="CK560">
        <v>48</v>
      </c>
      <c r="CM560">
        <v>1</v>
      </c>
    </row>
    <row r="561" spans="1:227" ht="20.25">
      <c r="CH561">
        <v>43</v>
      </c>
      <c r="CI561" t="s">
        <v>67</v>
      </c>
      <c r="CJ561" s="8">
        <v>43928</v>
      </c>
      <c r="CK561">
        <v>60</v>
      </c>
      <c r="CM561">
        <v>3</v>
      </c>
    </row>
    <row r="562" spans="1:227" ht="20.25">
      <c r="CH562">
        <v>43</v>
      </c>
      <c r="CI562" t="s">
        <v>67</v>
      </c>
      <c r="CJ562" s="8">
        <v>43929</v>
      </c>
      <c r="CK562">
        <v>79</v>
      </c>
      <c r="CM562">
        <v>4</v>
      </c>
    </row>
    <row r="563" spans="1:227" ht="20.25">
      <c r="CH563">
        <v>43</v>
      </c>
      <c r="CI563" t="s">
        <v>67</v>
      </c>
      <c r="CJ563" s="8">
        <v>43930</v>
      </c>
      <c r="CK563">
        <v>86</v>
      </c>
      <c r="CM563">
        <v>4</v>
      </c>
    </row>
    <row r="564" spans="1:227" ht="20.25">
      <c r="CH564">
        <v>43</v>
      </c>
      <c r="CI564" t="s">
        <v>67</v>
      </c>
      <c r="CJ564" s="8">
        <v>43931</v>
      </c>
      <c r="CK564">
        <v>92</v>
      </c>
      <c r="CM564">
        <v>4</v>
      </c>
    </row>
    <row r="565" spans="1:227" ht="20.25">
      <c r="CH565">
        <v>43</v>
      </c>
      <c r="CI565" t="s">
        <v>67</v>
      </c>
      <c r="CJ565" s="8">
        <v>43932</v>
      </c>
      <c r="CK565">
        <v>102</v>
      </c>
      <c r="CM565">
        <v>6</v>
      </c>
    </row>
    <row r="566" spans="1:227" ht="20.25">
      <c r="CH566">
        <v>43</v>
      </c>
      <c r="CI566" t="s">
        <v>67</v>
      </c>
      <c r="CJ566" s="8">
        <v>43933</v>
      </c>
      <c r="CK566">
        <v>111</v>
      </c>
      <c r="CM566">
        <v>9</v>
      </c>
    </row>
    <row r="567" spans="1:227" ht="20.25">
      <c r="CH567">
        <v>43</v>
      </c>
      <c r="CI567" t="s">
        <v>67</v>
      </c>
      <c r="CJ567" s="8">
        <v>43934</v>
      </c>
      <c r="CK567">
        <v>137</v>
      </c>
      <c r="CM567">
        <v>11</v>
      </c>
    </row>
    <row r="568" spans="1:227" ht="20.25">
      <c r="CH568">
        <v>43</v>
      </c>
      <c r="CI568" t="s">
        <v>67</v>
      </c>
      <c r="CJ568" s="8">
        <v>43935</v>
      </c>
      <c r="CK568">
        <v>145</v>
      </c>
      <c r="CM568">
        <v>12</v>
      </c>
    </row>
    <row r="569" spans="1:227" ht="20.25">
      <c r="CH569">
        <v>43</v>
      </c>
      <c r="CI569" t="s">
        <v>67</v>
      </c>
      <c r="CJ569" s="8">
        <v>43936</v>
      </c>
      <c r="CK569">
        <v>152</v>
      </c>
      <c r="CM569">
        <v>16</v>
      </c>
    </row>
    <row r="570" spans="1:227" ht="20.25">
      <c r="CH570">
        <v>43</v>
      </c>
      <c r="CI570" t="s">
        <v>67</v>
      </c>
      <c r="CJ570" s="8">
        <v>43937</v>
      </c>
      <c r="CK570">
        <v>188</v>
      </c>
      <c r="CL570">
        <v>376</v>
      </c>
      <c r="CM570">
        <v>19</v>
      </c>
    </row>
    <row r="571" spans="1:227" ht="20.25">
      <c r="CH571">
        <v>43</v>
      </c>
      <c r="CI571" t="s">
        <v>67</v>
      </c>
      <c r="CJ571" s="8">
        <v>43938</v>
      </c>
      <c r="CK571">
        <v>205</v>
      </c>
      <c r="CL571">
        <v>410</v>
      </c>
      <c r="CM571">
        <v>21</v>
      </c>
    </row>
    <row r="572" spans="1:227" ht="20.25">
      <c r="CH572">
        <v>43</v>
      </c>
      <c r="CI572" t="s">
        <v>67</v>
      </c>
      <c r="CJ572" s="8">
        <v>43939</v>
      </c>
      <c r="CK572">
        <v>222</v>
      </c>
      <c r="CL572">
        <v>444</v>
      </c>
      <c r="CM572">
        <v>25</v>
      </c>
    </row>
    <row r="573" spans="1:227" ht="20.25">
      <c r="CH573">
        <v>43</v>
      </c>
      <c r="CI573" t="s">
        <v>67</v>
      </c>
      <c r="CJ573" s="8">
        <v>43940</v>
      </c>
      <c r="CK573">
        <v>233</v>
      </c>
      <c r="CL573">
        <v>466</v>
      </c>
      <c r="CM573">
        <v>26</v>
      </c>
    </row>
    <row r="574" spans="1:227" ht="20.25">
      <c r="CH574">
        <v>43</v>
      </c>
      <c r="CI574" t="s">
        <v>67</v>
      </c>
      <c r="CJ574" s="8">
        <v>43941</v>
      </c>
      <c r="CK574">
        <v>260</v>
      </c>
      <c r="CL574">
        <v>520</v>
      </c>
      <c r="CM574">
        <v>31</v>
      </c>
    </row>
    <row r="575" spans="1:227" ht="20.25">
      <c r="CH575">
        <v>43</v>
      </c>
      <c r="CI575" t="s">
        <v>67</v>
      </c>
      <c r="CJ575" s="8">
        <v>43942</v>
      </c>
      <c r="CK575">
        <v>274</v>
      </c>
      <c r="CL575">
        <v>548</v>
      </c>
      <c r="CM575">
        <v>33</v>
      </c>
    </row>
    <row r="576" spans="1:227" ht="20.25">
      <c r="CH576">
        <v>43</v>
      </c>
      <c r="CI576" t="s">
        <v>67</v>
      </c>
      <c r="CJ576" s="8">
        <v>43943</v>
      </c>
      <c r="CK576">
        <v>285</v>
      </c>
      <c r="CL576">
        <v>570</v>
      </c>
      <c r="CM576">
        <v>37</v>
      </c>
    </row>
    <row r="577" spans="1:227" ht="20.25">
      <c r="CH577">
        <v>43</v>
      </c>
      <c r="CI577" t="s">
        <v>67</v>
      </c>
      <c r="CJ577" s="8">
        <v>43944</v>
      </c>
      <c r="CK577">
        <v>301</v>
      </c>
      <c r="CL577">
        <v>602</v>
      </c>
      <c r="CM577">
        <v>40</v>
      </c>
    </row>
    <row r="578" spans="1:227" ht="20.25">
      <c r="CH578">
        <v>43</v>
      </c>
      <c r="CI578" t="s">
        <v>67</v>
      </c>
      <c r="CJ578" s="8">
        <v>43945</v>
      </c>
      <c r="CK578">
        <v>337</v>
      </c>
      <c r="CL578">
        <v>674</v>
      </c>
      <c r="CM578">
        <v>45</v>
      </c>
    </row>
    <row r="579" spans="1:227" ht="20.25">
      <c r="CH579">
        <v>43</v>
      </c>
      <c r="CI579" t="s">
        <v>67</v>
      </c>
      <c r="CJ579" s="8">
        <v>43946</v>
      </c>
      <c r="CK579">
        <v>363</v>
      </c>
      <c r="CL579">
        <v>726</v>
      </c>
      <c r="CM579">
        <v>48</v>
      </c>
    </row>
    <row r="580" spans="1:227" ht="20.25">
      <c r="CH580">
        <v>43</v>
      </c>
      <c r="CI580" t="s">
        <v>67</v>
      </c>
      <c r="CJ580" s="8">
        <v>43947</v>
      </c>
      <c r="CK580">
        <v>392</v>
      </c>
      <c r="CL580">
        <v>784</v>
      </c>
      <c r="CM580">
        <v>49</v>
      </c>
    </row>
    <row r="581" spans="1:227" ht="20.25">
      <c r="CH581">
        <v>43</v>
      </c>
      <c r="CI581" t="s">
        <v>67</v>
      </c>
      <c r="CJ581" s="8">
        <v>43948</v>
      </c>
      <c r="CK581">
        <v>417</v>
      </c>
      <c r="CL581">
        <v>834</v>
      </c>
      <c r="CM581">
        <v>52</v>
      </c>
    </row>
    <row r="582" spans="1:227" ht="20.25">
      <c r="CH582">
        <v>43</v>
      </c>
      <c r="CI582" t="s">
        <v>67</v>
      </c>
      <c r="CJ582" s="8">
        <v>43949</v>
      </c>
      <c r="CK582">
        <v>423</v>
      </c>
      <c r="CL582">
        <v>846</v>
      </c>
      <c r="CM582">
        <v>53</v>
      </c>
    </row>
    <row r="583" spans="1:227" ht="20.25">
      <c r="CH583">
        <v>43</v>
      </c>
      <c r="CI583" t="s">
        <v>67</v>
      </c>
      <c r="CJ583" s="8">
        <v>43950</v>
      </c>
      <c r="CK583">
        <v>440</v>
      </c>
      <c r="CL583">
        <v>880</v>
      </c>
      <c r="CM583">
        <v>54</v>
      </c>
    </row>
    <row r="584" spans="1:227" ht="20.25">
      <c r="CH584">
        <v>43</v>
      </c>
      <c r="CI584" t="s">
        <v>67</v>
      </c>
      <c r="CJ584" s="8">
        <v>43951</v>
      </c>
      <c r="CK584">
        <v>458</v>
      </c>
      <c r="CL584">
        <v>916</v>
      </c>
      <c r="CM584">
        <v>57</v>
      </c>
    </row>
    <row r="585" spans="1:227" ht="20.25">
      <c r="CH585">
        <v>43</v>
      </c>
      <c r="CI585" t="s">
        <v>67</v>
      </c>
      <c r="CJ585" s="8">
        <v>43952</v>
      </c>
      <c r="CK585">
        <v>474</v>
      </c>
      <c r="CL585">
        <v>948</v>
      </c>
      <c r="CM585">
        <v>57</v>
      </c>
    </row>
    <row r="586" spans="1:227" ht="20.25">
      <c r="CH586">
        <v>43</v>
      </c>
      <c r="CI586" t="s">
        <v>67</v>
      </c>
      <c r="CJ586" s="8">
        <v>43953</v>
      </c>
      <c r="CK586">
        <v>482</v>
      </c>
      <c r="CL586">
        <v>964</v>
      </c>
      <c r="CM586">
        <v>57</v>
      </c>
    </row>
    <row r="587" spans="1:227" ht="20.25">
      <c r="CH587">
        <v>43</v>
      </c>
      <c r="CI587" t="s">
        <v>67</v>
      </c>
      <c r="CJ587" s="8">
        <v>43954</v>
      </c>
      <c r="CK587">
        <v>488</v>
      </c>
      <c r="CL587">
        <v>976</v>
      </c>
      <c r="CM587">
        <v>59</v>
      </c>
    </row>
    <row r="588" spans="1:227" ht="20.25">
      <c r="CH588">
        <v>43</v>
      </c>
      <c r="CI588" t="s">
        <v>67</v>
      </c>
      <c r="CJ588" s="8">
        <v>43955</v>
      </c>
      <c r="CK588">
        <v>499</v>
      </c>
      <c r="CL588">
        <v>998</v>
      </c>
      <c r="CM588">
        <v>63</v>
      </c>
    </row>
    <row r="589" spans="1:227" ht="20.25">
      <c r="CH589">
        <v>43</v>
      </c>
      <c r="CI589" t="s">
        <v>67</v>
      </c>
      <c r="CJ589" s="8">
        <v>43956</v>
      </c>
      <c r="CK589">
        <v>514</v>
      </c>
      <c r="CL589">
        <v>1028</v>
      </c>
      <c r="CM589">
        <v>68</v>
      </c>
    </row>
    <row r="590" spans="1:227" ht="20.25">
      <c r="CH590">
        <v>43</v>
      </c>
      <c r="CI590" t="s">
        <v>67</v>
      </c>
      <c r="CJ590" s="8">
        <v>43957</v>
      </c>
      <c r="CK590">
        <v>521</v>
      </c>
      <c r="CL590">
        <v>1042</v>
      </c>
      <c r="CM590">
        <v>69</v>
      </c>
    </row>
    <row r="591" spans="1:227" ht="20.25">
      <c r="CH591">
        <v>43</v>
      </c>
      <c r="CI591" t="s">
        <v>67</v>
      </c>
      <c r="CJ591" s="8">
        <v>43958</v>
      </c>
      <c r="CK591">
        <v>530</v>
      </c>
      <c r="CL591">
        <v>1060</v>
      </c>
      <c r="CM591">
        <v>69</v>
      </c>
    </row>
    <row r="592" spans="1:227" ht="20.25">
      <c r="CH592">
        <v>43</v>
      </c>
      <c r="CI592" t="s">
        <v>67</v>
      </c>
      <c r="CJ592" s="8">
        <v>43959</v>
      </c>
      <c r="CK592">
        <v>546</v>
      </c>
      <c r="CL592">
        <v>1092</v>
      </c>
      <c r="CM592">
        <v>70</v>
      </c>
    </row>
    <row r="593" spans="1:227" ht="20.25">
      <c r="CH593">
        <v>43</v>
      </c>
      <c r="CI593" t="s">
        <v>67</v>
      </c>
      <c r="CJ593" s="8">
        <v>43960</v>
      </c>
      <c r="CK593">
        <v>557</v>
      </c>
      <c r="CL593">
        <v>1114</v>
      </c>
      <c r="CM593">
        <v>71</v>
      </c>
    </row>
    <row r="594" spans="1:227" ht="20.25">
      <c r="CH594">
        <v>43</v>
      </c>
      <c r="CI594" t="s">
        <v>67</v>
      </c>
      <c r="CJ594" s="8">
        <v>43961</v>
      </c>
      <c r="CK594">
        <v>558</v>
      </c>
      <c r="CL594">
        <v>1116</v>
      </c>
      <c r="CM594">
        <v>70</v>
      </c>
    </row>
    <row r="595" spans="1:227" ht="20.25">
      <c r="CH595">
        <v>43</v>
      </c>
      <c r="CI595" t="s">
        <v>67</v>
      </c>
      <c r="CJ595" s="8">
        <v>43962</v>
      </c>
      <c r="CK595">
        <v>564</v>
      </c>
      <c r="CL595">
        <v>1128</v>
      </c>
      <c r="CM595">
        <v>69</v>
      </c>
    </row>
    <row r="596" spans="1:227" ht="20.25">
      <c r="CH596">
        <v>45</v>
      </c>
      <c r="CI596" t="s">
        <v>68</v>
      </c>
      <c r="CJ596" s="8">
        <v>43914</v>
      </c>
      <c r="CK596">
        <v>1</v>
      </c>
      <c r="CM596">
        <v>0</v>
      </c>
    </row>
    <row r="597" spans="1:227" ht="20.25">
      <c r="CH597">
        <v>45</v>
      </c>
      <c r="CI597" t="s">
        <v>68</v>
      </c>
      <c r="CJ597" s="8">
        <v>43915</v>
      </c>
      <c r="CK597">
        <v>1</v>
      </c>
      <c r="CM597">
        <v>0</v>
      </c>
    </row>
    <row r="598" spans="1:227" ht="20.25">
      <c r="CH598">
        <v>45</v>
      </c>
      <c r="CI598" t="s">
        <v>68</v>
      </c>
      <c r="CJ598" s="8">
        <v>43916</v>
      </c>
      <c r="CK598">
        <v>2</v>
      </c>
      <c r="CM598">
        <v>0</v>
      </c>
    </row>
    <row r="599" spans="1:227" ht="20.25">
      <c r="CH599">
        <v>45</v>
      </c>
      <c r="CI599" t="s">
        <v>68</v>
      </c>
      <c r="CJ599" s="8">
        <v>43917</v>
      </c>
      <c r="CK599">
        <v>2</v>
      </c>
      <c r="CM599">
        <v>0</v>
      </c>
    </row>
    <row r="600" spans="1:227" ht="20.25">
      <c r="CH600">
        <v>45</v>
      </c>
      <c r="CI600" t="s">
        <v>68</v>
      </c>
      <c r="CJ600" s="8">
        <v>43918</v>
      </c>
      <c r="CK600">
        <v>2</v>
      </c>
      <c r="CM600">
        <v>0</v>
      </c>
    </row>
    <row r="601" spans="1:227" ht="20.25">
      <c r="CH601">
        <v>45</v>
      </c>
      <c r="CI601" t="s">
        <v>68</v>
      </c>
      <c r="CJ601" s="8">
        <v>43919</v>
      </c>
      <c r="CK601">
        <v>2</v>
      </c>
      <c r="CM601">
        <v>0</v>
      </c>
    </row>
    <row r="602" spans="1:227" ht="20.25">
      <c r="CH602">
        <v>45</v>
      </c>
      <c r="CI602" t="s">
        <v>68</v>
      </c>
      <c r="CJ602" s="8">
        <v>43920</v>
      </c>
      <c r="CK602">
        <v>2</v>
      </c>
      <c r="CM602">
        <v>0</v>
      </c>
    </row>
    <row r="603" spans="1:227" ht="20.25">
      <c r="CH603">
        <v>45</v>
      </c>
      <c r="CI603" t="s">
        <v>68</v>
      </c>
      <c r="CJ603" s="8">
        <v>43921</v>
      </c>
      <c r="CK603">
        <v>2</v>
      </c>
      <c r="CM603">
        <v>0</v>
      </c>
    </row>
    <row r="604" spans="1:227" ht="20.25">
      <c r="CH604">
        <v>45</v>
      </c>
      <c r="CI604" t="s">
        <v>68</v>
      </c>
      <c r="CJ604" s="8">
        <v>43922</v>
      </c>
      <c r="CK604">
        <v>2</v>
      </c>
      <c r="CM604">
        <v>0</v>
      </c>
    </row>
    <row r="605" spans="1:227" ht="20.25">
      <c r="CH605">
        <v>45</v>
      </c>
      <c r="CI605" t="s">
        <v>68</v>
      </c>
      <c r="CJ605" s="8">
        <v>43923</v>
      </c>
      <c r="CK605">
        <v>2</v>
      </c>
      <c r="CM605">
        <v>0</v>
      </c>
    </row>
    <row r="606" spans="1:227" ht="20.25">
      <c r="CH606">
        <v>45</v>
      </c>
      <c r="CI606" t="s">
        <v>68</v>
      </c>
      <c r="CJ606" s="8">
        <v>43924</v>
      </c>
      <c r="CK606">
        <v>3</v>
      </c>
      <c r="CM606">
        <v>0</v>
      </c>
    </row>
    <row r="607" spans="1:227" ht="20.25">
      <c r="CH607">
        <v>45</v>
      </c>
      <c r="CI607" t="s">
        <v>68</v>
      </c>
      <c r="CJ607" s="8">
        <v>43925</v>
      </c>
      <c r="CK607">
        <v>3</v>
      </c>
      <c r="CM607">
        <v>0</v>
      </c>
    </row>
    <row r="608" spans="1:227" ht="20.25">
      <c r="CH608">
        <v>45</v>
      </c>
      <c r="CI608" t="s">
        <v>68</v>
      </c>
      <c r="CJ608" s="8">
        <v>43926</v>
      </c>
      <c r="CK608">
        <v>3</v>
      </c>
      <c r="CM608">
        <v>0</v>
      </c>
    </row>
    <row r="609" spans="1:227" ht="20.25">
      <c r="CH609">
        <v>45</v>
      </c>
      <c r="CI609" t="s">
        <v>68</v>
      </c>
      <c r="CJ609" s="8">
        <v>43927</v>
      </c>
      <c r="CK609">
        <v>3</v>
      </c>
      <c r="CM609">
        <v>0</v>
      </c>
    </row>
    <row r="610" spans="1:227" ht="20.25">
      <c r="CH610">
        <v>45</v>
      </c>
      <c r="CI610" t="s">
        <v>68</v>
      </c>
      <c r="CJ610" s="8">
        <v>43928</v>
      </c>
      <c r="CK610">
        <v>5</v>
      </c>
      <c r="CM610">
        <v>0</v>
      </c>
    </row>
    <row r="611" spans="1:227" ht="20.25">
      <c r="CH611">
        <v>45</v>
      </c>
      <c r="CI611" t="s">
        <v>68</v>
      </c>
      <c r="CJ611" s="8">
        <v>43929</v>
      </c>
      <c r="CK611">
        <v>6</v>
      </c>
      <c r="CM611">
        <v>0</v>
      </c>
    </row>
    <row r="612" spans="1:227" ht="20.25">
      <c r="CH612">
        <v>45</v>
      </c>
      <c r="CI612" t="s">
        <v>68</v>
      </c>
      <c r="CJ612" s="8">
        <v>43930</v>
      </c>
      <c r="CK612">
        <v>8</v>
      </c>
      <c r="CM612">
        <v>0</v>
      </c>
    </row>
    <row r="613" spans="1:227" ht="20.25">
      <c r="CH613">
        <v>45</v>
      </c>
      <c r="CI613" t="s">
        <v>68</v>
      </c>
      <c r="CJ613" s="8">
        <v>43931</v>
      </c>
      <c r="CK613">
        <v>9</v>
      </c>
      <c r="CM613">
        <v>0</v>
      </c>
    </row>
    <row r="614" spans="1:227" ht="20.25">
      <c r="CH614">
        <v>45</v>
      </c>
      <c r="CI614" t="s">
        <v>68</v>
      </c>
      <c r="CJ614" s="8">
        <v>43932</v>
      </c>
      <c r="CK614">
        <v>10</v>
      </c>
      <c r="CM614">
        <v>0</v>
      </c>
    </row>
    <row r="615" spans="1:227" ht="20.25">
      <c r="CH615">
        <v>45</v>
      </c>
      <c r="CI615" t="s">
        <v>68</v>
      </c>
      <c r="CJ615" s="8">
        <v>43933</v>
      </c>
      <c r="CK615">
        <v>12</v>
      </c>
      <c r="CM615">
        <v>0</v>
      </c>
    </row>
    <row r="616" spans="1:227" ht="20.25">
      <c r="CH616">
        <v>45</v>
      </c>
      <c r="CI616" t="s">
        <v>68</v>
      </c>
      <c r="CJ616" s="8">
        <v>43934</v>
      </c>
      <c r="CK616">
        <v>14</v>
      </c>
      <c r="CM616">
        <v>0</v>
      </c>
    </row>
    <row r="617" spans="1:227" ht="20.25">
      <c r="CH617">
        <v>45</v>
      </c>
      <c r="CI617" t="s">
        <v>68</v>
      </c>
      <c r="CJ617" s="8">
        <v>43935</v>
      </c>
      <c r="CK617">
        <v>14</v>
      </c>
      <c r="CM617">
        <v>0</v>
      </c>
    </row>
    <row r="618" spans="1:227" ht="20.25">
      <c r="CH618">
        <v>45</v>
      </c>
      <c r="CI618" t="s">
        <v>68</v>
      </c>
      <c r="CJ618" s="8">
        <v>43936</v>
      </c>
      <c r="CK618">
        <v>13</v>
      </c>
      <c r="CM618">
        <v>0</v>
      </c>
    </row>
    <row r="619" spans="1:227" ht="20.25">
      <c r="CH619">
        <v>45</v>
      </c>
      <c r="CI619" t="s">
        <v>68</v>
      </c>
      <c r="CJ619" s="8">
        <v>43937</v>
      </c>
      <c r="CK619">
        <v>15</v>
      </c>
      <c r="CL619">
        <v>80</v>
      </c>
      <c r="CM619">
        <v>0</v>
      </c>
    </row>
    <row r="620" spans="1:227" ht="20.25">
      <c r="CH620">
        <v>45</v>
      </c>
      <c r="CI620" t="s">
        <v>68</v>
      </c>
      <c r="CJ620" s="8">
        <v>43938</v>
      </c>
      <c r="CK620">
        <v>17</v>
      </c>
      <c r="CL620">
        <v>91</v>
      </c>
      <c r="CM620">
        <v>0</v>
      </c>
    </row>
    <row r="621" spans="1:227" ht="20.25">
      <c r="CH621">
        <v>45</v>
      </c>
      <c r="CI621" t="s">
        <v>68</v>
      </c>
      <c r="CJ621" s="8">
        <v>43939</v>
      </c>
      <c r="CK621">
        <v>18</v>
      </c>
      <c r="CL621">
        <v>97</v>
      </c>
      <c r="CM621">
        <v>0</v>
      </c>
    </row>
    <row r="622" spans="1:227" ht="20.25">
      <c r="CH622">
        <v>45</v>
      </c>
      <c r="CI622" t="s">
        <v>68</v>
      </c>
      <c r="CJ622" s="8">
        <v>43940</v>
      </c>
      <c r="CK622">
        <v>21</v>
      </c>
      <c r="CL622">
        <v>113</v>
      </c>
      <c r="CM622">
        <v>0</v>
      </c>
    </row>
    <row r="623" spans="1:227" ht="20.25">
      <c r="CH623">
        <v>45</v>
      </c>
      <c r="CI623" t="s">
        <v>68</v>
      </c>
      <c r="CJ623" s="8">
        <v>43941</v>
      </c>
      <c r="CK623">
        <v>24</v>
      </c>
      <c r="CL623">
        <v>129</v>
      </c>
      <c r="CM623">
        <v>0</v>
      </c>
    </row>
    <row r="624" spans="1:227" ht="20.25">
      <c r="CH624">
        <v>45</v>
      </c>
      <c r="CI624" t="s">
        <v>68</v>
      </c>
      <c r="CJ624" s="8">
        <v>43942</v>
      </c>
      <c r="CK624">
        <v>24</v>
      </c>
      <c r="CL624">
        <v>129</v>
      </c>
      <c r="CM624">
        <v>0</v>
      </c>
    </row>
    <row r="625" spans="1:227" ht="20.25">
      <c r="CH625">
        <v>45</v>
      </c>
      <c r="CI625" t="s">
        <v>68</v>
      </c>
      <c r="CJ625" s="8">
        <v>43943</v>
      </c>
      <c r="CK625">
        <v>35</v>
      </c>
      <c r="CL625">
        <v>188</v>
      </c>
      <c r="CM625">
        <v>0</v>
      </c>
    </row>
    <row r="626" spans="1:227" ht="20.25">
      <c r="CH626">
        <v>45</v>
      </c>
      <c r="CI626" t="s">
        <v>68</v>
      </c>
      <c r="CJ626" s="8">
        <v>43944</v>
      </c>
      <c r="CK626">
        <v>37</v>
      </c>
      <c r="CL626">
        <v>198</v>
      </c>
      <c r="CM626">
        <v>0</v>
      </c>
    </row>
    <row r="627" spans="1:227" ht="20.25">
      <c r="CH627">
        <v>45</v>
      </c>
      <c r="CI627" t="s">
        <v>68</v>
      </c>
      <c r="CJ627" s="8">
        <v>43945</v>
      </c>
      <c r="CK627">
        <v>43</v>
      </c>
      <c r="CL627">
        <v>231</v>
      </c>
      <c r="CM627">
        <v>1</v>
      </c>
    </row>
    <row r="628" spans="1:227" ht="20.25">
      <c r="CH628">
        <v>45</v>
      </c>
      <c r="CI628" t="s">
        <v>68</v>
      </c>
      <c r="CJ628" s="8">
        <v>43946</v>
      </c>
      <c r="CK628">
        <v>46</v>
      </c>
      <c r="CL628">
        <v>247</v>
      </c>
      <c r="CM628">
        <v>1</v>
      </c>
    </row>
    <row r="629" spans="1:227" ht="20.25">
      <c r="CH629">
        <v>45</v>
      </c>
      <c r="CI629" t="s">
        <v>68</v>
      </c>
      <c r="CJ629" s="8">
        <v>43947</v>
      </c>
      <c r="CK629">
        <v>51</v>
      </c>
      <c r="CL629">
        <v>274</v>
      </c>
      <c r="CM629">
        <v>1</v>
      </c>
    </row>
    <row r="630" spans="1:227" ht="20.25">
      <c r="CH630">
        <v>45</v>
      </c>
      <c r="CI630" t="s">
        <v>68</v>
      </c>
      <c r="CJ630" s="8">
        <v>43948</v>
      </c>
      <c r="CK630">
        <v>54</v>
      </c>
      <c r="CL630">
        <v>290</v>
      </c>
      <c r="CM630">
        <v>2</v>
      </c>
    </row>
    <row r="631" spans="1:227" ht="20.25">
      <c r="CH631">
        <v>45</v>
      </c>
      <c r="CI631" t="s">
        <v>68</v>
      </c>
      <c r="CJ631" s="8">
        <v>43949</v>
      </c>
      <c r="CK631">
        <v>56</v>
      </c>
      <c r="CL631">
        <v>300</v>
      </c>
      <c r="CM631">
        <v>3</v>
      </c>
    </row>
    <row r="632" spans="1:227" ht="20.25">
      <c r="CH632">
        <v>45</v>
      </c>
      <c r="CI632" t="s">
        <v>68</v>
      </c>
      <c r="CJ632" s="8">
        <v>43950</v>
      </c>
      <c r="CK632">
        <v>62</v>
      </c>
      <c r="CL632">
        <v>333</v>
      </c>
      <c r="CM632">
        <v>4</v>
      </c>
    </row>
    <row r="633" spans="1:227" ht="20.25">
      <c r="CH633">
        <v>45</v>
      </c>
      <c r="CI633" t="s">
        <v>68</v>
      </c>
      <c r="CJ633" s="8">
        <v>43951</v>
      </c>
      <c r="CK633">
        <v>69</v>
      </c>
      <c r="CL633">
        <v>370</v>
      </c>
      <c r="CM633">
        <v>4</v>
      </c>
    </row>
    <row r="634" spans="1:227" ht="20.25">
      <c r="CH634">
        <v>45</v>
      </c>
      <c r="CI634" t="s">
        <v>68</v>
      </c>
      <c r="CJ634" s="8">
        <v>43952</v>
      </c>
      <c r="CK634">
        <v>75</v>
      </c>
      <c r="CL634">
        <v>402</v>
      </c>
      <c r="CM634">
        <v>7</v>
      </c>
    </row>
    <row r="635" spans="1:227" ht="20.25">
      <c r="CH635">
        <v>45</v>
      </c>
      <c r="CI635" t="s">
        <v>68</v>
      </c>
      <c r="CJ635" s="8">
        <v>43953</v>
      </c>
      <c r="CK635">
        <v>77</v>
      </c>
      <c r="CL635">
        <v>413</v>
      </c>
      <c r="CM635">
        <v>7</v>
      </c>
    </row>
    <row r="636" spans="1:227" ht="20.25">
      <c r="CH636">
        <v>45</v>
      </c>
      <c r="CI636" t="s">
        <v>68</v>
      </c>
      <c r="CJ636" s="8">
        <v>43954</v>
      </c>
      <c r="CK636">
        <v>82</v>
      </c>
      <c r="CL636">
        <v>440</v>
      </c>
      <c r="CM636">
        <v>8</v>
      </c>
    </row>
    <row r="637" spans="1:227" ht="20.25">
      <c r="CH637">
        <v>45</v>
      </c>
      <c r="CI637" t="s">
        <v>68</v>
      </c>
      <c r="CJ637" s="8">
        <v>43955</v>
      </c>
      <c r="CK637">
        <v>90</v>
      </c>
      <c r="CL637">
        <v>483</v>
      </c>
      <c r="CM637">
        <v>8</v>
      </c>
    </row>
    <row r="638" spans="1:227" ht="20.25">
      <c r="CH638">
        <v>45</v>
      </c>
      <c r="CI638" t="s">
        <v>68</v>
      </c>
      <c r="CJ638" s="8">
        <v>43956</v>
      </c>
      <c r="CK638">
        <v>94</v>
      </c>
      <c r="CL638">
        <v>504</v>
      </c>
      <c r="CM638">
        <v>8</v>
      </c>
    </row>
    <row r="639" spans="1:227" ht="20.25">
      <c r="CH639">
        <v>45</v>
      </c>
      <c r="CI639" t="s">
        <v>68</v>
      </c>
      <c r="CJ639" s="8">
        <v>43957</v>
      </c>
      <c r="CK639">
        <v>109</v>
      </c>
      <c r="CL639">
        <v>585</v>
      </c>
      <c r="CM639">
        <v>8</v>
      </c>
    </row>
    <row r="640" spans="1:227" ht="20.25">
      <c r="CH640">
        <v>45</v>
      </c>
      <c r="CI640" t="s">
        <v>68</v>
      </c>
      <c r="CJ640" s="8">
        <v>43958</v>
      </c>
      <c r="CK640">
        <v>109</v>
      </c>
      <c r="CL640">
        <v>585</v>
      </c>
      <c r="CM640">
        <v>9</v>
      </c>
    </row>
    <row r="641" spans="1:227" ht="20.25">
      <c r="CH641">
        <v>45</v>
      </c>
      <c r="CI641" t="s">
        <v>68</v>
      </c>
      <c r="CJ641" s="8">
        <v>43959</v>
      </c>
      <c r="CK641">
        <v>113</v>
      </c>
      <c r="CL641">
        <v>606</v>
      </c>
      <c r="CM641">
        <v>11</v>
      </c>
    </row>
    <row r="642" spans="1:227" ht="20.25">
      <c r="CH642">
        <v>45</v>
      </c>
      <c r="CI642" t="s">
        <v>68</v>
      </c>
      <c r="CJ642" s="8">
        <v>43960</v>
      </c>
      <c r="CK642">
        <v>114</v>
      </c>
      <c r="CL642">
        <v>611</v>
      </c>
      <c r="CM642">
        <v>11</v>
      </c>
    </row>
    <row r="643" spans="1:227" ht="20.25">
      <c r="CH643">
        <v>45</v>
      </c>
      <c r="CI643" t="s">
        <v>68</v>
      </c>
      <c r="CJ643" s="8">
        <v>43961</v>
      </c>
      <c r="CK643">
        <v>114</v>
      </c>
      <c r="CL643">
        <v>611</v>
      </c>
      <c r="CM643">
        <v>12</v>
      </c>
    </row>
    <row r="644" spans="1:227" ht="20.25">
      <c r="CH644">
        <v>45</v>
      </c>
      <c r="CI644" t="s">
        <v>68</v>
      </c>
      <c r="CJ644" s="8">
        <v>43962</v>
      </c>
      <c r="CK644">
        <v>113</v>
      </c>
      <c r="CL644">
        <v>606</v>
      </c>
      <c r="CM644">
        <v>13</v>
      </c>
    </row>
    <row r="645" spans="1:227" ht="20.25">
      <c r="CH645">
        <v>47</v>
      </c>
      <c r="CI645" t="s">
        <v>69</v>
      </c>
      <c r="CJ645" s="8">
        <v>43914</v>
      </c>
      <c r="CK645">
        <v>0</v>
      </c>
      <c r="CM645">
        <v>0</v>
      </c>
    </row>
    <row r="646" spans="1:227" ht="20.25">
      <c r="CH646">
        <v>47</v>
      </c>
      <c r="CI646" t="s">
        <v>69</v>
      </c>
      <c r="CJ646" s="8">
        <v>43915</v>
      </c>
      <c r="CK646">
        <v>0</v>
      </c>
      <c r="CM646">
        <v>0</v>
      </c>
    </row>
    <row r="647" spans="1:227" ht="20.25">
      <c r="CH647">
        <v>47</v>
      </c>
      <c r="CI647" t="s">
        <v>69</v>
      </c>
      <c r="CJ647" s="8">
        <v>43916</v>
      </c>
      <c r="CK647">
        <v>0</v>
      </c>
      <c r="CM647">
        <v>0</v>
      </c>
    </row>
    <row r="648" spans="1:227" ht="20.25">
      <c r="CH648">
        <v>47</v>
      </c>
      <c r="CI648" t="s">
        <v>69</v>
      </c>
      <c r="CJ648" s="8">
        <v>43917</v>
      </c>
      <c r="CK648">
        <v>0</v>
      </c>
      <c r="CM648">
        <v>0</v>
      </c>
    </row>
    <row r="649" spans="1:227" ht="20.25">
      <c r="CH649">
        <v>47</v>
      </c>
      <c r="CI649" t="s">
        <v>69</v>
      </c>
      <c r="CJ649" s="8">
        <v>43918</v>
      </c>
      <c r="CK649">
        <v>0</v>
      </c>
      <c r="CM649">
        <v>0</v>
      </c>
    </row>
    <row r="650" spans="1:227" ht="20.25">
      <c r="CH650">
        <v>47</v>
      </c>
      <c r="CI650" t="s">
        <v>69</v>
      </c>
      <c r="CJ650" s="8">
        <v>43919</v>
      </c>
      <c r="CK650">
        <v>0</v>
      </c>
      <c r="CM650">
        <v>0</v>
      </c>
    </row>
    <row r="651" spans="1:227" ht="20.25">
      <c r="CH651">
        <v>47</v>
      </c>
      <c r="CI651" t="s">
        <v>69</v>
      </c>
      <c r="CJ651" s="8">
        <v>43920</v>
      </c>
      <c r="CK651">
        <v>0</v>
      </c>
      <c r="CM651">
        <v>0</v>
      </c>
    </row>
    <row r="652" spans="1:227" ht="20.25">
      <c r="CH652">
        <v>47</v>
      </c>
      <c r="CI652" t="s">
        <v>69</v>
      </c>
      <c r="CJ652" s="8">
        <v>43921</v>
      </c>
      <c r="CK652">
        <v>2</v>
      </c>
      <c r="CM652">
        <v>0</v>
      </c>
    </row>
    <row r="653" spans="1:227" ht="20.25">
      <c r="CH653">
        <v>47</v>
      </c>
      <c r="CI653" t="s">
        <v>69</v>
      </c>
      <c r="CJ653" s="8">
        <v>43922</v>
      </c>
      <c r="CK653">
        <v>2</v>
      </c>
      <c r="CM653">
        <v>0</v>
      </c>
    </row>
    <row r="654" spans="1:227" ht="20.25">
      <c r="CH654">
        <v>47</v>
      </c>
      <c r="CI654" t="s">
        <v>69</v>
      </c>
      <c r="CJ654" s="8">
        <v>43923</v>
      </c>
      <c r="CK654">
        <v>2</v>
      </c>
      <c r="CM654">
        <v>0</v>
      </c>
    </row>
    <row r="655" spans="1:227" ht="20.25">
      <c r="CH655">
        <v>47</v>
      </c>
      <c r="CI655" t="s">
        <v>69</v>
      </c>
      <c r="CJ655" s="8">
        <v>43924</v>
      </c>
      <c r="CK655">
        <v>3</v>
      </c>
      <c r="CM655">
        <v>0</v>
      </c>
    </row>
    <row r="656" spans="1:227" ht="20.25">
      <c r="CH656">
        <v>47</v>
      </c>
      <c r="CI656" t="s">
        <v>69</v>
      </c>
      <c r="CJ656" s="8">
        <v>43925</v>
      </c>
      <c r="CK656">
        <v>4</v>
      </c>
      <c r="CM656">
        <v>0</v>
      </c>
    </row>
    <row r="657" spans="1:227" ht="20.25">
      <c r="CH657">
        <v>47</v>
      </c>
      <c r="CI657" t="s">
        <v>69</v>
      </c>
      <c r="CJ657" s="8">
        <v>43926</v>
      </c>
      <c r="CK657">
        <v>4</v>
      </c>
      <c r="CM657">
        <v>0</v>
      </c>
    </row>
    <row r="658" spans="1:227" ht="20.25">
      <c r="CH658">
        <v>47</v>
      </c>
      <c r="CI658" t="s">
        <v>69</v>
      </c>
      <c r="CJ658" s="8">
        <v>43927</v>
      </c>
      <c r="CK658">
        <v>4</v>
      </c>
      <c r="CM658">
        <v>0</v>
      </c>
    </row>
    <row r="659" spans="1:227" ht="20.25">
      <c r="CH659">
        <v>47</v>
      </c>
      <c r="CI659" t="s">
        <v>69</v>
      </c>
      <c r="CJ659" s="8">
        <v>43928</v>
      </c>
      <c r="CK659">
        <v>4</v>
      </c>
      <c r="CM659">
        <v>0</v>
      </c>
    </row>
    <row r="660" spans="1:227" ht="20.25">
      <c r="CH660">
        <v>47</v>
      </c>
      <c r="CI660" t="s">
        <v>69</v>
      </c>
      <c r="CJ660" s="8">
        <v>43929</v>
      </c>
      <c r="CK660">
        <v>8</v>
      </c>
      <c r="CM660">
        <v>0</v>
      </c>
    </row>
    <row r="661" spans="1:227" ht="20.25">
      <c r="CH661">
        <v>47</v>
      </c>
      <c r="CI661" t="s">
        <v>69</v>
      </c>
      <c r="CJ661" s="8">
        <v>43930</v>
      </c>
      <c r="CK661">
        <v>10</v>
      </c>
      <c r="CM661">
        <v>1</v>
      </c>
    </row>
    <row r="662" spans="1:227" ht="20.25">
      <c r="CH662">
        <v>47</v>
      </c>
      <c r="CI662" t="s">
        <v>69</v>
      </c>
      <c r="CJ662" s="8">
        <v>43931</v>
      </c>
      <c r="CK662">
        <v>11</v>
      </c>
      <c r="CM662">
        <v>2</v>
      </c>
    </row>
    <row r="663" spans="1:227" ht="20.25">
      <c r="CH663">
        <v>47</v>
      </c>
      <c r="CI663" t="s">
        <v>69</v>
      </c>
      <c r="CJ663" s="8">
        <v>43932</v>
      </c>
      <c r="CK663">
        <v>11</v>
      </c>
      <c r="CM663">
        <v>2</v>
      </c>
    </row>
    <row r="664" spans="1:227" ht="20.25">
      <c r="CH664">
        <v>47</v>
      </c>
      <c r="CI664" t="s">
        <v>69</v>
      </c>
      <c r="CJ664" s="8">
        <v>43933</v>
      </c>
      <c r="CK664">
        <v>13</v>
      </c>
      <c r="CM664">
        <v>1</v>
      </c>
    </row>
    <row r="665" spans="1:227" ht="20.25">
      <c r="CH665">
        <v>47</v>
      </c>
      <c r="CI665" t="s">
        <v>69</v>
      </c>
      <c r="CJ665" s="8">
        <v>43934</v>
      </c>
      <c r="CK665">
        <v>18</v>
      </c>
      <c r="CM665">
        <v>1</v>
      </c>
    </row>
    <row r="666" spans="1:227" ht="20.25">
      <c r="CH666">
        <v>47</v>
      </c>
      <c r="CI666" t="s">
        <v>69</v>
      </c>
      <c r="CJ666" s="8">
        <v>43935</v>
      </c>
      <c r="CK666">
        <v>21</v>
      </c>
      <c r="CM666">
        <v>1</v>
      </c>
    </row>
    <row r="667" spans="1:227" ht="20.25">
      <c r="CH667">
        <v>47</v>
      </c>
      <c r="CI667" t="s">
        <v>69</v>
      </c>
      <c r="CJ667" s="8">
        <v>43936</v>
      </c>
      <c r="CK667">
        <v>21</v>
      </c>
      <c r="CM667">
        <v>2</v>
      </c>
    </row>
    <row r="668" spans="1:227" ht="20.25">
      <c r="CH668">
        <v>47</v>
      </c>
      <c r="CI668" t="s">
        <v>69</v>
      </c>
      <c r="CJ668" s="8">
        <v>43937</v>
      </c>
      <c r="CK668">
        <v>20</v>
      </c>
      <c r="CL668">
        <v>176</v>
      </c>
      <c r="CM668">
        <v>2</v>
      </c>
    </row>
    <row r="669" spans="1:227" ht="20.25">
      <c r="CH669">
        <v>47</v>
      </c>
      <c r="CI669" t="s">
        <v>69</v>
      </c>
      <c r="CJ669" s="8">
        <v>43938</v>
      </c>
      <c r="CK669">
        <v>20</v>
      </c>
      <c r="CL669">
        <v>176</v>
      </c>
      <c r="CM669">
        <v>2</v>
      </c>
    </row>
    <row r="670" spans="1:227" ht="20.25">
      <c r="CH670">
        <v>47</v>
      </c>
      <c r="CI670" t="s">
        <v>69</v>
      </c>
      <c r="CJ670" s="8">
        <v>43939</v>
      </c>
      <c r="CK670">
        <v>20</v>
      </c>
      <c r="CL670">
        <v>176</v>
      </c>
      <c r="CM670">
        <v>2</v>
      </c>
    </row>
    <row r="671" spans="1:227" ht="20.25">
      <c r="CH671">
        <v>47</v>
      </c>
      <c r="CI671" t="s">
        <v>69</v>
      </c>
      <c r="CJ671" s="8">
        <v>43940</v>
      </c>
      <c r="CK671">
        <v>21</v>
      </c>
      <c r="CL671">
        <v>185</v>
      </c>
      <c r="CM671">
        <v>2</v>
      </c>
    </row>
    <row r="672" spans="1:227" ht="20.25">
      <c r="CH672">
        <v>47</v>
      </c>
      <c r="CI672" t="s">
        <v>69</v>
      </c>
      <c r="CJ672" s="8">
        <v>43941</v>
      </c>
      <c r="CK672">
        <v>21</v>
      </c>
      <c r="CL672">
        <v>185</v>
      </c>
      <c r="CM672">
        <v>2</v>
      </c>
    </row>
    <row r="673" spans="1:227" ht="20.25">
      <c r="CH673">
        <v>47</v>
      </c>
      <c r="CI673" t="s">
        <v>69</v>
      </c>
      <c r="CJ673" s="8">
        <v>43942</v>
      </c>
      <c r="CK673">
        <v>21</v>
      </c>
      <c r="CL673">
        <v>185</v>
      </c>
      <c r="CM673">
        <v>2</v>
      </c>
    </row>
    <row r="674" spans="1:227" ht="20.25">
      <c r="CH674">
        <v>47</v>
      </c>
      <c r="CI674" t="s">
        <v>69</v>
      </c>
      <c r="CJ674" s="8">
        <v>43943</v>
      </c>
      <c r="CK674">
        <v>22</v>
      </c>
      <c r="CL674">
        <v>193</v>
      </c>
      <c r="CM674">
        <v>1</v>
      </c>
    </row>
    <row r="675" spans="1:227" ht="20.25">
      <c r="CH675">
        <v>47</v>
      </c>
      <c r="CI675" t="s">
        <v>69</v>
      </c>
      <c r="CJ675" s="8">
        <v>43944</v>
      </c>
      <c r="CK675">
        <v>27</v>
      </c>
      <c r="CL675">
        <v>237</v>
      </c>
      <c r="CM675">
        <v>1</v>
      </c>
    </row>
    <row r="676" spans="1:227" ht="20.25">
      <c r="CH676">
        <v>47</v>
      </c>
      <c r="CI676" t="s">
        <v>69</v>
      </c>
      <c r="CJ676" s="8">
        <v>43945</v>
      </c>
      <c r="CK676">
        <v>33</v>
      </c>
      <c r="CL676">
        <v>290</v>
      </c>
      <c r="CM676">
        <v>0</v>
      </c>
    </row>
    <row r="677" spans="1:227" ht="20.25">
      <c r="CH677">
        <v>47</v>
      </c>
      <c r="CI677" t="s">
        <v>69</v>
      </c>
      <c r="CJ677" s="8">
        <v>43946</v>
      </c>
      <c r="CK677">
        <v>35</v>
      </c>
      <c r="CL677">
        <v>308</v>
      </c>
      <c r="CM677">
        <v>1</v>
      </c>
    </row>
    <row r="678" spans="1:227" ht="20.25">
      <c r="CH678">
        <v>47</v>
      </c>
      <c r="CI678" t="s">
        <v>69</v>
      </c>
      <c r="CJ678" s="8">
        <v>43947</v>
      </c>
      <c r="CK678">
        <v>36</v>
      </c>
      <c r="CL678">
        <v>316</v>
      </c>
      <c r="CM678">
        <v>1</v>
      </c>
    </row>
    <row r="679" spans="1:227" ht="20.25">
      <c r="CH679">
        <v>47</v>
      </c>
      <c r="CI679" t="s">
        <v>69</v>
      </c>
      <c r="CJ679" s="8">
        <v>43948</v>
      </c>
      <c r="CK679">
        <v>39</v>
      </c>
      <c r="CL679">
        <v>343</v>
      </c>
      <c r="CM679">
        <v>4</v>
      </c>
    </row>
    <row r="680" spans="1:227" ht="20.25">
      <c r="CH680">
        <v>47</v>
      </c>
      <c r="CI680" t="s">
        <v>69</v>
      </c>
      <c r="CJ680" s="8">
        <v>43949</v>
      </c>
      <c r="CK680">
        <v>40</v>
      </c>
      <c r="CL680">
        <v>352</v>
      </c>
      <c r="CM680">
        <v>4</v>
      </c>
    </row>
    <row r="681" spans="1:227" ht="20.25">
      <c r="CH681">
        <v>47</v>
      </c>
      <c r="CI681" t="s">
        <v>69</v>
      </c>
      <c r="CJ681" s="8">
        <v>43950</v>
      </c>
      <c r="CK681">
        <v>41</v>
      </c>
      <c r="CL681">
        <v>360</v>
      </c>
      <c r="CM681">
        <v>4</v>
      </c>
    </row>
    <row r="682" spans="1:227" ht="20.25">
      <c r="CH682">
        <v>47</v>
      </c>
      <c r="CI682" t="s">
        <v>69</v>
      </c>
      <c r="CJ682" s="8">
        <v>43951</v>
      </c>
      <c r="CK682">
        <v>46</v>
      </c>
      <c r="CL682">
        <v>404</v>
      </c>
      <c r="CM682">
        <v>4</v>
      </c>
    </row>
    <row r="683" spans="1:227" ht="20.25">
      <c r="CH683">
        <v>47</v>
      </c>
      <c r="CI683" t="s">
        <v>69</v>
      </c>
      <c r="CJ683" s="8">
        <v>43952</v>
      </c>
      <c r="CK683">
        <v>51</v>
      </c>
      <c r="CL683">
        <v>448</v>
      </c>
      <c r="CM683">
        <v>4</v>
      </c>
    </row>
    <row r="684" spans="1:227" ht="20.25">
      <c r="CH684">
        <v>47</v>
      </c>
      <c r="CI684" t="s">
        <v>69</v>
      </c>
      <c r="CJ684" s="8">
        <v>43953</v>
      </c>
      <c r="CK684">
        <v>52</v>
      </c>
      <c r="CL684">
        <v>457</v>
      </c>
      <c r="CM684">
        <v>4</v>
      </c>
    </row>
    <row r="685" spans="1:227" ht="20.25">
      <c r="CH685">
        <v>47</v>
      </c>
      <c r="CI685" t="s">
        <v>69</v>
      </c>
      <c r="CJ685" s="8">
        <v>43954</v>
      </c>
      <c r="CK685">
        <v>53</v>
      </c>
      <c r="CL685">
        <v>466</v>
      </c>
      <c r="CM685">
        <v>6</v>
      </c>
    </row>
    <row r="686" spans="1:227" ht="20.25">
      <c r="CH686">
        <v>47</v>
      </c>
      <c r="CI686" t="s">
        <v>69</v>
      </c>
      <c r="CJ686" s="8">
        <v>43955</v>
      </c>
      <c r="CK686">
        <v>57</v>
      </c>
      <c r="CL686">
        <v>501</v>
      </c>
      <c r="CM686">
        <v>7</v>
      </c>
    </row>
    <row r="687" spans="1:227" ht="20.25">
      <c r="CH687">
        <v>47</v>
      </c>
      <c r="CI687" t="s">
        <v>69</v>
      </c>
      <c r="CJ687" s="8">
        <v>43956</v>
      </c>
      <c r="CK687">
        <v>59</v>
      </c>
      <c r="CL687">
        <v>519</v>
      </c>
      <c r="CM687">
        <v>8</v>
      </c>
    </row>
    <row r="688" spans="1:227" ht="20.25">
      <c r="CH688">
        <v>47</v>
      </c>
      <c r="CI688" t="s">
        <v>69</v>
      </c>
      <c r="CJ688" s="8">
        <v>43957</v>
      </c>
      <c r="CK688">
        <v>60</v>
      </c>
      <c r="CL688">
        <v>527</v>
      </c>
      <c r="CM688">
        <v>8</v>
      </c>
    </row>
    <row r="689" spans="1:227" ht="20.25">
      <c r="CH689">
        <v>47</v>
      </c>
      <c r="CI689" t="s">
        <v>69</v>
      </c>
      <c r="CJ689" s="8">
        <v>43958</v>
      </c>
      <c r="CK689">
        <v>64</v>
      </c>
      <c r="CL689">
        <v>563</v>
      </c>
      <c r="CM689">
        <v>8</v>
      </c>
    </row>
    <row r="690" spans="1:227" ht="20.25">
      <c r="CH690">
        <v>47</v>
      </c>
      <c r="CI690" t="s">
        <v>69</v>
      </c>
      <c r="CJ690" s="8">
        <v>43959</v>
      </c>
      <c r="CK690">
        <v>72</v>
      </c>
      <c r="CL690">
        <v>633</v>
      </c>
      <c r="CM690">
        <v>9</v>
      </c>
    </row>
    <row r="691" spans="1:227" ht="20.25">
      <c r="CH691">
        <v>47</v>
      </c>
      <c r="CI691" t="s">
        <v>69</v>
      </c>
      <c r="CJ691" s="8">
        <v>43960</v>
      </c>
      <c r="CK691">
        <v>82</v>
      </c>
      <c r="CL691">
        <v>721</v>
      </c>
      <c r="CM691">
        <v>9</v>
      </c>
    </row>
    <row r="692" spans="1:227" ht="20.25">
      <c r="CH692">
        <v>47</v>
      </c>
      <c r="CI692" t="s">
        <v>69</v>
      </c>
      <c r="CJ692" s="8">
        <v>43961</v>
      </c>
      <c r="CK692">
        <v>84</v>
      </c>
      <c r="CL692">
        <v>738</v>
      </c>
      <c r="CM692">
        <v>9</v>
      </c>
    </row>
    <row r="693" spans="1:227" ht="20.25">
      <c r="CH693">
        <v>47</v>
      </c>
      <c r="CI693" t="s">
        <v>69</v>
      </c>
      <c r="CJ693" s="8">
        <v>43962</v>
      </c>
      <c r="CK693">
        <v>118</v>
      </c>
      <c r="CL693">
        <v>1037</v>
      </c>
      <c r="CM693">
        <v>9</v>
      </c>
    </row>
    <row r="694" spans="1:227" ht="20.25">
      <c r="CH694">
        <v>52</v>
      </c>
      <c r="CI694" t="s">
        <v>70</v>
      </c>
      <c r="CJ694" s="8">
        <v>43914</v>
      </c>
      <c r="CK694">
        <v>5</v>
      </c>
      <c r="CM694">
        <v>0</v>
      </c>
    </row>
    <row r="695" spans="1:227" ht="20.25">
      <c r="CH695">
        <v>52</v>
      </c>
      <c r="CI695" t="s">
        <v>70</v>
      </c>
      <c r="CJ695" s="8">
        <v>43915</v>
      </c>
      <c r="CK695">
        <v>8</v>
      </c>
      <c r="CM695">
        <v>0</v>
      </c>
    </row>
    <row r="696" spans="1:227" ht="20.25">
      <c r="CH696">
        <v>52</v>
      </c>
      <c r="CI696" t="s">
        <v>70</v>
      </c>
      <c r="CJ696" s="8">
        <v>43916</v>
      </c>
      <c r="CK696">
        <v>8</v>
      </c>
      <c r="CM696">
        <v>0</v>
      </c>
    </row>
    <row r="697" spans="1:227" ht="20.25">
      <c r="CH697">
        <v>52</v>
      </c>
      <c r="CI697" t="s">
        <v>70</v>
      </c>
      <c r="CJ697" s="8">
        <v>43917</v>
      </c>
      <c r="CK697">
        <v>11</v>
      </c>
      <c r="CM697">
        <v>0</v>
      </c>
    </row>
    <row r="698" spans="1:227" ht="20.25">
      <c r="CH698">
        <v>52</v>
      </c>
      <c r="CI698" t="s">
        <v>70</v>
      </c>
      <c r="CJ698" s="8">
        <v>43918</v>
      </c>
      <c r="CK698">
        <v>11</v>
      </c>
      <c r="CM698">
        <v>0</v>
      </c>
    </row>
    <row r="699" spans="1:227" ht="20.25">
      <c r="CH699">
        <v>52</v>
      </c>
      <c r="CI699" t="s">
        <v>70</v>
      </c>
      <c r="CJ699" s="8">
        <v>43919</v>
      </c>
      <c r="CK699">
        <v>12</v>
      </c>
      <c r="CM699">
        <v>0</v>
      </c>
    </row>
    <row r="700" spans="1:227" ht="20.25">
      <c r="CH700">
        <v>52</v>
      </c>
      <c r="CI700" t="s">
        <v>70</v>
      </c>
      <c r="CJ700" s="8">
        <v>43920</v>
      </c>
      <c r="CK700">
        <v>15</v>
      </c>
      <c r="CM700">
        <v>0</v>
      </c>
    </row>
    <row r="701" spans="1:227" ht="20.25">
      <c r="CH701">
        <v>52</v>
      </c>
      <c r="CI701" t="s">
        <v>70</v>
      </c>
      <c r="CJ701" s="8">
        <v>43921</v>
      </c>
      <c r="CK701">
        <v>15</v>
      </c>
      <c r="CM701">
        <v>0</v>
      </c>
    </row>
    <row r="702" spans="1:227" ht="20.25">
      <c r="CH702">
        <v>52</v>
      </c>
      <c r="CI702" t="s">
        <v>70</v>
      </c>
      <c r="CJ702" s="8">
        <v>43922</v>
      </c>
      <c r="CK702">
        <v>15</v>
      </c>
      <c r="CM702">
        <v>0</v>
      </c>
    </row>
    <row r="703" spans="1:227" ht="20.25">
      <c r="CH703">
        <v>52</v>
      </c>
      <c r="CI703" t="s">
        <v>70</v>
      </c>
      <c r="CJ703" s="8">
        <v>43923</v>
      </c>
      <c r="CK703">
        <v>16</v>
      </c>
      <c r="CM703">
        <v>0</v>
      </c>
    </row>
    <row r="704" spans="1:227" ht="20.25">
      <c r="CH704">
        <v>52</v>
      </c>
      <c r="CI704" t="s">
        <v>70</v>
      </c>
      <c r="CJ704" s="8">
        <v>43924</v>
      </c>
      <c r="CK704">
        <v>20</v>
      </c>
      <c r="CM704">
        <v>1</v>
      </c>
    </row>
    <row r="705" spans="1:227" ht="20.25">
      <c r="CH705">
        <v>52</v>
      </c>
      <c r="CI705" t="s">
        <v>70</v>
      </c>
      <c r="CJ705" s="8">
        <v>43925</v>
      </c>
      <c r="CK705">
        <v>21</v>
      </c>
      <c r="CM705">
        <v>1</v>
      </c>
    </row>
    <row r="706" spans="1:227" ht="20.25">
      <c r="CH706">
        <v>52</v>
      </c>
      <c r="CI706" t="s">
        <v>70</v>
      </c>
      <c r="CJ706" s="8">
        <v>43926</v>
      </c>
      <c r="CK706">
        <v>23</v>
      </c>
      <c r="CM706">
        <v>1</v>
      </c>
    </row>
    <row r="707" spans="1:227" ht="20.25">
      <c r="CH707">
        <v>52</v>
      </c>
      <c r="CI707" t="s">
        <v>70</v>
      </c>
      <c r="CJ707" s="8">
        <v>43927</v>
      </c>
      <c r="CK707">
        <v>30</v>
      </c>
      <c r="CM707">
        <v>1</v>
      </c>
    </row>
    <row r="708" spans="1:227" ht="20.25">
      <c r="CH708">
        <v>52</v>
      </c>
      <c r="CI708" t="s">
        <v>70</v>
      </c>
      <c r="CJ708" s="8">
        <v>43928</v>
      </c>
      <c r="CK708">
        <v>33</v>
      </c>
      <c r="CM708">
        <v>1</v>
      </c>
    </row>
    <row r="709" spans="1:227" ht="20.25">
      <c r="CH709">
        <v>52</v>
      </c>
      <c r="CI709" t="s">
        <v>70</v>
      </c>
      <c r="CJ709" s="8">
        <v>43929</v>
      </c>
      <c r="CK709">
        <v>35</v>
      </c>
      <c r="CM709">
        <v>1</v>
      </c>
    </row>
    <row r="710" spans="1:227" ht="20.25">
      <c r="CH710">
        <v>52</v>
      </c>
      <c r="CI710" t="s">
        <v>70</v>
      </c>
      <c r="CJ710" s="8">
        <v>43930</v>
      </c>
      <c r="CK710">
        <v>47</v>
      </c>
      <c r="CM710">
        <v>1</v>
      </c>
    </row>
    <row r="711" spans="1:227" ht="20.25">
      <c r="CH711">
        <v>52</v>
      </c>
      <c r="CI711" t="s">
        <v>70</v>
      </c>
      <c r="CJ711" s="8">
        <v>43931</v>
      </c>
      <c r="CK711">
        <v>51</v>
      </c>
      <c r="CM711">
        <v>2</v>
      </c>
    </row>
    <row r="712" spans="1:227" ht="20.25">
      <c r="CH712">
        <v>52</v>
      </c>
      <c r="CI712" t="s">
        <v>70</v>
      </c>
      <c r="CJ712" s="8">
        <v>43932</v>
      </c>
      <c r="CK712">
        <v>56</v>
      </c>
      <c r="CM712">
        <v>1</v>
      </c>
    </row>
    <row r="713" spans="1:227" ht="20.25">
      <c r="CH713">
        <v>52</v>
      </c>
      <c r="CI713" t="s">
        <v>70</v>
      </c>
      <c r="CJ713" s="8">
        <v>43933</v>
      </c>
      <c r="CK713">
        <v>56</v>
      </c>
      <c r="CM713">
        <v>2</v>
      </c>
    </row>
    <row r="714" spans="1:227" ht="20.25">
      <c r="CH714">
        <v>52</v>
      </c>
      <c r="CI714" t="s">
        <v>70</v>
      </c>
      <c r="CJ714" s="8">
        <v>43934</v>
      </c>
      <c r="CK714">
        <v>56</v>
      </c>
      <c r="CM714">
        <v>2</v>
      </c>
    </row>
    <row r="715" spans="1:227" ht="20.25">
      <c r="CH715">
        <v>52</v>
      </c>
      <c r="CI715" t="s">
        <v>70</v>
      </c>
      <c r="CJ715" s="8">
        <v>43935</v>
      </c>
      <c r="CK715">
        <v>57</v>
      </c>
      <c r="CM715">
        <v>2</v>
      </c>
    </row>
    <row r="716" spans="1:227" ht="20.25">
      <c r="CH716">
        <v>52</v>
      </c>
      <c r="CI716" t="s">
        <v>70</v>
      </c>
      <c r="CJ716" s="8">
        <v>43936</v>
      </c>
      <c r="CK716">
        <v>60</v>
      </c>
      <c r="CM716">
        <v>2</v>
      </c>
    </row>
    <row r="717" spans="1:227" ht="20.25">
      <c r="CH717">
        <v>52</v>
      </c>
      <c r="CI717" t="s">
        <v>70</v>
      </c>
      <c r="CJ717" s="8">
        <v>43937</v>
      </c>
      <c r="CK717">
        <v>60</v>
      </c>
      <c r="CL717">
        <v>235</v>
      </c>
      <c r="CM717">
        <v>3</v>
      </c>
    </row>
    <row r="718" spans="1:227" ht="20.25">
      <c r="CH718">
        <v>52</v>
      </c>
      <c r="CI718" t="s">
        <v>70</v>
      </c>
      <c r="CJ718" s="8">
        <v>43938</v>
      </c>
      <c r="CK718">
        <v>62</v>
      </c>
      <c r="CL718">
        <v>243</v>
      </c>
      <c r="CM718">
        <v>3</v>
      </c>
    </row>
    <row r="719" spans="1:227" ht="20.25">
      <c r="CH719">
        <v>52</v>
      </c>
      <c r="CI719" t="s">
        <v>70</v>
      </c>
      <c r="CJ719" s="8">
        <v>43939</v>
      </c>
      <c r="CK719">
        <v>65</v>
      </c>
      <c r="CL719">
        <v>255</v>
      </c>
      <c r="CM719">
        <v>6</v>
      </c>
    </row>
    <row r="720" spans="1:227" ht="20.25">
      <c r="CH720">
        <v>52</v>
      </c>
      <c r="CI720" t="s">
        <v>70</v>
      </c>
      <c r="CJ720" s="8">
        <v>43940</v>
      </c>
      <c r="CK720">
        <v>65</v>
      </c>
      <c r="CL720">
        <v>255</v>
      </c>
      <c r="CM720">
        <v>7</v>
      </c>
    </row>
    <row r="721" spans="1:227" ht="20.25">
      <c r="CH721">
        <v>52</v>
      </c>
      <c r="CI721" t="s">
        <v>70</v>
      </c>
      <c r="CJ721" s="8">
        <v>43941</v>
      </c>
      <c r="CK721">
        <v>90</v>
      </c>
      <c r="CL721">
        <v>353</v>
      </c>
      <c r="CM721">
        <v>13</v>
      </c>
    </row>
    <row r="722" spans="1:227" ht="20.25">
      <c r="CH722">
        <v>52</v>
      </c>
      <c r="CI722" t="s">
        <v>70</v>
      </c>
      <c r="CJ722" s="8">
        <v>43942</v>
      </c>
      <c r="CK722">
        <v>96</v>
      </c>
      <c r="CL722">
        <v>376</v>
      </c>
      <c r="CM722">
        <v>13</v>
      </c>
    </row>
    <row r="723" spans="1:227" ht="20.25">
      <c r="CH723">
        <v>52</v>
      </c>
      <c r="CI723" t="s">
        <v>70</v>
      </c>
      <c r="CJ723" s="8">
        <v>43943</v>
      </c>
      <c r="CK723">
        <v>97</v>
      </c>
      <c r="CL723">
        <v>380</v>
      </c>
      <c r="CM723">
        <v>16</v>
      </c>
    </row>
    <row r="724" spans="1:227" ht="20.25">
      <c r="CH724">
        <v>52</v>
      </c>
      <c r="CI724" t="s">
        <v>70</v>
      </c>
      <c r="CJ724" s="8">
        <v>43944</v>
      </c>
      <c r="CK724">
        <v>108</v>
      </c>
      <c r="CL724">
        <v>423</v>
      </c>
      <c r="CM724">
        <v>16</v>
      </c>
    </row>
    <row r="725" spans="1:227" ht="20.25">
      <c r="CH725">
        <v>52</v>
      </c>
      <c r="CI725" t="s">
        <v>70</v>
      </c>
      <c r="CJ725" s="8">
        <v>43945</v>
      </c>
      <c r="CK725">
        <v>127</v>
      </c>
      <c r="CL725">
        <v>498</v>
      </c>
      <c r="CM725">
        <v>17</v>
      </c>
    </row>
    <row r="726" spans="1:227" ht="20.25">
      <c r="CH726">
        <v>52</v>
      </c>
      <c r="CI726" t="s">
        <v>70</v>
      </c>
      <c r="CJ726" s="8">
        <v>43946</v>
      </c>
      <c r="CK726">
        <v>131</v>
      </c>
      <c r="CL726">
        <v>514</v>
      </c>
      <c r="CM726">
        <v>17</v>
      </c>
    </row>
    <row r="727" spans="1:227" ht="20.25">
      <c r="CH727">
        <v>52</v>
      </c>
      <c r="CI727" t="s">
        <v>70</v>
      </c>
      <c r="CJ727" s="8">
        <v>43947</v>
      </c>
      <c r="CK727">
        <v>147</v>
      </c>
      <c r="CL727">
        <v>576</v>
      </c>
      <c r="CM727">
        <v>17</v>
      </c>
    </row>
    <row r="728" spans="1:227" ht="20.25">
      <c r="CH728">
        <v>52</v>
      </c>
      <c r="CI728" t="s">
        <v>70</v>
      </c>
      <c r="CJ728" s="8">
        <v>43948</v>
      </c>
      <c r="CK728">
        <v>148</v>
      </c>
      <c r="CL728">
        <v>580</v>
      </c>
      <c r="CM728">
        <v>17</v>
      </c>
    </row>
    <row r="729" spans="1:227" ht="20.25">
      <c r="CH729">
        <v>52</v>
      </c>
      <c r="CI729" t="s">
        <v>70</v>
      </c>
      <c r="CJ729" s="8">
        <v>43949</v>
      </c>
      <c r="CK729">
        <v>148</v>
      </c>
      <c r="CL729">
        <v>580</v>
      </c>
      <c r="CM729">
        <v>18</v>
      </c>
    </row>
    <row r="730" spans="1:227" ht="20.25">
      <c r="CH730">
        <v>52</v>
      </c>
      <c r="CI730" t="s">
        <v>70</v>
      </c>
      <c r="CJ730" s="8">
        <v>43950</v>
      </c>
      <c r="CK730">
        <v>150</v>
      </c>
      <c r="CL730">
        <v>588</v>
      </c>
      <c r="CM730">
        <v>18</v>
      </c>
    </row>
    <row r="731" spans="1:227" ht="20.25">
      <c r="CH731">
        <v>52</v>
      </c>
      <c r="CI731" t="s">
        <v>70</v>
      </c>
      <c r="CJ731" s="8">
        <v>43951</v>
      </c>
      <c r="CK731">
        <v>155</v>
      </c>
      <c r="CL731">
        <v>608</v>
      </c>
      <c r="CM731">
        <v>19</v>
      </c>
    </row>
    <row r="732" spans="1:227" ht="20.25">
      <c r="CH732">
        <v>52</v>
      </c>
      <c r="CI732" t="s">
        <v>70</v>
      </c>
      <c r="CJ732" s="8">
        <v>43952</v>
      </c>
      <c r="CK732">
        <v>159</v>
      </c>
      <c r="CL732">
        <v>623</v>
      </c>
      <c r="CM732">
        <v>19</v>
      </c>
    </row>
    <row r="733" spans="1:227" ht="20.25">
      <c r="CH733">
        <v>52</v>
      </c>
      <c r="CI733" t="s">
        <v>70</v>
      </c>
      <c r="CJ733" s="8">
        <v>43953</v>
      </c>
      <c r="CK733">
        <v>161</v>
      </c>
      <c r="CL733">
        <v>631</v>
      </c>
      <c r="CM733">
        <v>19</v>
      </c>
    </row>
    <row r="734" spans="1:227" ht="20.25">
      <c r="CH734">
        <v>52</v>
      </c>
      <c r="CI734" t="s">
        <v>70</v>
      </c>
      <c r="CJ734" s="8">
        <v>43954</v>
      </c>
      <c r="CK734">
        <v>161</v>
      </c>
      <c r="CL734">
        <v>631</v>
      </c>
      <c r="CM734">
        <v>19</v>
      </c>
    </row>
    <row r="735" spans="1:227" ht="20.25">
      <c r="CH735">
        <v>52</v>
      </c>
      <c r="CI735" t="s">
        <v>70</v>
      </c>
      <c r="CJ735" s="8">
        <v>43955</v>
      </c>
      <c r="CK735">
        <v>159</v>
      </c>
      <c r="CL735">
        <v>623</v>
      </c>
      <c r="CM735">
        <v>19</v>
      </c>
    </row>
    <row r="736" spans="1:227" ht="20.25">
      <c r="CH736">
        <v>52</v>
      </c>
      <c r="CI736" t="s">
        <v>70</v>
      </c>
      <c r="CJ736" s="8">
        <v>43956</v>
      </c>
      <c r="CK736">
        <v>161</v>
      </c>
      <c r="CL736">
        <v>631</v>
      </c>
      <c r="CM736">
        <v>21</v>
      </c>
    </row>
    <row r="737" spans="1:227" ht="20.25">
      <c r="CH737">
        <v>52</v>
      </c>
      <c r="CI737" t="s">
        <v>70</v>
      </c>
      <c r="CJ737" s="8">
        <v>43957</v>
      </c>
      <c r="CK737">
        <v>163</v>
      </c>
      <c r="CL737">
        <v>639</v>
      </c>
      <c r="CM737">
        <v>24</v>
      </c>
    </row>
    <row r="738" spans="1:227" ht="20.25">
      <c r="CH738">
        <v>52</v>
      </c>
      <c r="CI738" t="s">
        <v>70</v>
      </c>
      <c r="CJ738" s="8">
        <v>43958</v>
      </c>
      <c r="CK738">
        <v>163</v>
      </c>
      <c r="CL738">
        <v>639</v>
      </c>
      <c r="CM738">
        <v>26</v>
      </c>
    </row>
    <row r="739" spans="1:227" ht="20.25">
      <c r="CH739">
        <v>52</v>
      </c>
      <c r="CI739" t="s">
        <v>70</v>
      </c>
      <c r="CJ739" s="8">
        <v>43959</v>
      </c>
      <c r="CK739">
        <v>164</v>
      </c>
      <c r="CL739">
        <v>643</v>
      </c>
      <c r="CM739">
        <v>26</v>
      </c>
    </row>
    <row r="740" spans="1:227" ht="20.25">
      <c r="CH740">
        <v>52</v>
      </c>
      <c r="CI740" t="s">
        <v>70</v>
      </c>
      <c r="CJ740" s="8">
        <v>43960</v>
      </c>
      <c r="CK740">
        <v>165</v>
      </c>
      <c r="CL740">
        <v>647</v>
      </c>
      <c r="CM740">
        <v>25</v>
      </c>
    </row>
    <row r="741" spans="1:227" ht="20.25">
      <c r="CH741">
        <v>52</v>
      </c>
      <c r="CI741" t="s">
        <v>70</v>
      </c>
      <c r="CJ741" s="8">
        <v>43961</v>
      </c>
      <c r="CK741">
        <v>166</v>
      </c>
      <c r="CL741">
        <v>651</v>
      </c>
      <c r="CM741">
        <v>25</v>
      </c>
    </row>
    <row r="742" spans="1:227" ht="20.25">
      <c r="CH742">
        <v>52</v>
      </c>
      <c r="CI742" t="s">
        <v>70</v>
      </c>
      <c r="CJ742" s="8">
        <v>43962</v>
      </c>
      <c r="CK742">
        <v>169</v>
      </c>
      <c r="CL742">
        <v>663</v>
      </c>
      <c r="CM742">
        <v>25</v>
      </c>
    </row>
    <row r="743" spans="1:227" ht="20.25">
      <c r="CH743">
        <v>54</v>
      </c>
      <c r="CI743" t="s">
        <v>37</v>
      </c>
      <c r="CJ743" s="8">
        <v>43914</v>
      </c>
      <c r="CK743">
        <v>6</v>
      </c>
      <c r="CM743">
        <v>0</v>
      </c>
    </row>
    <row r="744" spans="1:227" ht="20.25">
      <c r="CH744">
        <v>54</v>
      </c>
      <c r="CI744" t="s">
        <v>37</v>
      </c>
      <c r="CJ744" s="8">
        <v>43915</v>
      </c>
      <c r="CK744">
        <v>7</v>
      </c>
      <c r="CM744">
        <v>0</v>
      </c>
    </row>
    <row r="745" spans="1:227" ht="20.25">
      <c r="CH745">
        <v>54</v>
      </c>
      <c r="CI745" t="s">
        <v>37</v>
      </c>
      <c r="CJ745" s="8">
        <v>43916</v>
      </c>
      <c r="CK745">
        <v>8</v>
      </c>
      <c r="CM745">
        <v>0</v>
      </c>
    </row>
    <row r="746" spans="1:227" ht="20.25">
      <c r="CH746">
        <v>54</v>
      </c>
      <c r="CI746" t="s">
        <v>37</v>
      </c>
      <c r="CJ746" s="8">
        <v>43917</v>
      </c>
      <c r="CK746">
        <v>8</v>
      </c>
      <c r="CM746">
        <v>0</v>
      </c>
    </row>
    <row r="747" spans="1:227" ht="20.25">
      <c r="CH747">
        <v>54</v>
      </c>
      <c r="CI747" t="s">
        <v>37</v>
      </c>
      <c r="CJ747" s="8">
        <v>43918</v>
      </c>
      <c r="CK747">
        <v>8</v>
      </c>
      <c r="CM747">
        <v>0</v>
      </c>
    </row>
    <row r="748" spans="1:227" ht="20.25">
      <c r="CH748">
        <v>54</v>
      </c>
      <c r="CI748" t="s">
        <v>37</v>
      </c>
      <c r="CJ748" s="8">
        <v>43919</v>
      </c>
      <c r="CK748">
        <v>11</v>
      </c>
      <c r="CM748">
        <v>0</v>
      </c>
    </row>
    <row r="749" spans="1:227" ht="20.25">
      <c r="CH749">
        <v>54</v>
      </c>
      <c r="CI749" t="s">
        <v>37</v>
      </c>
      <c r="CJ749" s="8">
        <v>43920</v>
      </c>
      <c r="CK749">
        <v>12</v>
      </c>
      <c r="CM749">
        <v>0</v>
      </c>
    </row>
    <row r="750" spans="1:227" ht="20.25">
      <c r="CH750">
        <v>54</v>
      </c>
      <c r="CI750" t="s">
        <v>37</v>
      </c>
      <c r="CJ750" s="8">
        <v>43921</v>
      </c>
      <c r="CK750">
        <v>12</v>
      </c>
      <c r="CM750">
        <v>0</v>
      </c>
    </row>
    <row r="751" spans="1:227" ht="20.25">
      <c r="CH751">
        <v>54</v>
      </c>
      <c r="CI751" t="s">
        <v>37</v>
      </c>
      <c r="CJ751" s="8">
        <v>43922</v>
      </c>
      <c r="CK751">
        <v>13</v>
      </c>
      <c r="CM751">
        <v>1</v>
      </c>
    </row>
    <row r="752" spans="1:227" ht="20.25">
      <c r="CH752">
        <v>54</v>
      </c>
      <c r="CI752" t="s">
        <v>37</v>
      </c>
      <c r="CJ752" s="8">
        <v>43923</v>
      </c>
      <c r="CK752">
        <v>14</v>
      </c>
      <c r="CM752">
        <v>1</v>
      </c>
    </row>
    <row r="753" spans="1:227" ht="20.25">
      <c r="CH753">
        <v>54</v>
      </c>
      <c r="CI753" t="s">
        <v>37</v>
      </c>
      <c r="CJ753" s="8">
        <v>43924</v>
      </c>
      <c r="CK753">
        <v>18</v>
      </c>
      <c r="CM753">
        <v>1</v>
      </c>
    </row>
    <row r="754" spans="1:227" ht="20.25">
      <c r="CH754">
        <v>54</v>
      </c>
      <c r="CI754" t="s">
        <v>37</v>
      </c>
      <c r="CJ754" s="8">
        <v>43925</v>
      </c>
      <c r="CK754">
        <v>20</v>
      </c>
      <c r="CM754">
        <v>1</v>
      </c>
    </row>
    <row r="755" spans="1:227" ht="20.25">
      <c r="CH755">
        <v>54</v>
      </c>
      <c r="CI755" t="s">
        <v>37</v>
      </c>
      <c r="CJ755" s="8">
        <v>43926</v>
      </c>
      <c r="CK755">
        <v>21</v>
      </c>
      <c r="CM755">
        <v>1</v>
      </c>
    </row>
    <row r="756" spans="1:227" ht="20.25">
      <c r="CH756">
        <v>54</v>
      </c>
      <c r="CI756" t="s">
        <v>37</v>
      </c>
      <c r="CJ756" s="8">
        <v>43927</v>
      </c>
      <c r="CK756">
        <v>26</v>
      </c>
      <c r="CM756">
        <v>1</v>
      </c>
    </row>
    <row r="757" spans="1:227" ht="20.25">
      <c r="CH757">
        <v>54</v>
      </c>
      <c r="CI757" t="s">
        <v>37</v>
      </c>
      <c r="CJ757" s="8">
        <v>43928</v>
      </c>
      <c r="CK757">
        <v>35</v>
      </c>
      <c r="CM757">
        <v>2</v>
      </c>
    </row>
    <row r="758" spans="1:227" ht="20.25">
      <c r="CH758">
        <v>54</v>
      </c>
      <c r="CI758" t="s">
        <v>37</v>
      </c>
      <c r="CJ758" s="8">
        <v>43929</v>
      </c>
      <c r="CK758">
        <v>38</v>
      </c>
      <c r="CM758">
        <v>2</v>
      </c>
    </row>
    <row r="759" spans="1:227" ht="20.25">
      <c r="CH759">
        <v>54</v>
      </c>
      <c r="CI759" t="s">
        <v>37</v>
      </c>
      <c r="CJ759" s="8">
        <v>43930</v>
      </c>
      <c r="CK759">
        <v>43</v>
      </c>
      <c r="CM759">
        <v>2</v>
      </c>
    </row>
    <row r="760" spans="1:227" ht="20.25">
      <c r="CH760">
        <v>54</v>
      </c>
      <c r="CI760" t="s">
        <v>37</v>
      </c>
      <c r="CJ760" s="8">
        <v>43931</v>
      </c>
      <c r="CK760">
        <v>49</v>
      </c>
      <c r="CM760">
        <v>2</v>
      </c>
    </row>
    <row r="761" spans="1:227" ht="20.25">
      <c r="CH761">
        <v>54</v>
      </c>
      <c r="CI761" t="s">
        <v>37</v>
      </c>
      <c r="CJ761" s="8">
        <v>43932</v>
      </c>
      <c r="CK761">
        <v>58</v>
      </c>
      <c r="CM761">
        <v>5</v>
      </c>
    </row>
    <row r="762" spans="1:227" ht="20.25">
      <c r="CH762">
        <v>54</v>
      </c>
      <c r="CI762" t="s">
        <v>37</v>
      </c>
      <c r="CJ762" s="8">
        <v>43933</v>
      </c>
      <c r="CK762">
        <v>59</v>
      </c>
      <c r="CM762">
        <v>6</v>
      </c>
    </row>
    <row r="763" spans="1:227" ht="20.25">
      <c r="CH763">
        <v>54</v>
      </c>
      <c r="CI763" t="s">
        <v>37</v>
      </c>
      <c r="CJ763" s="8">
        <v>43934</v>
      </c>
      <c r="CK763">
        <v>69</v>
      </c>
      <c r="CM763">
        <v>6</v>
      </c>
    </row>
    <row r="764" spans="1:227" ht="20.25">
      <c r="CH764">
        <v>54</v>
      </c>
      <c r="CI764" t="s">
        <v>37</v>
      </c>
      <c r="CJ764" s="8">
        <v>43935</v>
      </c>
      <c r="CK764">
        <v>72</v>
      </c>
      <c r="CM764">
        <v>6</v>
      </c>
    </row>
    <row r="765" spans="1:227" ht="20.25">
      <c r="CH765">
        <v>54</v>
      </c>
      <c r="CI765" t="s">
        <v>37</v>
      </c>
      <c r="CJ765" s="8">
        <v>43936</v>
      </c>
      <c r="CK765">
        <v>84</v>
      </c>
      <c r="CM765">
        <v>11</v>
      </c>
    </row>
    <row r="766" spans="1:227" ht="20.25">
      <c r="CH766">
        <v>54</v>
      </c>
      <c r="CI766" t="s">
        <v>37</v>
      </c>
      <c r="CJ766" s="8">
        <v>43937</v>
      </c>
      <c r="CK766">
        <v>86</v>
      </c>
      <c r="CL766">
        <v>249</v>
      </c>
      <c r="CM766">
        <v>12</v>
      </c>
    </row>
    <row r="767" spans="1:227" ht="20.25">
      <c r="CH767">
        <v>54</v>
      </c>
      <c r="CI767" t="s">
        <v>37</v>
      </c>
      <c r="CJ767" s="8">
        <v>43938</v>
      </c>
      <c r="CK767">
        <v>90</v>
      </c>
      <c r="CL767">
        <v>261</v>
      </c>
      <c r="CM767">
        <v>14</v>
      </c>
    </row>
    <row r="768" spans="1:227" ht="20.25">
      <c r="CH768">
        <v>54</v>
      </c>
      <c r="CI768" t="s">
        <v>37</v>
      </c>
      <c r="CJ768" s="8">
        <v>43939</v>
      </c>
      <c r="CK768">
        <v>98</v>
      </c>
      <c r="CL768">
        <v>284</v>
      </c>
      <c r="CM768">
        <v>15</v>
      </c>
    </row>
    <row r="769" spans="1:227" ht="20.25">
      <c r="CH769">
        <v>54</v>
      </c>
      <c r="CI769" t="s">
        <v>37</v>
      </c>
      <c r="CJ769" s="8">
        <v>43940</v>
      </c>
      <c r="CK769">
        <v>106</v>
      </c>
      <c r="CL769">
        <v>307</v>
      </c>
      <c r="CM769">
        <v>15</v>
      </c>
    </row>
    <row r="770" spans="1:227" ht="20.25">
      <c r="CH770">
        <v>54</v>
      </c>
      <c r="CI770" t="s">
        <v>37</v>
      </c>
      <c r="CJ770" s="8">
        <v>43941</v>
      </c>
      <c r="CK770">
        <v>124</v>
      </c>
      <c r="CL770">
        <v>360</v>
      </c>
      <c r="CM770">
        <v>20</v>
      </c>
    </row>
    <row r="771" spans="1:227" ht="20.25">
      <c r="CH771">
        <v>54</v>
      </c>
      <c r="CI771" t="s">
        <v>37</v>
      </c>
      <c r="CJ771" s="8">
        <v>43942</v>
      </c>
      <c r="CK771">
        <v>131</v>
      </c>
      <c r="CL771">
        <v>380</v>
      </c>
      <c r="CM771">
        <v>25</v>
      </c>
    </row>
    <row r="772" spans="1:227" ht="20.25">
      <c r="CH772">
        <v>54</v>
      </c>
      <c r="CI772" t="s">
        <v>37</v>
      </c>
      <c r="CJ772" s="8">
        <v>43943</v>
      </c>
      <c r="CK772">
        <v>133</v>
      </c>
      <c r="CL772">
        <v>386</v>
      </c>
      <c r="CM772">
        <v>27</v>
      </c>
    </row>
    <row r="773" spans="1:227" ht="20.25">
      <c r="CH773">
        <v>54</v>
      </c>
      <c r="CI773" t="s">
        <v>37</v>
      </c>
      <c r="CJ773" s="8">
        <v>43944</v>
      </c>
      <c r="CK773">
        <v>137</v>
      </c>
      <c r="CL773">
        <v>397</v>
      </c>
      <c r="CM773">
        <v>27</v>
      </c>
    </row>
    <row r="774" spans="1:227" ht="20.25">
      <c r="CH774">
        <v>54</v>
      </c>
      <c r="CI774" t="s">
        <v>37</v>
      </c>
      <c r="CJ774" s="8">
        <v>43945</v>
      </c>
      <c r="CK774">
        <v>142</v>
      </c>
      <c r="CL774">
        <v>412</v>
      </c>
      <c r="CM774">
        <v>28</v>
      </c>
    </row>
    <row r="775" spans="1:227" ht="20.25">
      <c r="CH775">
        <v>54</v>
      </c>
      <c r="CI775" t="s">
        <v>37</v>
      </c>
      <c r="CJ775" s="8">
        <v>43946</v>
      </c>
      <c r="CK775">
        <v>149</v>
      </c>
      <c r="CL775">
        <v>432</v>
      </c>
      <c r="CM775">
        <v>31</v>
      </c>
    </row>
    <row r="776" spans="1:227" ht="20.25">
      <c r="CH776">
        <v>54</v>
      </c>
      <c r="CI776" t="s">
        <v>37</v>
      </c>
      <c r="CJ776" s="8">
        <v>43947</v>
      </c>
      <c r="CK776">
        <v>152</v>
      </c>
      <c r="CL776">
        <v>441</v>
      </c>
      <c r="CM776">
        <v>35</v>
      </c>
    </row>
    <row r="777" spans="1:227" ht="20.25">
      <c r="CH777">
        <v>54</v>
      </c>
      <c r="CI777" t="s">
        <v>37</v>
      </c>
      <c r="CJ777" s="8">
        <v>43948</v>
      </c>
      <c r="CK777">
        <v>157</v>
      </c>
      <c r="CL777">
        <v>455</v>
      </c>
      <c r="CM777">
        <v>37</v>
      </c>
    </row>
    <row r="778" spans="1:227" ht="20.25">
      <c r="CH778">
        <v>54</v>
      </c>
      <c r="CI778" t="s">
        <v>37</v>
      </c>
      <c r="CJ778" s="8">
        <v>43949</v>
      </c>
      <c r="CK778">
        <v>158</v>
      </c>
      <c r="CL778">
        <v>458</v>
      </c>
      <c r="CM778">
        <v>40</v>
      </c>
    </row>
    <row r="779" spans="1:227" ht="20.25">
      <c r="CH779">
        <v>54</v>
      </c>
      <c r="CI779" t="s">
        <v>37</v>
      </c>
      <c r="CJ779" s="8">
        <v>43950</v>
      </c>
      <c r="CK779">
        <v>161</v>
      </c>
      <c r="CL779">
        <v>467</v>
      </c>
      <c r="CM779">
        <v>43</v>
      </c>
    </row>
    <row r="780" spans="1:227" ht="20.25">
      <c r="CH780">
        <v>54</v>
      </c>
      <c r="CI780" t="s">
        <v>37</v>
      </c>
      <c r="CJ780" s="8">
        <v>43951</v>
      </c>
      <c r="CK780">
        <v>170</v>
      </c>
      <c r="CL780">
        <v>493</v>
      </c>
      <c r="CM780">
        <v>44</v>
      </c>
    </row>
    <row r="781" spans="1:227" ht="20.25">
      <c r="CH781">
        <v>54</v>
      </c>
      <c r="CI781" t="s">
        <v>37</v>
      </c>
      <c r="CJ781" s="8">
        <v>43952</v>
      </c>
      <c r="CK781">
        <v>182</v>
      </c>
      <c r="CL781">
        <v>528</v>
      </c>
      <c r="CM781">
        <v>47</v>
      </c>
    </row>
    <row r="782" spans="1:227" ht="20.25">
      <c r="CH782">
        <v>54</v>
      </c>
      <c r="CI782" t="s">
        <v>37</v>
      </c>
      <c r="CJ782" s="8">
        <v>43953</v>
      </c>
      <c r="CK782">
        <v>184</v>
      </c>
      <c r="CL782">
        <v>533</v>
      </c>
      <c r="CM782">
        <v>47</v>
      </c>
    </row>
    <row r="783" spans="1:227" ht="20.25">
      <c r="CH783">
        <v>54</v>
      </c>
      <c r="CI783" t="s">
        <v>37</v>
      </c>
      <c r="CJ783" s="8">
        <v>43954</v>
      </c>
      <c r="CK783">
        <v>187</v>
      </c>
      <c r="CL783">
        <v>542</v>
      </c>
      <c r="CM783">
        <v>48</v>
      </c>
    </row>
    <row r="784" spans="1:227" ht="20.25">
      <c r="CH784">
        <v>54</v>
      </c>
      <c r="CI784" t="s">
        <v>37</v>
      </c>
      <c r="CJ784" s="8">
        <v>43955</v>
      </c>
      <c r="CK784">
        <v>192</v>
      </c>
      <c r="CL784">
        <v>557</v>
      </c>
      <c r="CM784">
        <v>49</v>
      </c>
    </row>
    <row r="785" spans="1:227" ht="20.25">
      <c r="CH785">
        <v>54</v>
      </c>
      <c r="CI785" t="s">
        <v>37</v>
      </c>
      <c r="CJ785" s="8">
        <v>43956</v>
      </c>
      <c r="CK785">
        <v>197</v>
      </c>
      <c r="CL785">
        <v>571</v>
      </c>
      <c r="CM785">
        <v>52</v>
      </c>
    </row>
    <row r="786" spans="1:227" ht="20.25">
      <c r="CH786">
        <v>54</v>
      </c>
      <c r="CI786" t="s">
        <v>37</v>
      </c>
      <c r="CJ786" s="8">
        <v>43957</v>
      </c>
      <c r="CK786">
        <v>203</v>
      </c>
      <c r="CL786">
        <v>589</v>
      </c>
      <c r="CM786">
        <v>54</v>
      </c>
    </row>
    <row r="787" spans="1:227" ht="20.25">
      <c r="CH787">
        <v>54</v>
      </c>
      <c r="CI787" t="s">
        <v>37</v>
      </c>
      <c r="CJ787" s="8">
        <v>43958</v>
      </c>
      <c r="CK787">
        <v>211</v>
      </c>
      <c r="CL787">
        <v>612</v>
      </c>
      <c r="CM787">
        <v>56</v>
      </c>
    </row>
    <row r="788" spans="1:227" ht="20.25">
      <c r="CH788">
        <v>54</v>
      </c>
      <c r="CI788" t="s">
        <v>37</v>
      </c>
      <c r="CJ788" s="8">
        <v>43959</v>
      </c>
      <c r="CK788">
        <v>212</v>
      </c>
      <c r="CL788">
        <v>615</v>
      </c>
      <c r="CM788">
        <v>57</v>
      </c>
    </row>
    <row r="789" spans="1:227" ht="20.25">
      <c r="CH789">
        <v>54</v>
      </c>
      <c r="CI789" t="s">
        <v>37</v>
      </c>
      <c r="CJ789" s="8">
        <v>43960</v>
      </c>
      <c r="CK789">
        <v>215</v>
      </c>
      <c r="CL789">
        <v>623</v>
      </c>
      <c r="CM789">
        <v>57</v>
      </c>
    </row>
    <row r="790" spans="1:227" ht="20.25">
      <c r="CH790">
        <v>54</v>
      </c>
      <c r="CI790" t="s">
        <v>37</v>
      </c>
      <c r="CJ790" s="8">
        <v>43961</v>
      </c>
      <c r="CK790">
        <v>216</v>
      </c>
      <c r="CL790">
        <v>626</v>
      </c>
      <c r="CM790">
        <v>58</v>
      </c>
    </row>
    <row r="791" spans="1:227" ht="20.25">
      <c r="CH791">
        <v>54</v>
      </c>
      <c r="CI791" t="s">
        <v>37</v>
      </c>
      <c r="CJ791" s="8">
        <v>43962</v>
      </c>
      <c r="CK791">
        <v>219</v>
      </c>
      <c r="CL791">
        <v>635</v>
      </c>
      <c r="CM791">
        <v>60</v>
      </c>
    </row>
    <row r="792" spans="1:227" ht="20.25">
      <c r="CH792">
        <v>55</v>
      </c>
      <c r="CI792" t="s">
        <v>36</v>
      </c>
      <c r="CJ792" s="8">
        <v>43914</v>
      </c>
      <c r="CK792">
        <v>0</v>
      </c>
      <c r="CM792">
        <v>0</v>
      </c>
    </row>
    <row r="793" spans="1:227" ht="20.25">
      <c r="CH793">
        <v>55</v>
      </c>
      <c r="CI793" t="s">
        <v>36</v>
      </c>
      <c r="CJ793" s="8">
        <v>43915</v>
      </c>
      <c r="CK793">
        <v>0</v>
      </c>
      <c r="CM793">
        <v>0</v>
      </c>
    </row>
    <row r="794" spans="1:227" ht="20.25">
      <c r="CH794">
        <v>55</v>
      </c>
      <c r="CI794" t="s">
        <v>36</v>
      </c>
      <c r="CJ794" s="8">
        <v>43916</v>
      </c>
      <c r="CK794">
        <v>0</v>
      </c>
      <c r="CM794">
        <v>0</v>
      </c>
    </row>
    <row r="795" spans="1:227" ht="20.25">
      <c r="CH795">
        <v>55</v>
      </c>
      <c r="CI795" t="s">
        <v>36</v>
      </c>
      <c r="CJ795" s="8">
        <v>43917</v>
      </c>
      <c r="CK795">
        <v>0</v>
      </c>
      <c r="CM795">
        <v>0</v>
      </c>
    </row>
    <row r="796" spans="1:227" ht="20.25">
      <c r="CH796">
        <v>55</v>
      </c>
      <c r="CI796" t="s">
        <v>36</v>
      </c>
      <c r="CJ796" s="8">
        <v>43918</v>
      </c>
      <c r="CK796">
        <v>0</v>
      </c>
      <c r="CM796">
        <v>0</v>
      </c>
    </row>
    <row r="797" spans="1:227" ht="20.25">
      <c r="CH797">
        <v>55</v>
      </c>
      <c r="CI797" t="s">
        <v>36</v>
      </c>
      <c r="CJ797" s="8">
        <v>43919</v>
      </c>
      <c r="CK797">
        <v>0</v>
      </c>
      <c r="CM797">
        <v>0</v>
      </c>
    </row>
    <row r="798" spans="1:227" ht="20.25">
      <c r="CH798">
        <v>55</v>
      </c>
      <c r="CI798" t="s">
        <v>36</v>
      </c>
      <c r="CJ798" s="8">
        <v>43920</v>
      </c>
      <c r="CK798">
        <v>0</v>
      </c>
      <c r="CM798">
        <v>0</v>
      </c>
    </row>
    <row r="799" spans="1:227" ht="20.25">
      <c r="CH799">
        <v>55</v>
      </c>
      <c r="CI799" t="s">
        <v>36</v>
      </c>
      <c r="CJ799" s="8">
        <v>43921</v>
      </c>
      <c r="CK799">
        <v>1</v>
      </c>
      <c r="CM799">
        <v>0</v>
      </c>
    </row>
    <row r="800" spans="1:227" ht="20.25">
      <c r="CH800">
        <v>55</v>
      </c>
      <c r="CI800" t="s">
        <v>36</v>
      </c>
      <c r="CJ800" s="8">
        <v>43922</v>
      </c>
      <c r="CK800">
        <v>1</v>
      </c>
      <c r="CM800">
        <v>0</v>
      </c>
    </row>
    <row r="801" spans="1:227" ht="20.25">
      <c r="CH801">
        <v>55</v>
      </c>
      <c r="CI801" t="s">
        <v>36</v>
      </c>
      <c r="CJ801" s="8">
        <v>43923</v>
      </c>
      <c r="CK801">
        <v>1</v>
      </c>
      <c r="CM801">
        <v>0</v>
      </c>
    </row>
    <row r="802" spans="1:227" ht="20.25">
      <c r="CH802">
        <v>55</v>
      </c>
      <c r="CI802" t="s">
        <v>36</v>
      </c>
      <c r="CJ802" s="8">
        <v>43924</v>
      </c>
      <c r="CK802">
        <v>1</v>
      </c>
      <c r="CM802">
        <v>0</v>
      </c>
    </row>
    <row r="803" spans="1:227" ht="20.25">
      <c r="CH803">
        <v>55</v>
      </c>
      <c r="CI803" t="s">
        <v>36</v>
      </c>
      <c r="CJ803" s="8">
        <v>43925</v>
      </c>
      <c r="CK803">
        <v>1</v>
      </c>
      <c r="CM803">
        <v>0</v>
      </c>
    </row>
    <row r="804" spans="1:227" ht="20.25">
      <c r="CH804">
        <v>55</v>
      </c>
      <c r="CI804" t="s">
        <v>36</v>
      </c>
      <c r="CJ804" s="8">
        <v>43926</v>
      </c>
      <c r="CK804">
        <v>1</v>
      </c>
      <c r="CM804">
        <v>0</v>
      </c>
    </row>
    <row r="805" spans="1:227" ht="20.25">
      <c r="CH805">
        <v>55</v>
      </c>
      <c r="CI805" t="s">
        <v>36</v>
      </c>
      <c r="CJ805" s="8">
        <v>43927</v>
      </c>
      <c r="CK805">
        <v>1</v>
      </c>
      <c r="CM805">
        <v>0</v>
      </c>
    </row>
    <row r="806" spans="1:227" ht="20.25">
      <c r="CH806">
        <v>55</v>
      </c>
      <c r="CI806" t="s">
        <v>36</v>
      </c>
      <c r="CJ806" s="8">
        <v>43928</v>
      </c>
      <c r="CK806">
        <v>1</v>
      </c>
      <c r="CM806">
        <v>0</v>
      </c>
    </row>
    <row r="807" spans="1:227" ht="20.25">
      <c r="CH807">
        <v>55</v>
      </c>
      <c r="CI807" t="s">
        <v>36</v>
      </c>
      <c r="CJ807" s="8">
        <v>43929</v>
      </c>
      <c r="CK807">
        <v>1</v>
      </c>
      <c r="CM807">
        <v>0</v>
      </c>
    </row>
    <row r="808" spans="1:227" ht="20.25">
      <c r="CH808">
        <v>55</v>
      </c>
      <c r="CI808" t="s">
        <v>36</v>
      </c>
      <c r="CJ808" s="8">
        <v>43930</v>
      </c>
      <c r="CK808">
        <v>1</v>
      </c>
      <c r="CM808">
        <v>0</v>
      </c>
    </row>
    <row r="809" spans="1:227" ht="20.25">
      <c r="CH809">
        <v>55</v>
      </c>
      <c r="CI809" t="s">
        <v>36</v>
      </c>
      <c r="CJ809" s="8">
        <v>43931</v>
      </c>
      <c r="CK809">
        <v>1</v>
      </c>
      <c r="CM809">
        <v>0</v>
      </c>
    </row>
    <row r="810" spans="1:227" ht="20.25">
      <c r="CH810">
        <v>55</v>
      </c>
      <c r="CI810" t="s">
        <v>36</v>
      </c>
      <c r="CJ810" s="8">
        <v>43932</v>
      </c>
      <c r="CK810">
        <v>2</v>
      </c>
      <c r="CM810">
        <v>0</v>
      </c>
    </row>
    <row r="811" spans="1:227" ht="20.25">
      <c r="CH811">
        <v>55</v>
      </c>
      <c r="CI811" t="s">
        <v>36</v>
      </c>
      <c r="CJ811" s="8">
        <v>43933</v>
      </c>
      <c r="CK811">
        <v>2</v>
      </c>
      <c r="CM811">
        <v>0</v>
      </c>
    </row>
    <row r="812" spans="1:227" ht="20.25">
      <c r="CH812">
        <v>55</v>
      </c>
      <c r="CI812" t="s">
        <v>36</v>
      </c>
      <c r="CJ812" s="8">
        <v>43934</v>
      </c>
      <c r="CK812">
        <v>2</v>
      </c>
      <c r="CM812">
        <v>0</v>
      </c>
    </row>
    <row r="813" spans="1:227" ht="20.25">
      <c r="CH813">
        <v>55</v>
      </c>
      <c r="CI813" t="s">
        <v>36</v>
      </c>
      <c r="CJ813" s="8">
        <v>43935</v>
      </c>
      <c r="CK813">
        <v>2</v>
      </c>
      <c r="CM813">
        <v>0</v>
      </c>
    </row>
    <row r="814" spans="1:227" ht="20.25">
      <c r="CH814">
        <v>55</v>
      </c>
      <c r="CI814" t="s">
        <v>36</v>
      </c>
      <c r="CJ814" s="8">
        <v>43936</v>
      </c>
      <c r="CK814">
        <v>2</v>
      </c>
      <c r="CM814">
        <v>0</v>
      </c>
    </row>
    <row r="815" spans="1:227" ht="20.25">
      <c r="CH815">
        <v>55</v>
      </c>
      <c r="CI815" t="s">
        <v>36</v>
      </c>
      <c r="CJ815" s="8">
        <v>43937</v>
      </c>
      <c r="CK815">
        <v>2</v>
      </c>
      <c r="CL815">
        <v>69</v>
      </c>
      <c r="CM815">
        <v>0</v>
      </c>
    </row>
    <row r="816" spans="1:227" ht="20.25">
      <c r="CH816">
        <v>55</v>
      </c>
      <c r="CI816" t="s">
        <v>36</v>
      </c>
      <c r="CJ816" s="8">
        <v>43938</v>
      </c>
      <c r="CK816">
        <v>2</v>
      </c>
      <c r="CL816">
        <v>69</v>
      </c>
      <c r="CM816">
        <v>0</v>
      </c>
    </row>
    <row r="817" spans="1:227" ht="20.25">
      <c r="CH817">
        <v>55</v>
      </c>
      <c r="CI817" t="s">
        <v>36</v>
      </c>
      <c r="CJ817" s="8">
        <v>43939</v>
      </c>
      <c r="CK817">
        <v>2</v>
      </c>
      <c r="CL817">
        <v>69</v>
      </c>
      <c r="CM817">
        <v>0</v>
      </c>
    </row>
    <row r="818" spans="1:227" ht="20.25">
      <c r="CH818">
        <v>55</v>
      </c>
      <c r="CI818" t="s">
        <v>36</v>
      </c>
      <c r="CJ818" s="8">
        <v>43940</v>
      </c>
      <c r="CK818">
        <v>4</v>
      </c>
      <c r="CL818">
        <v>139</v>
      </c>
      <c r="CM818">
        <v>0</v>
      </c>
    </row>
    <row r="819" spans="1:227" ht="20.25">
      <c r="CH819">
        <v>55</v>
      </c>
      <c r="CI819" t="s">
        <v>36</v>
      </c>
      <c r="CJ819" s="8">
        <v>43941</v>
      </c>
      <c r="CK819">
        <v>4</v>
      </c>
      <c r="CL819">
        <v>139</v>
      </c>
      <c r="CM819">
        <v>0</v>
      </c>
    </row>
    <row r="820" spans="1:227" ht="20.25">
      <c r="CH820">
        <v>55</v>
      </c>
      <c r="CI820" t="s">
        <v>36</v>
      </c>
      <c r="CJ820" s="8">
        <v>43942</v>
      </c>
      <c r="CK820">
        <v>4</v>
      </c>
      <c r="CL820">
        <v>139</v>
      </c>
      <c r="CM820">
        <v>0</v>
      </c>
    </row>
    <row r="821" spans="1:227" ht="20.25">
      <c r="CH821">
        <v>55</v>
      </c>
      <c r="CI821" t="s">
        <v>36</v>
      </c>
      <c r="CJ821" s="8">
        <v>43943</v>
      </c>
      <c r="CK821">
        <v>4</v>
      </c>
      <c r="CL821">
        <v>139</v>
      </c>
      <c r="CM821">
        <v>0</v>
      </c>
    </row>
    <row r="822" spans="1:227" ht="20.25">
      <c r="CH822">
        <v>55</v>
      </c>
      <c r="CI822" t="s">
        <v>36</v>
      </c>
      <c r="CJ822" s="8">
        <v>43944</v>
      </c>
      <c r="CK822">
        <v>6</v>
      </c>
      <c r="CL822">
        <v>208</v>
      </c>
      <c r="CM822">
        <v>0</v>
      </c>
    </row>
    <row r="823" spans="1:227" ht="20.25">
      <c r="CH823">
        <v>55</v>
      </c>
      <c r="CI823" t="s">
        <v>36</v>
      </c>
      <c r="CJ823" s="8">
        <v>43945</v>
      </c>
      <c r="CK823">
        <v>6</v>
      </c>
      <c r="CL823">
        <v>208</v>
      </c>
      <c r="CM823">
        <v>0</v>
      </c>
    </row>
    <row r="824" spans="1:227" ht="20.25">
      <c r="CH824">
        <v>55</v>
      </c>
      <c r="CI824" t="s">
        <v>36</v>
      </c>
      <c r="CJ824" s="8">
        <v>43946</v>
      </c>
      <c r="CK824">
        <v>7</v>
      </c>
      <c r="CL824">
        <v>243</v>
      </c>
      <c r="CM824">
        <v>0</v>
      </c>
    </row>
    <row r="825" spans="1:227" ht="20.25">
      <c r="CH825">
        <v>55</v>
      </c>
      <c r="CI825" t="s">
        <v>36</v>
      </c>
      <c r="CJ825" s="8">
        <v>43947</v>
      </c>
      <c r="CK825">
        <v>7</v>
      </c>
      <c r="CL825">
        <v>243</v>
      </c>
      <c r="CM825">
        <v>0</v>
      </c>
    </row>
    <row r="826" spans="1:227" ht="20.25">
      <c r="CH826">
        <v>55</v>
      </c>
      <c r="CI826" t="s">
        <v>36</v>
      </c>
      <c r="CJ826" s="8">
        <v>43948</v>
      </c>
      <c r="CK826">
        <v>7</v>
      </c>
      <c r="CL826">
        <v>243</v>
      </c>
      <c r="CM826">
        <v>0</v>
      </c>
    </row>
    <row r="827" spans="1:227" ht="20.25">
      <c r="CH827">
        <v>55</v>
      </c>
      <c r="CI827" t="s">
        <v>36</v>
      </c>
      <c r="CJ827" s="8">
        <v>43949</v>
      </c>
      <c r="CK827">
        <v>7</v>
      </c>
      <c r="CL827">
        <v>243</v>
      </c>
      <c r="CM827">
        <v>0</v>
      </c>
    </row>
    <row r="828" spans="1:227" ht="20.25">
      <c r="CH828">
        <v>55</v>
      </c>
      <c r="CI828" t="s">
        <v>36</v>
      </c>
      <c r="CJ828" s="8">
        <v>43950</v>
      </c>
      <c r="CK828">
        <v>7</v>
      </c>
      <c r="CL828">
        <v>243</v>
      </c>
      <c r="CM828">
        <v>0</v>
      </c>
    </row>
    <row r="829" spans="1:227" ht="20.25">
      <c r="CH829">
        <v>55</v>
      </c>
      <c r="CI829" t="s">
        <v>36</v>
      </c>
      <c r="CJ829" s="8">
        <v>43951</v>
      </c>
      <c r="CK829">
        <v>7</v>
      </c>
      <c r="CL829">
        <v>243</v>
      </c>
      <c r="CM829">
        <v>0</v>
      </c>
    </row>
    <row r="830" spans="1:227" ht="20.25">
      <c r="CH830">
        <v>55</v>
      </c>
      <c r="CI830" t="s">
        <v>36</v>
      </c>
      <c r="CJ830" s="8">
        <v>43952</v>
      </c>
      <c r="CK830">
        <v>7</v>
      </c>
      <c r="CL830">
        <v>243</v>
      </c>
      <c r="CM830">
        <v>0</v>
      </c>
    </row>
    <row r="831" spans="1:227" ht="20.25">
      <c r="CH831">
        <v>55</v>
      </c>
      <c r="CI831" t="s">
        <v>36</v>
      </c>
      <c r="CJ831" s="8">
        <v>43953</v>
      </c>
      <c r="CK831">
        <v>8</v>
      </c>
      <c r="CL831">
        <v>278</v>
      </c>
      <c r="CM831">
        <v>0</v>
      </c>
    </row>
    <row r="832" spans="1:227" ht="20.25">
      <c r="CH832">
        <v>55</v>
      </c>
      <c r="CI832" t="s">
        <v>36</v>
      </c>
      <c r="CJ832" s="8">
        <v>43954</v>
      </c>
      <c r="CK832">
        <v>8</v>
      </c>
      <c r="CL832">
        <v>278</v>
      </c>
      <c r="CM832">
        <v>0</v>
      </c>
    </row>
    <row r="833" spans="1:227" ht="20.25">
      <c r="CH833">
        <v>55</v>
      </c>
      <c r="CI833" t="s">
        <v>36</v>
      </c>
      <c r="CJ833" s="8">
        <v>43955</v>
      </c>
      <c r="CK833">
        <v>8</v>
      </c>
      <c r="CL833">
        <v>278</v>
      </c>
      <c r="CM833">
        <v>0</v>
      </c>
    </row>
    <row r="834" spans="1:227" ht="20.25">
      <c r="CH834">
        <v>55</v>
      </c>
      <c r="CI834" t="s">
        <v>36</v>
      </c>
      <c r="CJ834" s="8">
        <v>43956</v>
      </c>
      <c r="CK834">
        <v>8</v>
      </c>
      <c r="CL834">
        <v>278</v>
      </c>
      <c r="CM834">
        <v>0</v>
      </c>
    </row>
    <row r="835" spans="1:227" ht="20.25">
      <c r="CH835">
        <v>55</v>
      </c>
      <c r="CI835" t="s">
        <v>36</v>
      </c>
      <c r="CJ835" s="8">
        <v>43957</v>
      </c>
      <c r="CK835">
        <v>8</v>
      </c>
      <c r="CL835">
        <v>278</v>
      </c>
      <c r="CM835">
        <v>0</v>
      </c>
    </row>
    <row r="836" spans="1:227" ht="20.25">
      <c r="CH836">
        <v>55</v>
      </c>
      <c r="CI836" t="s">
        <v>36</v>
      </c>
      <c r="CJ836" s="8">
        <v>43958</v>
      </c>
      <c r="CK836">
        <v>8</v>
      </c>
      <c r="CL836">
        <v>278</v>
      </c>
      <c r="CM836">
        <v>0</v>
      </c>
    </row>
    <row r="837" spans="1:227" ht="20.25">
      <c r="CH837">
        <v>55</v>
      </c>
      <c r="CI837" t="s">
        <v>36</v>
      </c>
      <c r="CJ837" s="8">
        <v>43959</v>
      </c>
      <c r="CK837">
        <v>8</v>
      </c>
      <c r="CL837">
        <v>278</v>
      </c>
      <c r="CM837">
        <v>0</v>
      </c>
    </row>
    <row r="838" spans="1:227" ht="20.25">
      <c r="CH838">
        <v>55</v>
      </c>
      <c r="CI838" t="s">
        <v>36</v>
      </c>
      <c r="CJ838" s="8">
        <v>43960</v>
      </c>
      <c r="CK838">
        <v>8</v>
      </c>
      <c r="CL838">
        <v>278</v>
      </c>
      <c r="CM838">
        <v>0</v>
      </c>
    </row>
    <row r="839" spans="1:227" ht="20.25">
      <c r="CH839">
        <v>55</v>
      </c>
      <c r="CI839" t="s">
        <v>36</v>
      </c>
      <c r="CJ839" s="8">
        <v>43961</v>
      </c>
      <c r="CK839">
        <v>8</v>
      </c>
      <c r="CL839">
        <v>278</v>
      </c>
      <c r="CM839">
        <v>0</v>
      </c>
    </row>
    <row r="840" spans="1:227" ht="20.25">
      <c r="CH840">
        <v>55</v>
      </c>
      <c r="CI840" t="s">
        <v>36</v>
      </c>
      <c r="CJ840" s="8">
        <v>43962</v>
      </c>
      <c r="CK840">
        <v>8</v>
      </c>
      <c r="CL840">
        <v>278</v>
      </c>
      <c r="CM840">
        <v>0</v>
      </c>
    </row>
    <row r="841" spans="1:227" ht="20.25">
      <c r="CH841">
        <v>56</v>
      </c>
      <c r="CI841" t="s">
        <v>71</v>
      </c>
      <c r="CJ841" s="8">
        <v>43914</v>
      </c>
      <c r="CK841">
        <v>0</v>
      </c>
      <c r="CM841">
        <v>0</v>
      </c>
    </row>
    <row r="842" spans="1:227" ht="20.25">
      <c r="CH842">
        <v>56</v>
      </c>
      <c r="CI842" t="s">
        <v>71</v>
      </c>
      <c r="CJ842" s="8">
        <v>43915</v>
      </c>
      <c r="CK842">
        <v>0</v>
      </c>
      <c r="CM842">
        <v>0</v>
      </c>
    </row>
    <row r="843" spans="1:227" ht="20.25">
      <c r="CH843">
        <v>56</v>
      </c>
      <c r="CI843" t="s">
        <v>71</v>
      </c>
      <c r="CJ843" s="8">
        <v>43916</v>
      </c>
      <c r="CK843">
        <v>0</v>
      </c>
      <c r="CM843">
        <v>0</v>
      </c>
    </row>
    <row r="844" spans="1:227" ht="20.25">
      <c r="CH844">
        <v>56</v>
      </c>
      <c r="CI844" t="s">
        <v>71</v>
      </c>
      <c r="CJ844" s="8">
        <v>43917</v>
      </c>
      <c r="CK844">
        <v>0</v>
      </c>
      <c r="CM844">
        <v>0</v>
      </c>
    </row>
    <row r="845" spans="1:227" ht="20.25">
      <c r="CH845">
        <v>56</v>
      </c>
      <c r="CI845" t="s">
        <v>71</v>
      </c>
      <c r="CJ845" s="8">
        <v>43918</v>
      </c>
      <c r="CK845">
        <v>0</v>
      </c>
      <c r="CM845">
        <v>0</v>
      </c>
    </row>
    <row r="846" spans="1:227" ht="20.25">
      <c r="CH846">
        <v>56</v>
      </c>
      <c r="CI846" t="s">
        <v>71</v>
      </c>
      <c r="CJ846" s="8">
        <v>43919</v>
      </c>
      <c r="CK846">
        <v>0</v>
      </c>
      <c r="CM846">
        <v>0</v>
      </c>
    </row>
    <row r="847" spans="1:227" ht="20.25">
      <c r="CH847">
        <v>56</v>
      </c>
      <c r="CI847" t="s">
        <v>71</v>
      </c>
      <c r="CJ847" s="8">
        <v>43920</v>
      </c>
      <c r="CK847">
        <v>0</v>
      </c>
      <c r="CM847">
        <v>0</v>
      </c>
    </row>
    <row r="848" spans="1:227" ht="20.25">
      <c r="CH848">
        <v>56</v>
      </c>
      <c r="CI848" t="s">
        <v>71</v>
      </c>
      <c r="CJ848" s="8">
        <v>43921</v>
      </c>
      <c r="CK848">
        <v>1</v>
      </c>
      <c r="CM848">
        <v>0</v>
      </c>
    </row>
    <row r="849" spans="1:227" ht="20.25">
      <c r="CH849">
        <v>56</v>
      </c>
      <c r="CI849" t="s">
        <v>71</v>
      </c>
      <c r="CJ849" s="8">
        <v>43922</v>
      </c>
      <c r="CK849">
        <v>1</v>
      </c>
      <c r="CM849">
        <v>0</v>
      </c>
    </row>
    <row r="850" spans="1:227" ht="20.25">
      <c r="CH850">
        <v>56</v>
      </c>
      <c r="CI850" t="s">
        <v>71</v>
      </c>
      <c r="CJ850" s="8">
        <v>43923</v>
      </c>
      <c r="CK850">
        <v>1</v>
      </c>
      <c r="CM850">
        <v>0</v>
      </c>
    </row>
    <row r="851" spans="1:227" ht="20.25">
      <c r="CH851">
        <v>56</v>
      </c>
      <c r="CI851" t="s">
        <v>71</v>
      </c>
      <c r="CJ851" s="8">
        <v>43924</v>
      </c>
      <c r="CK851">
        <v>1</v>
      </c>
      <c r="CM851">
        <v>0</v>
      </c>
    </row>
    <row r="852" spans="1:227" ht="20.25">
      <c r="CH852">
        <v>56</v>
      </c>
      <c r="CI852" t="s">
        <v>71</v>
      </c>
      <c r="CJ852" s="8">
        <v>43925</v>
      </c>
      <c r="CK852">
        <v>2</v>
      </c>
      <c r="CM852">
        <v>0</v>
      </c>
    </row>
    <row r="853" spans="1:227" ht="20.25">
      <c r="CH853">
        <v>56</v>
      </c>
      <c r="CI853" t="s">
        <v>71</v>
      </c>
      <c r="CJ853" s="8">
        <v>43926</v>
      </c>
      <c r="CK853">
        <v>2</v>
      </c>
      <c r="CM853">
        <v>0</v>
      </c>
    </row>
    <row r="854" spans="1:227" ht="20.25">
      <c r="CH854">
        <v>56</v>
      </c>
      <c r="CI854" t="s">
        <v>71</v>
      </c>
      <c r="CJ854" s="8">
        <v>43927</v>
      </c>
      <c r="CK854">
        <v>3</v>
      </c>
      <c r="CM854">
        <v>0</v>
      </c>
    </row>
    <row r="855" spans="1:227" ht="20.25">
      <c r="CH855">
        <v>56</v>
      </c>
      <c r="CI855" t="s">
        <v>71</v>
      </c>
      <c r="CJ855" s="8">
        <v>43928</v>
      </c>
      <c r="CK855">
        <v>3</v>
      </c>
      <c r="CM855">
        <v>0</v>
      </c>
    </row>
    <row r="856" spans="1:227" ht="20.25">
      <c r="CH856">
        <v>56</v>
      </c>
      <c r="CI856" t="s">
        <v>71</v>
      </c>
      <c r="CJ856" s="8">
        <v>43929</v>
      </c>
      <c r="CK856">
        <v>7</v>
      </c>
      <c r="CM856">
        <v>0</v>
      </c>
    </row>
    <row r="857" spans="1:227" ht="20.25">
      <c r="CH857">
        <v>56</v>
      </c>
      <c r="CI857" t="s">
        <v>71</v>
      </c>
      <c r="CJ857" s="8">
        <v>43930</v>
      </c>
      <c r="CK857">
        <v>7</v>
      </c>
      <c r="CM857">
        <v>0</v>
      </c>
    </row>
    <row r="858" spans="1:227" ht="20.25">
      <c r="CH858">
        <v>56</v>
      </c>
      <c r="CI858" t="s">
        <v>71</v>
      </c>
      <c r="CJ858" s="8">
        <v>43931</v>
      </c>
      <c r="CK858">
        <v>7</v>
      </c>
      <c r="CM858">
        <v>0</v>
      </c>
    </row>
    <row r="859" spans="1:227" ht="20.25">
      <c r="CH859">
        <v>56</v>
      </c>
      <c r="CI859" t="s">
        <v>71</v>
      </c>
      <c r="CJ859" s="8">
        <v>43932</v>
      </c>
      <c r="CK859">
        <v>7</v>
      </c>
      <c r="CM859">
        <v>0</v>
      </c>
    </row>
    <row r="860" spans="1:227" ht="20.25">
      <c r="CH860">
        <v>56</v>
      </c>
      <c r="CI860" t="s">
        <v>71</v>
      </c>
      <c r="CJ860" s="8">
        <v>43933</v>
      </c>
      <c r="CK860">
        <v>7</v>
      </c>
      <c r="CM860">
        <v>0</v>
      </c>
    </row>
    <row r="861" spans="1:227" ht="20.25">
      <c r="CH861">
        <v>56</v>
      </c>
      <c r="CI861" t="s">
        <v>71</v>
      </c>
      <c r="CJ861" s="8">
        <v>43934</v>
      </c>
      <c r="CK861">
        <v>7</v>
      </c>
      <c r="CM861">
        <v>0</v>
      </c>
    </row>
    <row r="862" spans="1:227" ht="20.25">
      <c r="CH862">
        <v>56</v>
      </c>
      <c r="CI862" t="s">
        <v>71</v>
      </c>
      <c r="CJ862" s="8">
        <v>43935</v>
      </c>
      <c r="CK862">
        <v>8</v>
      </c>
      <c r="CM862">
        <v>1</v>
      </c>
    </row>
    <row r="863" spans="1:227" ht="20.25">
      <c r="CH863">
        <v>56</v>
      </c>
      <c r="CI863" t="s">
        <v>71</v>
      </c>
      <c r="CJ863" s="8">
        <v>43936</v>
      </c>
      <c r="CK863">
        <v>7</v>
      </c>
      <c r="CM863">
        <v>1</v>
      </c>
    </row>
    <row r="864" spans="1:227" ht="20.25">
      <c r="CH864">
        <v>56</v>
      </c>
      <c r="CI864" t="s">
        <v>71</v>
      </c>
      <c r="CJ864" s="8">
        <v>43937</v>
      </c>
      <c r="CK864">
        <v>7</v>
      </c>
      <c r="CL864">
        <v>62</v>
      </c>
      <c r="CM864">
        <v>1</v>
      </c>
    </row>
    <row r="865" spans="1:227" ht="20.25">
      <c r="CH865">
        <v>56</v>
      </c>
      <c r="CI865" t="s">
        <v>71</v>
      </c>
      <c r="CJ865" s="8">
        <v>43938</v>
      </c>
      <c r="CK865">
        <v>7</v>
      </c>
      <c r="CL865">
        <v>62</v>
      </c>
      <c r="CM865">
        <v>1</v>
      </c>
    </row>
    <row r="866" spans="1:227" ht="20.25">
      <c r="CH866">
        <v>56</v>
      </c>
      <c r="CI866" t="s">
        <v>71</v>
      </c>
      <c r="CJ866" s="8">
        <v>43939</v>
      </c>
      <c r="CK866">
        <v>7</v>
      </c>
      <c r="CL866">
        <v>62</v>
      </c>
      <c r="CM866">
        <v>1</v>
      </c>
    </row>
    <row r="867" spans="1:227" ht="20.25">
      <c r="CH867">
        <v>56</v>
      </c>
      <c r="CI867" t="s">
        <v>71</v>
      </c>
      <c r="CJ867" s="8">
        <v>43940</v>
      </c>
      <c r="CK867">
        <v>8</v>
      </c>
      <c r="CL867">
        <v>70</v>
      </c>
      <c r="CM867">
        <v>1</v>
      </c>
    </row>
    <row r="868" spans="1:227" ht="20.25">
      <c r="CH868">
        <v>56</v>
      </c>
      <c r="CI868" t="s">
        <v>71</v>
      </c>
      <c r="CJ868" s="8">
        <v>43941</v>
      </c>
      <c r="CK868">
        <v>8</v>
      </c>
      <c r="CL868">
        <v>70</v>
      </c>
      <c r="CM868">
        <v>1</v>
      </c>
    </row>
    <row r="869" spans="1:227" ht="20.25">
      <c r="CH869">
        <v>56</v>
      </c>
      <c r="CI869" t="s">
        <v>71</v>
      </c>
      <c r="CJ869" s="8">
        <v>43942</v>
      </c>
      <c r="CK869">
        <v>8</v>
      </c>
      <c r="CL869">
        <v>70</v>
      </c>
      <c r="CM869">
        <v>1</v>
      </c>
    </row>
    <row r="870" spans="1:227" ht="20.25">
      <c r="CH870">
        <v>56</v>
      </c>
      <c r="CI870" t="s">
        <v>71</v>
      </c>
      <c r="CJ870" s="8">
        <v>43943</v>
      </c>
      <c r="CK870">
        <v>8</v>
      </c>
      <c r="CL870">
        <v>70</v>
      </c>
      <c r="CM870">
        <v>1</v>
      </c>
    </row>
    <row r="871" spans="1:227" ht="20.25">
      <c r="CH871">
        <v>56</v>
      </c>
      <c r="CI871" t="s">
        <v>71</v>
      </c>
      <c r="CJ871" s="8">
        <v>43944</v>
      </c>
      <c r="CK871">
        <v>8</v>
      </c>
      <c r="CL871">
        <v>70</v>
      </c>
      <c r="CM871">
        <v>1</v>
      </c>
    </row>
    <row r="872" spans="1:227" ht="20.25">
      <c r="CH872">
        <v>56</v>
      </c>
      <c r="CI872" t="s">
        <v>71</v>
      </c>
      <c r="CJ872" s="8">
        <v>43945</v>
      </c>
      <c r="CK872">
        <v>9</v>
      </c>
      <c r="CL872">
        <v>79</v>
      </c>
      <c r="CM872">
        <v>1</v>
      </c>
    </row>
    <row r="873" spans="1:227" ht="20.25">
      <c r="CH873">
        <v>56</v>
      </c>
      <c r="CI873" t="s">
        <v>71</v>
      </c>
      <c r="CJ873" s="8">
        <v>43946</v>
      </c>
      <c r="CK873">
        <v>10</v>
      </c>
      <c r="CL873">
        <v>88</v>
      </c>
      <c r="CM873">
        <v>1</v>
      </c>
    </row>
    <row r="874" spans="1:227" ht="20.25">
      <c r="CH874">
        <v>56</v>
      </c>
      <c r="CI874" t="s">
        <v>71</v>
      </c>
      <c r="CJ874" s="8">
        <v>43947</v>
      </c>
      <c r="CK874">
        <v>13</v>
      </c>
      <c r="CL874">
        <v>114</v>
      </c>
      <c r="CM874">
        <v>1</v>
      </c>
    </row>
    <row r="875" spans="1:227" ht="20.25">
      <c r="CH875">
        <v>56</v>
      </c>
      <c r="CI875" t="s">
        <v>71</v>
      </c>
      <c r="CJ875" s="8">
        <v>43948</v>
      </c>
      <c r="CK875">
        <v>13</v>
      </c>
      <c r="CL875">
        <v>114</v>
      </c>
      <c r="CM875">
        <v>1</v>
      </c>
    </row>
    <row r="876" spans="1:227" ht="20.25">
      <c r="CH876">
        <v>56</v>
      </c>
      <c r="CI876" t="s">
        <v>71</v>
      </c>
      <c r="CJ876" s="8">
        <v>43949</v>
      </c>
      <c r="CK876">
        <v>13</v>
      </c>
      <c r="CL876">
        <v>114</v>
      </c>
      <c r="CM876">
        <v>1</v>
      </c>
    </row>
    <row r="877" spans="1:227" ht="20.25">
      <c r="CH877">
        <v>56</v>
      </c>
      <c r="CI877" t="s">
        <v>71</v>
      </c>
      <c r="CJ877" s="8">
        <v>43950</v>
      </c>
      <c r="CK877">
        <v>13</v>
      </c>
      <c r="CL877">
        <v>114</v>
      </c>
      <c r="CM877">
        <v>1</v>
      </c>
    </row>
    <row r="878" spans="1:227" ht="20.25">
      <c r="CH878">
        <v>56</v>
      </c>
      <c r="CI878" t="s">
        <v>71</v>
      </c>
      <c r="CJ878" s="8">
        <v>43951</v>
      </c>
      <c r="CK878">
        <v>13</v>
      </c>
      <c r="CL878">
        <v>114</v>
      </c>
      <c r="CM878">
        <v>1</v>
      </c>
    </row>
    <row r="879" spans="1:227" ht="20.25">
      <c r="CH879">
        <v>56</v>
      </c>
      <c r="CI879" t="s">
        <v>71</v>
      </c>
      <c r="CJ879" s="8">
        <v>43952</v>
      </c>
      <c r="CK879">
        <v>13</v>
      </c>
      <c r="CL879">
        <v>114</v>
      </c>
      <c r="CM879">
        <v>1</v>
      </c>
    </row>
    <row r="880" spans="1:227" ht="20.25">
      <c r="CH880">
        <v>56</v>
      </c>
      <c r="CI880" t="s">
        <v>71</v>
      </c>
      <c r="CJ880" s="8">
        <v>43953</v>
      </c>
      <c r="CK880">
        <v>14</v>
      </c>
      <c r="CL880">
        <v>123</v>
      </c>
      <c r="CM880">
        <v>1</v>
      </c>
    </row>
    <row r="881" spans="1:227" ht="20.25">
      <c r="CH881">
        <v>56</v>
      </c>
      <c r="CI881" t="s">
        <v>71</v>
      </c>
      <c r="CJ881" s="8">
        <v>43954</v>
      </c>
      <c r="CK881">
        <v>14</v>
      </c>
      <c r="CL881">
        <v>123</v>
      </c>
      <c r="CM881">
        <v>1</v>
      </c>
    </row>
    <row r="882" spans="1:227" ht="20.25">
      <c r="CH882">
        <v>56</v>
      </c>
      <c r="CI882" t="s">
        <v>71</v>
      </c>
      <c r="CJ882" s="8">
        <v>43955</v>
      </c>
      <c r="CK882">
        <v>14</v>
      </c>
      <c r="CL882">
        <v>123</v>
      </c>
      <c r="CM882">
        <v>1</v>
      </c>
    </row>
    <row r="883" spans="1:227" ht="20.25">
      <c r="CH883">
        <v>56</v>
      </c>
      <c r="CI883" t="s">
        <v>71</v>
      </c>
      <c r="CJ883" s="8">
        <v>43956</v>
      </c>
      <c r="CK883">
        <v>16</v>
      </c>
      <c r="CL883">
        <v>141</v>
      </c>
      <c r="CM883">
        <v>1</v>
      </c>
    </row>
    <row r="884" spans="1:227" ht="20.25">
      <c r="CH884">
        <v>56</v>
      </c>
      <c r="CI884" t="s">
        <v>71</v>
      </c>
      <c r="CJ884" s="8">
        <v>43957</v>
      </c>
      <c r="CK884">
        <v>16</v>
      </c>
      <c r="CL884">
        <v>141</v>
      </c>
      <c r="CM884">
        <v>1</v>
      </c>
    </row>
    <row r="885" spans="1:227" ht="20.25">
      <c r="CH885">
        <v>56</v>
      </c>
      <c r="CI885" t="s">
        <v>71</v>
      </c>
      <c r="CJ885" s="8">
        <v>43958</v>
      </c>
      <c r="CK885">
        <v>16</v>
      </c>
      <c r="CL885">
        <v>141</v>
      </c>
      <c r="CM885">
        <v>1</v>
      </c>
    </row>
    <row r="886" spans="1:227" ht="20.25">
      <c r="CH886">
        <v>56</v>
      </c>
      <c r="CI886" t="s">
        <v>71</v>
      </c>
      <c r="CJ886" s="8">
        <v>43959</v>
      </c>
      <c r="CK886">
        <v>16</v>
      </c>
      <c r="CL886">
        <v>141</v>
      </c>
      <c r="CM886">
        <v>1</v>
      </c>
    </row>
    <row r="887" spans="1:227" ht="20.25">
      <c r="CH887">
        <v>56</v>
      </c>
      <c r="CI887" t="s">
        <v>71</v>
      </c>
      <c r="CJ887" s="8">
        <v>43960</v>
      </c>
      <c r="CK887">
        <v>17</v>
      </c>
      <c r="CL887">
        <v>149</v>
      </c>
      <c r="CM887">
        <v>1</v>
      </c>
    </row>
    <row r="888" spans="1:227" ht="20.25">
      <c r="CH888">
        <v>56</v>
      </c>
      <c r="CI888" t="s">
        <v>71</v>
      </c>
      <c r="CJ888" s="8">
        <v>43961</v>
      </c>
      <c r="CK888">
        <v>17</v>
      </c>
      <c r="CL888">
        <v>149</v>
      </c>
      <c r="CM888">
        <v>1</v>
      </c>
    </row>
    <row r="889" spans="1:227" ht="20.25">
      <c r="CH889">
        <v>56</v>
      </c>
      <c r="CI889" t="s">
        <v>71</v>
      </c>
      <c r="CJ889" s="8">
        <v>43962</v>
      </c>
      <c r="CK889">
        <v>17</v>
      </c>
      <c r="CL889">
        <v>149</v>
      </c>
      <c r="CM889">
        <v>1</v>
      </c>
    </row>
    <row r="890" spans="1:227" ht="20.25">
      <c r="CH890">
        <v>59</v>
      </c>
      <c r="CI890" t="s">
        <v>72</v>
      </c>
      <c r="CJ890" s="8">
        <v>43914</v>
      </c>
      <c r="CK890">
        <v>0</v>
      </c>
      <c r="CM890">
        <v>0</v>
      </c>
    </row>
    <row r="891" spans="1:227" ht="20.25">
      <c r="CH891">
        <v>59</v>
      </c>
      <c r="CI891" t="s">
        <v>72</v>
      </c>
      <c r="CJ891" s="8">
        <v>43915</v>
      </c>
      <c r="CK891">
        <v>1</v>
      </c>
      <c r="CM891">
        <v>0</v>
      </c>
    </row>
    <row r="892" spans="1:227" ht="20.25">
      <c r="CH892">
        <v>59</v>
      </c>
      <c r="CI892" t="s">
        <v>72</v>
      </c>
      <c r="CJ892" s="8">
        <v>43916</v>
      </c>
      <c r="CK892">
        <v>1</v>
      </c>
      <c r="CM892">
        <v>0</v>
      </c>
    </row>
    <row r="893" spans="1:227" ht="20.25">
      <c r="CH893">
        <v>59</v>
      </c>
      <c r="CI893" t="s">
        <v>72</v>
      </c>
      <c r="CJ893" s="8">
        <v>43917</v>
      </c>
      <c r="CK893">
        <v>1</v>
      </c>
      <c r="CM893">
        <v>0</v>
      </c>
    </row>
    <row r="894" spans="1:227" ht="20.25">
      <c r="CH894">
        <v>59</v>
      </c>
      <c r="CI894" t="s">
        <v>72</v>
      </c>
      <c r="CJ894" s="8">
        <v>43918</v>
      </c>
      <c r="CK894">
        <v>2</v>
      </c>
      <c r="CM894">
        <v>0</v>
      </c>
    </row>
    <row r="895" spans="1:227" ht="20.25">
      <c r="CH895">
        <v>59</v>
      </c>
      <c r="CI895" t="s">
        <v>72</v>
      </c>
      <c r="CJ895" s="8">
        <v>43919</v>
      </c>
      <c r="CK895">
        <v>2</v>
      </c>
      <c r="CM895">
        <v>0</v>
      </c>
    </row>
    <row r="896" spans="1:227" ht="20.25">
      <c r="CH896">
        <v>59</v>
      </c>
      <c r="CI896" t="s">
        <v>72</v>
      </c>
      <c r="CJ896" s="8">
        <v>43920</v>
      </c>
      <c r="CK896">
        <v>2</v>
      </c>
      <c r="CM896">
        <v>0</v>
      </c>
    </row>
    <row r="897" spans="1:227" ht="20.25">
      <c r="CH897">
        <v>59</v>
      </c>
      <c r="CI897" t="s">
        <v>72</v>
      </c>
      <c r="CJ897" s="8">
        <v>43921</v>
      </c>
      <c r="CK897">
        <v>2</v>
      </c>
      <c r="CM897">
        <v>0</v>
      </c>
    </row>
    <row r="898" spans="1:227" ht="20.25">
      <c r="CH898">
        <v>59</v>
      </c>
      <c r="CI898" t="s">
        <v>72</v>
      </c>
      <c r="CJ898" s="8">
        <v>43922</v>
      </c>
      <c r="CK898">
        <v>2</v>
      </c>
      <c r="CM898">
        <v>0</v>
      </c>
    </row>
    <row r="899" spans="1:227" ht="20.25">
      <c r="CH899">
        <v>59</v>
      </c>
      <c r="CI899" t="s">
        <v>72</v>
      </c>
      <c r="CJ899" s="8">
        <v>43923</v>
      </c>
      <c r="CK899">
        <v>2</v>
      </c>
      <c r="CM899">
        <v>0</v>
      </c>
    </row>
    <row r="900" spans="1:227" ht="20.25">
      <c r="CH900">
        <v>59</v>
      </c>
      <c r="CI900" t="s">
        <v>72</v>
      </c>
      <c r="CJ900" s="8">
        <v>43924</v>
      </c>
      <c r="CK900">
        <v>3</v>
      </c>
      <c r="CM900">
        <v>0</v>
      </c>
    </row>
    <row r="901" spans="1:227" ht="20.25">
      <c r="CH901">
        <v>59</v>
      </c>
      <c r="CI901" t="s">
        <v>72</v>
      </c>
      <c r="CJ901" s="8">
        <v>43925</v>
      </c>
      <c r="CK901">
        <v>5</v>
      </c>
      <c r="CM901">
        <v>0</v>
      </c>
    </row>
    <row r="902" spans="1:227" ht="20.25">
      <c r="CH902">
        <v>59</v>
      </c>
      <c r="CI902" t="s">
        <v>72</v>
      </c>
      <c r="CJ902" s="8">
        <v>43926</v>
      </c>
      <c r="CK902">
        <v>5</v>
      </c>
      <c r="CM902">
        <v>0</v>
      </c>
    </row>
    <row r="903" spans="1:227" ht="20.25">
      <c r="CH903">
        <v>59</v>
      </c>
      <c r="CI903" t="s">
        <v>72</v>
      </c>
      <c r="CJ903" s="8">
        <v>43927</v>
      </c>
      <c r="CK903">
        <v>6</v>
      </c>
      <c r="CM903">
        <v>0</v>
      </c>
    </row>
    <row r="904" spans="1:227" ht="20.25">
      <c r="CH904">
        <v>59</v>
      </c>
      <c r="CI904" t="s">
        <v>72</v>
      </c>
      <c r="CJ904" s="8">
        <v>43928</v>
      </c>
      <c r="CK904">
        <v>8</v>
      </c>
      <c r="CM904">
        <v>0</v>
      </c>
    </row>
    <row r="905" spans="1:227" ht="20.25">
      <c r="CH905">
        <v>59</v>
      </c>
      <c r="CI905" t="s">
        <v>72</v>
      </c>
      <c r="CJ905" s="8">
        <v>43929</v>
      </c>
      <c r="CK905">
        <v>11</v>
      </c>
      <c r="CM905">
        <v>0</v>
      </c>
    </row>
    <row r="906" spans="1:227" ht="20.25">
      <c r="CH906">
        <v>59</v>
      </c>
      <c r="CI906" t="s">
        <v>72</v>
      </c>
      <c r="CJ906" s="8">
        <v>43930</v>
      </c>
      <c r="CK906">
        <v>13</v>
      </c>
      <c r="CM906">
        <v>0</v>
      </c>
    </row>
    <row r="907" spans="1:227" ht="20.25">
      <c r="CH907">
        <v>59</v>
      </c>
      <c r="CI907" t="s">
        <v>72</v>
      </c>
      <c r="CJ907" s="8">
        <v>43931</v>
      </c>
      <c r="CK907">
        <v>13</v>
      </c>
      <c r="CM907">
        <v>0</v>
      </c>
    </row>
    <row r="908" spans="1:227" ht="20.25">
      <c r="CH908">
        <v>59</v>
      </c>
      <c r="CI908" t="s">
        <v>72</v>
      </c>
      <c r="CJ908" s="8">
        <v>43932</v>
      </c>
      <c r="CK908">
        <v>17</v>
      </c>
      <c r="CM908">
        <v>0</v>
      </c>
    </row>
    <row r="909" spans="1:227" ht="20.25">
      <c r="CH909">
        <v>59</v>
      </c>
      <c r="CI909" t="s">
        <v>72</v>
      </c>
      <c r="CJ909" s="8">
        <v>43933</v>
      </c>
      <c r="CK909">
        <v>17</v>
      </c>
      <c r="CM909">
        <v>0</v>
      </c>
    </row>
    <row r="910" spans="1:227" ht="20.25">
      <c r="CH910">
        <v>59</v>
      </c>
      <c r="CI910" t="s">
        <v>72</v>
      </c>
      <c r="CJ910" s="8">
        <v>43934</v>
      </c>
      <c r="CK910">
        <v>21</v>
      </c>
      <c r="CM910">
        <v>0</v>
      </c>
    </row>
    <row r="911" spans="1:227" ht="20.25">
      <c r="CH911">
        <v>59</v>
      </c>
      <c r="CI911" t="s">
        <v>72</v>
      </c>
      <c r="CJ911" s="8">
        <v>43935</v>
      </c>
      <c r="CK911">
        <v>21</v>
      </c>
      <c r="CM911">
        <v>0</v>
      </c>
    </row>
    <row r="912" spans="1:227" ht="20.25">
      <c r="CH912">
        <v>59</v>
      </c>
      <c r="CI912" t="s">
        <v>72</v>
      </c>
      <c r="CJ912" s="8">
        <v>43936</v>
      </c>
      <c r="CK912">
        <v>20</v>
      </c>
      <c r="CM912">
        <v>0</v>
      </c>
    </row>
    <row r="913" spans="1:227" ht="20.25">
      <c r="CH913">
        <v>59</v>
      </c>
      <c r="CI913" t="s">
        <v>72</v>
      </c>
      <c r="CJ913" s="8">
        <v>43937</v>
      </c>
      <c r="CK913">
        <v>21</v>
      </c>
      <c r="CL913">
        <v>54</v>
      </c>
      <c r="CM913">
        <v>0</v>
      </c>
    </row>
    <row r="914" spans="1:227" ht="20.25">
      <c r="CH914">
        <v>59</v>
      </c>
      <c r="CI914" t="s">
        <v>72</v>
      </c>
      <c r="CJ914" s="8">
        <v>43938</v>
      </c>
      <c r="CK914">
        <v>28</v>
      </c>
      <c r="CL914">
        <v>72</v>
      </c>
      <c r="CM914">
        <v>0</v>
      </c>
    </row>
    <row r="915" spans="1:227" ht="20.25">
      <c r="CH915">
        <v>59</v>
      </c>
      <c r="CI915" t="s">
        <v>72</v>
      </c>
      <c r="CJ915" s="8">
        <v>43939</v>
      </c>
      <c r="CK915">
        <v>29</v>
      </c>
      <c r="CL915">
        <v>75</v>
      </c>
      <c r="CM915">
        <v>0</v>
      </c>
    </row>
    <row r="916" spans="1:227" ht="20.25">
      <c r="CH916">
        <v>59</v>
      </c>
      <c r="CI916" t="s">
        <v>72</v>
      </c>
      <c r="CJ916" s="8">
        <v>43940</v>
      </c>
      <c r="CK916">
        <v>30</v>
      </c>
      <c r="CL916">
        <v>78</v>
      </c>
      <c r="CM916">
        <v>0</v>
      </c>
    </row>
    <row r="917" spans="1:227" ht="20.25">
      <c r="CH917">
        <v>59</v>
      </c>
      <c r="CI917" t="s">
        <v>72</v>
      </c>
      <c r="CJ917" s="8">
        <v>43941</v>
      </c>
      <c r="CK917">
        <v>36</v>
      </c>
      <c r="CL917">
        <v>93</v>
      </c>
      <c r="CM917">
        <v>0</v>
      </c>
    </row>
    <row r="918" spans="1:227" ht="20.25">
      <c r="CH918">
        <v>59</v>
      </c>
      <c r="CI918" t="s">
        <v>72</v>
      </c>
      <c r="CJ918" s="8">
        <v>43942</v>
      </c>
      <c r="CK918">
        <v>35</v>
      </c>
      <c r="CL918">
        <v>90</v>
      </c>
      <c r="CM918">
        <v>0</v>
      </c>
    </row>
    <row r="919" spans="1:227" ht="20.25">
      <c r="CH919">
        <v>59</v>
      </c>
      <c r="CI919" t="s">
        <v>72</v>
      </c>
      <c r="CJ919" s="8">
        <v>43943</v>
      </c>
      <c r="CK919">
        <v>36</v>
      </c>
      <c r="CL919">
        <v>93</v>
      </c>
      <c r="CM919">
        <v>1</v>
      </c>
    </row>
    <row r="920" spans="1:227" ht="20.25">
      <c r="CH920">
        <v>59</v>
      </c>
      <c r="CI920" t="s">
        <v>72</v>
      </c>
      <c r="CJ920" s="8">
        <v>43944</v>
      </c>
      <c r="CK920">
        <v>40</v>
      </c>
      <c r="CL920">
        <v>103</v>
      </c>
      <c r="CM920">
        <v>1</v>
      </c>
    </row>
    <row r="921" spans="1:227" ht="20.25">
      <c r="CH921">
        <v>59</v>
      </c>
      <c r="CI921" t="s">
        <v>72</v>
      </c>
      <c r="CJ921" s="8">
        <v>43945</v>
      </c>
      <c r="CK921">
        <v>46</v>
      </c>
      <c r="CL921">
        <v>119</v>
      </c>
      <c r="CM921">
        <v>4</v>
      </c>
    </row>
    <row r="922" spans="1:227" ht="20.25">
      <c r="CH922">
        <v>59</v>
      </c>
      <c r="CI922" t="s">
        <v>72</v>
      </c>
      <c r="CJ922" s="8">
        <v>43946</v>
      </c>
      <c r="CK922">
        <v>48</v>
      </c>
      <c r="CL922">
        <v>124</v>
      </c>
      <c r="CM922">
        <v>7</v>
      </c>
    </row>
    <row r="923" spans="1:227" ht="20.25">
      <c r="CH923">
        <v>59</v>
      </c>
      <c r="CI923" t="s">
        <v>72</v>
      </c>
      <c r="CJ923" s="8">
        <v>43947</v>
      </c>
      <c r="CK923">
        <v>63</v>
      </c>
      <c r="CL923">
        <v>163</v>
      </c>
      <c r="CM923">
        <v>7</v>
      </c>
    </row>
    <row r="924" spans="1:227" ht="20.25">
      <c r="CH924">
        <v>59</v>
      </c>
      <c r="CI924" t="s">
        <v>72</v>
      </c>
      <c r="CJ924" s="8">
        <v>43948</v>
      </c>
      <c r="CK924">
        <v>66</v>
      </c>
      <c r="CL924">
        <v>171</v>
      </c>
      <c r="CM924">
        <v>8</v>
      </c>
    </row>
    <row r="925" spans="1:227" ht="20.25">
      <c r="CH925">
        <v>59</v>
      </c>
      <c r="CI925" t="s">
        <v>72</v>
      </c>
      <c r="CJ925" s="8">
        <v>43949</v>
      </c>
      <c r="CK925">
        <v>65</v>
      </c>
      <c r="CL925">
        <v>168</v>
      </c>
      <c r="CM925">
        <v>8</v>
      </c>
    </row>
    <row r="926" spans="1:227" ht="20.25">
      <c r="CH926">
        <v>59</v>
      </c>
      <c r="CI926" t="s">
        <v>72</v>
      </c>
      <c r="CJ926" s="8">
        <v>43950</v>
      </c>
      <c r="CK926">
        <v>66</v>
      </c>
      <c r="CL926">
        <v>171</v>
      </c>
      <c r="CM926">
        <v>8</v>
      </c>
    </row>
    <row r="927" spans="1:227" ht="20.25">
      <c r="CH927">
        <v>59</v>
      </c>
      <c r="CI927" t="s">
        <v>72</v>
      </c>
      <c r="CJ927" s="8">
        <v>43951</v>
      </c>
      <c r="CK927">
        <v>66</v>
      </c>
      <c r="CL927">
        <v>171</v>
      </c>
      <c r="CM927">
        <v>8</v>
      </c>
    </row>
    <row r="928" spans="1:227" ht="20.25">
      <c r="CH928">
        <v>59</v>
      </c>
      <c r="CI928" t="s">
        <v>72</v>
      </c>
      <c r="CJ928" s="8">
        <v>43952</v>
      </c>
      <c r="CK928">
        <v>80</v>
      </c>
      <c r="CL928">
        <v>207</v>
      </c>
      <c r="CM928">
        <v>10</v>
      </c>
    </row>
    <row r="929" spans="1:227" ht="20.25">
      <c r="CH929">
        <v>59</v>
      </c>
      <c r="CI929" t="s">
        <v>72</v>
      </c>
      <c r="CJ929" s="8">
        <v>43953</v>
      </c>
      <c r="CK929">
        <v>86</v>
      </c>
      <c r="CL929">
        <v>222</v>
      </c>
      <c r="CM929">
        <v>10</v>
      </c>
    </row>
    <row r="930" spans="1:227" ht="20.25">
      <c r="CH930">
        <v>59</v>
      </c>
      <c r="CI930" t="s">
        <v>72</v>
      </c>
      <c r="CJ930" s="8">
        <v>43954</v>
      </c>
      <c r="CK930">
        <v>86</v>
      </c>
      <c r="CL930">
        <v>222</v>
      </c>
      <c r="CM930">
        <v>10</v>
      </c>
    </row>
    <row r="931" spans="1:227" ht="20.25">
      <c r="CH931">
        <v>59</v>
      </c>
      <c r="CI931" t="s">
        <v>72</v>
      </c>
      <c r="CJ931" s="8">
        <v>43955</v>
      </c>
      <c r="CK931">
        <v>87</v>
      </c>
      <c r="CL931">
        <v>225</v>
      </c>
      <c r="CM931">
        <v>10</v>
      </c>
    </row>
    <row r="932" spans="1:227" ht="20.25">
      <c r="CH932">
        <v>59</v>
      </c>
      <c r="CI932" t="s">
        <v>72</v>
      </c>
      <c r="CJ932" s="8">
        <v>43956</v>
      </c>
      <c r="CK932">
        <v>88</v>
      </c>
      <c r="CL932">
        <v>227</v>
      </c>
      <c r="CM932">
        <v>12</v>
      </c>
    </row>
    <row r="933" spans="1:227" ht="20.25">
      <c r="CH933">
        <v>59</v>
      </c>
      <c r="CI933" t="s">
        <v>72</v>
      </c>
      <c r="CJ933" s="8">
        <v>43957</v>
      </c>
      <c r="CK933">
        <v>90</v>
      </c>
      <c r="CL933">
        <v>233</v>
      </c>
      <c r="CM933">
        <v>12</v>
      </c>
    </row>
    <row r="934" spans="1:227" ht="20.25">
      <c r="CH934">
        <v>59</v>
      </c>
      <c r="CI934" t="s">
        <v>72</v>
      </c>
      <c r="CJ934" s="8">
        <v>43958</v>
      </c>
      <c r="CK934">
        <v>91</v>
      </c>
      <c r="CL934">
        <v>235</v>
      </c>
      <c r="CM934">
        <v>11</v>
      </c>
    </row>
    <row r="935" spans="1:227" ht="20.25">
      <c r="CH935">
        <v>59</v>
      </c>
      <c r="CI935" t="s">
        <v>72</v>
      </c>
      <c r="CJ935" s="8">
        <v>43959</v>
      </c>
      <c r="CK935">
        <v>92</v>
      </c>
      <c r="CL935">
        <v>238</v>
      </c>
      <c r="CM935">
        <v>12</v>
      </c>
    </row>
    <row r="936" spans="1:227" ht="20.25">
      <c r="CH936">
        <v>59</v>
      </c>
      <c r="CI936" t="s">
        <v>72</v>
      </c>
      <c r="CJ936" s="8">
        <v>43960</v>
      </c>
      <c r="CK936">
        <v>97</v>
      </c>
      <c r="CL936">
        <v>251</v>
      </c>
      <c r="CM936">
        <v>16</v>
      </c>
    </row>
    <row r="937" spans="1:227" ht="20.25">
      <c r="CH937">
        <v>59</v>
      </c>
      <c r="CI937" t="s">
        <v>72</v>
      </c>
      <c r="CJ937" s="8">
        <v>43961</v>
      </c>
      <c r="CK937">
        <v>97</v>
      </c>
      <c r="CL937">
        <v>251</v>
      </c>
      <c r="CM937">
        <v>16</v>
      </c>
    </row>
    <row r="938" spans="1:227" ht="20.25">
      <c r="CH938">
        <v>59</v>
      </c>
      <c r="CI938" t="s">
        <v>72</v>
      </c>
      <c r="CJ938" s="8">
        <v>43962</v>
      </c>
      <c r="CK938">
        <v>97</v>
      </c>
      <c r="CL938">
        <v>251</v>
      </c>
      <c r="CM938">
        <v>16</v>
      </c>
    </row>
    <row r="939" spans="1:227" ht="20.25">
      <c r="CH939">
        <v>64</v>
      </c>
      <c r="CI939" t="s">
        <v>39</v>
      </c>
      <c r="CJ939" s="8">
        <v>43914</v>
      </c>
      <c r="CK939">
        <v>14</v>
      </c>
      <c r="CM939">
        <v>0</v>
      </c>
    </row>
    <row r="940" spans="1:227" ht="20.25">
      <c r="CH940">
        <v>64</v>
      </c>
      <c r="CI940" t="s">
        <v>39</v>
      </c>
      <c r="CJ940" s="8">
        <v>43915</v>
      </c>
      <c r="CK940">
        <v>20</v>
      </c>
      <c r="CM940">
        <v>0</v>
      </c>
    </row>
    <row r="941" spans="1:227" ht="20.25">
      <c r="CH941">
        <v>64</v>
      </c>
      <c r="CI941" t="s">
        <v>39</v>
      </c>
      <c r="CJ941" s="8">
        <v>43916</v>
      </c>
      <c r="CK941">
        <v>21</v>
      </c>
      <c r="CM941">
        <v>0</v>
      </c>
    </row>
    <row r="942" spans="1:227" ht="20.25">
      <c r="CH942">
        <v>64</v>
      </c>
      <c r="CI942" t="s">
        <v>39</v>
      </c>
      <c r="CJ942" s="8">
        <v>43917</v>
      </c>
      <c r="CK942">
        <v>21</v>
      </c>
      <c r="CM942">
        <v>0</v>
      </c>
    </row>
    <row r="943" spans="1:227" ht="20.25">
      <c r="CH943">
        <v>64</v>
      </c>
      <c r="CI943" t="s">
        <v>39</v>
      </c>
      <c r="CJ943" s="8">
        <v>43918</v>
      </c>
      <c r="CK943">
        <v>28</v>
      </c>
      <c r="CM943">
        <v>0</v>
      </c>
    </row>
    <row r="944" spans="1:227" ht="20.25">
      <c r="CH944">
        <v>64</v>
      </c>
      <c r="CI944" t="s">
        <v>39</v>
      </c>
      <c r="CJ944" s="8">
        <v>43919</v>
      </c>
      <c r="CK944">
        <v>39</v>
      </c>
      <c r="CM944">
        <v>0</v>
      </c>
    </row>
    <row r="945" spans="1:227" ht="20.25">
      <c r="CH945">
        <v>64</v>
      </c>
      <c r="CI945" t="s">
        <v>39</v>
      </c>
      <c r="CJ945" s="8">
        <v>43920</v>
      </c>
      <c r="CK945">
        <v>49</v>
      </c>
      <c r="CM945">
        <v>0</v>
      </c>
    </row>
    <row r="946" spans="1:227" ht="20.25">
      <c r="CH946">
        <v>64</v>
      </c>
      <c r="CI946" t="s">
        <v>39</v>
      </c>
      <c r="CJ946" s="8">
        <v>43921</v>
      </c>
      <c r="CK946">
        <v>65</v>
      </c>
      <c r="CM946">
        <v>3</v>
      </c>
    </row>
    <row r="947" spans="1:227" ht="20.25">
      <c r="CH947">
        <v>64</v>
      </c>
      <c r="CI947" t="s">
        <v>39</v>
      </c>
      <c r="CJ947" s="8">
        <v>43922</v>
      </c>
      <c r="CK947">
        <v>74</v>
      </c>
      <c r="CM947">
        <v>4</v>
      </c>
    </row>
    <row r="948" spans="1:227" ht="20.25">
      <c r="CH948">
        <v>64</v>
      </c>
      <c r="CI948" t="s">
        <v>39</v>
      </c>
      <c r="CJ948" s="8">
        <v>43923</v>
      </c>
      <c r="CK948">
        <v>90</v>
      </c>
      <c r="CM948">
        <v>4</v>
      </c>
    </row>
    <row r="949" spans="1:227" ht="20.25">
      <c r="CH949">
        <v>64</v>
      </c>
      <c r="CI949" t="s">
        <v>39</v>
      </c>
      <c r="CJ949" s="8">
        <v>43924</v>
      </c>
      <c r="CK949">
        <v>125</v>
      </c>
      <c r="CM949">
        <v>3</v>
      </c>
    </row>
    <row r="950" spans="1:227" ht="20.25">
      <c r="CH950">
        <v>64</v>
      </c>
      <c r="CI950" t="s">
        <v>39</v>
      </c>
      <c r="CJ950" s="8">
        <v>43925</v>
      </c>
      <c r="CK950">
        <v>125</v>
      </c>
      <c r="CM950">
        <v>6</v>
      </c>
    </row>
    <row r="951" spans="1:227" ht="20.25">
      <c r="CH951">
        <v>64</v>
      </c>
      <c r="CI951" t="s">
        <v>39</v>
      </c>
      <c r="CJ951" s="8">
        <v>43926</v>
      </c>
      <c r="CK951">
        <v>125</v>
      </c>
      <c r="CM951">
        <v>7</v>
      </c>
    </row>
    <row r="952" spans="1:227" ht="20.25">
      <c r="CH952">
        <v>64</v>
      </c>
      <c r="CI952" t="s">
        <v>39</v>
      </c>
      <c r="CJ952" s="8">
        <v>43927</v>
      </c>
      <c r="CK952">
        <v>147</v>
      </c>
      <c r="CM952">
        <v>7</v>
      </c>
    </row>
    <row r="953" spans="1:227" ht="20.25">
      <c r="CH953">
        <v>64</v>
      </c>
      <c r="CI953" t="s">
        <v>39</v>
      </c>
      <c r="CJ953" s="8">
        <v>43928</v>
      </c>
      <c r="CK953">
        <v>165</v>
      </c>
      <c r="CM953">
        <v>8</v>
      </c>
    </row>
    <row r="954" spans="1:227" ht="20.25">
      <c r="CH954">
        <v>64</v>
      </c>
      <c r="CI954" t="s">
        <v>39</v>
      </c>
      <c r="CJ954" s="8">
        <v>43929</v>
      </c>
      <c r="CK954">
        <v>227</v>
      </c>
      <c r="CM954">
        <v>13</v>
      </c>
    </row>
    <row r="955" spans="1:227" ht="20.25">
      <c r="CH955">
        <v>64</v>
      </c>
      <c r="CI955" t="s">
        <v>39</v>
      </c>
      <c r="CJ955" s="8">
        <v>43930</v>
      </c>
      <c r="CK955">
        <v>270</v>
      </c>
      <c r="CM955">
        <v>14</v>
      </c>
    </row>
    <row r="956" spans="1:227" ht="20.25">
      <c r="CH956">
        <v>64</v>
      </c>
      <c r="CI956" t="s">
        <v>39</v>
      </c>
      <c r="CJ956" s="8">
        <v>43931</v>
      </c>
      <c r="CK956">
        <v>300</v>
      </c>
      <c r="CM956">
        <v>17</v>
      </c>
    </row>
    <row r="957" spans="1:227" ht="20.25">
      <c r="CH957">
        <v>64</v>
      </c>
      <c r="CI957" t="s">
        <v>39</v>
      </c>
      <c r="CJ957" s="8">
        <v>43932</v>
      </c>
      <c r="CK957">
        <v>357</v>
      </c>
      <c r="CM957">
        <v>18</v>
      </c>
    </row>
    <row r="958" spans="1:227" ht="20.25">
      <c r="CH958">
        <v>64</v>
      </c>
      <c r="CI958" t="s">
        <v>39</v>
      </c>
      <c r="CJ958" s="8">
        <v>43933</v>
      </c>
      <c r="CK958">
        <v>366</v>
      </c>
      <c r="CM958">
        <v>19</v>
      </c>
    </row>
    <row r="959" spans="1:227" ht="20.25">
      <c r="CH959">
        <v>64</v>
      </c>
      <c r="CI959" t="s">
        <v>39</v>
      </c>
      <c r="CJ959" s="8">
        <v>43934</v>
      </c>
      <c r="CK959">
        <v>432</v>
      </c>
      <c r="CM959">
        <v>21</v>
      </c>
    </row>
    <row r="960" spans="1:227" ht="20.25">
      <c r="CH960">
        <v>64</v>
      </c>
      <c r="CI960" t="s">
        <v>39</v>
      </c>
      <c r="CJ960" s="8">
        <v>43935</v>
      </c>
      <c r="CK960">
        <v>458</v>
      </c>
      <c r="CM960">
        <v>26</v>
      </c>
    </row>
    <row r="961" spans="1:227" ht="20.25">
      <c r="CH961">
        <v>64</v>
      </c>
      <c r="CI961" t="s">
        <v>39</v>
      </c>
      <c r="CJ961" s="8">
        <v>43936</v>
      </c>
      <c r="CK961">
        <v>492</v>
      </c>
      <c r="CM961">
        <v>31</v>
      </c>
    </row>
    <row r="962" spans="1:227" ht="20.25">
      <c r="CH962">
        <v>64</v>
      </c>
      <c r="CI962" t="s">
        <v>39</v>
      </c>
      <c r="CJ962" s="8">
        <v>43937</v>
      </c>
      <c r="CK962">
        <v>537</v>
      </c>
      <c r="CL962">
        <v>438</v>
      </c>
      <c r="CM962">
        <v>36</v>
      </c>
    </row>
    <row r="963" spans="1:227" ht="20.25">
      <c r="CH963">
        <v>64</v>
      </c>
      <c r="CI963" t="s">
        <v>39</v>
      </c>
      <c r="CJ963" s="8">
        <v>43938</v>
      </c>
      <c r="CK963">
        <v>567</v>
      </c>
      <c r="CL963">
        <v>463</v>
      </c>
      <c r="CM963">
        <v>42</v>
      </c>
    </row>
    <row r="964" spans="1:227" ht="20.25">
      <c r="CH964">
        <v>64</v>
      </c>
      <c r="CI964" t="s">
        <v>39</v>
      </c>
      <c r="CJ964" s="8">
        <v>43939</v>
      </c>
      <c r="CK964">
        <v>591</v>
      </c>
      <c r="CL964">
        <v>482</v>
      </c>
      <c r="CM964">
        <v>46</v>
      </c>
    </row>
    <row r="965" spans="1:227" ht="20.25">
      <c r="CH965">
        <v>64</v>
      </c>
      <c r="CI965" t="s">
        <v>39</v>
      </c>
      <c r="CJ965" s="8">
        <v>43940</v>
      </c>
      <c r="CK965">
        <v>616</v>
      </c>
      <c r="CL965">
        <v>503</v>
      </c>
      <c r="CM965">
        <v>46</v>
      </c>
    </row>
    <row r="966" spans="1:227" ht="20.25">
      <c r="CH966">
        <v>64</v>
      </c>
      <c r="CI966" t="s">
        <v>39</v>
      </c>
      <c r="CJ966" s="8">
        <v>43941</v>
      </c>
      <c r="CK966">
        <v>704</v>
      </c>
      <c r="CL966">
        <v>574</v>
      </c>
      <c r="CM966">
        <v>55</v>
      </c>
    </row>
    <row r="967" spans="1:227" ht="20.25">
      <c r="CH967">
        <v>64</v>
      </c>
      <c r="CI967" t="s">
        <v>39</v>
      </c>
      <c r="CJ967" s="8">
        <v>43942</v>
      </c>
      <c r="CK967">
        <v>724</v>
      </c>
      <c r="CL967">
        <v>591</v>
      </c>
      <c r="CM967">
        <v>56</v>
      </c>
    </row>
    <row r="968" spans="1:227" ht="20.25">
      <c r="CH968">
        <v>64</v>
      </c>
      <c r="CI968" t="s">
        <v>39</v>
      </c>
      <c r="CJ968" s="8">
        <v>43943</v>
      </c>
      <c r="CK968">
        <v>751</v>
      </c>
      <c r="CL968">
        <v>613</v>
      </c>
      <c r="CM968">
        <v>61</v>
      </c>
    </row>
    <row r="969" spans="1:227" ht="20.25">
      <c r="CH969">
        <v>64</v>
      </c>
      <c r="CI969" t="s">
        <v>39</v>
      </c>
      <c r="CJ969" s="8">
        <v>43944</v>
      </c>
      <c r="CK969">
        <v>783</v>
      </c>
      <c r="CL969">
        <v>639</v>
      </c>
      <c r="CM969">
        <v>68</v>
      </c>
    </row>
    <row r="970" spans="1:227" ht="20.25">
      <c r="CH970">
        <v>64</v>
      </c>
      <c r="CI970" t="s">
        <v>39</v>
      </c>
      <c r="CJ970" s="8">
        <v>43945</v>
      </c>
      <c r="CK970">
        <v>821</v>
      </c>
      <c r="CL970">
        <v>670</v>
      </c>
      <c r="CM970">
        <v>72</v>
      </c>
    </row>
    <row r="971" spans="1:227" ht="20.25">
      <c r="CH971">
        <v>64</v>
      </c>
      <c r="CI971" t="s">
        <v>39</v>
      </c>
      <c r="CJ971" s="8">
        <v>43946</v>
      </c>
      <c r="CK971">
        <v>848</v>
      </c>
      <c r="CL971">
        <v>692</v>
      </c>
      <c r="CM971">
        <v>74</v>
      </c>
    </row>
    <row r="972" spans="1:227" ht="20.25">
      <c r="CH972">
        <v>64</v>
      </c>
      <c r="CI972" t="s">
        <v>39</v>
      </c>
      <c r="CJ972" s="8">
        <v>43947</v>
      </c>
      <c r="CK972">
        <v>898</v>
      </c>
      <c r="CL972">
        <v>733</v>
      </c>
      <c r="CM972">
        <v>75</v>
      </c>
    </row>
    <row r="973" spans="1:227" ht="20.25">
      <c r="CH973">
        <v>64</v>
      </c>
      <c r="CI973" t="s">
        <v>39</v>
      </c>
      <c r="CJ973" s="8">
        <v>43948</v>
      </c>
      <c r="CK973">
        <v>924</v>
      </c>
      <c r="CL973">
        <v>754</v>
      </c>
      <c r="CM973">
        <v>77</v>
      </c>
    </row>
    <row r="974" spans="1:227" ht="20.25">
      <c r="CH974">
        <v>64</v>
      </c>
      <c r="CI974" t="s">
        <v>39</v>
      </c>
      <c r="CJ974" s="8">
        <v>43949</v>
      </c>
      <c r="CK974">
        <v>943</v>
      </c>
      <c r="CL974">
        <v>769</v>
      </c>
      <c r="CM974">
        <v>79</v>
      </c>
    </row>
    <row r="975" spans="1:227" ht="20.25">
      <c r="CH975">
        <v>64</v>
      </c>
      <c r="CI975" t="s">
        <v>39</v>
      </c>
      <c r="CJ975" s="8">
        <v>43950</v>
      </c>
      <c r="CK975">
        <v>991</v>
      </c>
      <c r="CL975">
        <v>808</v>
      </c>
      <c r="CM975">
        <v>83</v>
      </c>
    </row>
    <row r="976" spans="1:227" ht="20.25">
      <c r="CH976">
        <v>64</v>
      </c>
      <c r="CI976" t="s">
        <v>39</v>
      </c>
      <c r="CJ976" s="8">
        <v>43951</v>
      </c>
      <c r="CK976">
        <v>1025</v>
      </c>
      <c r="CL976">
        <v>836</v>
      </c>
      <c r="CM976">
        <v>86</v>
      </c>
    </row>
    <row r="977" spans="1:227" ht="20.25">
      <c r="CH977">
        <v>64</v>
      </c>
      <c r="CI977" t="s">
        <v>39</v>
      </c>
      <c r="CJ977" s="8">
        <v>43952</v>
      </c>
      <c r="CK977">
        <v>1105</v>
      </c>
      <c r="CL977">
        <v>901</v>
      </c>
      <c r="CM977">
        <v>87</v>
      </c>
    </row>
    <row r="978" spans="1:227" ht="20.25">
      <c r="CH978">
        <v>64</v>
      </c>
      <c r="CI978" t="s">
        <v>39</v>
      </c>
      <c r="CJ978" s="8">
        <v>43953</v>
      </c>
      <c r="CK978">
        <v>1154</v>
      </c>
      <c r="CL978">
        <v>941</v>
      </c>
      <c r="CM978">
        <v>90</v>
      </c>
    </row>
    <row r="979" spans="1:227" ht="20.25">
      <c r="CH979">
        <v>64</v>
      </c>
      <c r="CI979" t="s">
        <v>39</v>
      </c>
      <c r="CJ979" s="8">
        <v>43954</v>
      </c>
      <c r="CK979">
        <v>1167</v>
      </c>
      <c r="CL979">
        <v>952</v>
      </c>
      <c r="CM979">
        <v>96</v>
      </c>
    </row>
    <row r="980" spans="1:227" ht="20.25">
      <c r="CH980">
        <v>64</v>
      </c>
      <c r="CI980" t="s">
        <v>39</v>
      </c>
      <c r="CJ980" s="8">
        <v>43955</v>
      </c>
      <c r="CK980">
        <v>1217</v>
      </c>
      <c r="CL980">
        <v>993</v>
      </c>
      <c r="CM980">
        <v>102</v>
      </c>
    </row>
    <row r="981" spans="1:227" ht="20.25">
      <c r="CH981">
        <v>64</v>
      </c>
      <c r="CI981" t="s">
        <v>39</v>
      </c>
      <c r="CJ981" s="8">
        <v>43956</v>
      </c>
      <c r="CK981">
        <v>1257</v>
      </c>
      <c r="CL981">
        <v>1025</v>
      </c>
      <c r="CM981">
        <v>107</v>
      </c>
    </row>
    <row r="982" spans="1:227" ht="20.25">
      <c r="CH982">
        <v>64</v>
      </c>
      <c r="CI982" t="s">
        <v>39</v>
      </c>
      <c r="CJ982" s="8">
        <v>43957</v>
      </c>
      <c r="CK982">
        <v>1338</v>
      </c>
      <c r="CL982">
        <v>1091</v>
      </c>
      <c r="CM982">
        <v>107</v>
      </c>
    </row>
    <row r="983" spans="1:227" ht="20.25">
      <c r="CH983">
        <v>64</v>
      </c>
      <c r="CI983" t="s">
        <v>39</v>
      </c>
      <c r="CJ983" s="8">
        <v>43958</v>
      </c>
      <c r="CK983">
        <v>1384</v>
      </c>
      <c r="CL983">
        <v>1129</v>
      </c>
      <c r="CM983">
        <v>111</v>
      </c>
    </row>
    <row r="984" spans="1:227" ht="20.25">
      <c r="CH984">
        <v>64</v>
      </c>
      <c r="CI984" t="s">
        <v>39</v>
      </c>
      <c r="CJ984" s="8">
        <v>43959</v>
      </c>
      <c r="CK984">
        <v>1446</v>
      </c>
      <c r="CL984">
        <v>1180</v>
      </c>
      <c r="CM984">
        <v>113</v>
      </c>
    </row>
    <row r="985" spans="1:227" ht="20.25">
      <c r="CH985">
        <v>64</v>
      </c>
      <c r="CI985" t="s">
        <v>39</v>
      </c>
      <c r="CJ985" s="8">
        <v>43960</v>
      </c>
      <c r="CK985">
        <v>1505</v>
      </c>
      <c r="CL985">
        <v>1228</v>
      </c>
      <c r="CM985">
        <v>115</v>
      </c>
    </row>
    <row r="986" spans="1:227" ht="20.25">
      <c r="CH986">
        <v>64</v>
      </c>
      <c r="CI986" t="s">
        <v>39</v>
      </c>
      <c r="CJ986" s="8">
        <v>43961</v>
      </c>
      <c r="CK986">
        <v>1529</v>
      </c>
      <c r="CL986">
        <v>1247</v>
      </c>
      <c r="CM986">
        <v>119</v>
      </c>
    </row>
    <row r="987" spans="1:227" ht="20.25">
      <c r="CH987">
        <v>64</v>
      </c>
      <c r="CI987" t="s">
        <v>39</v>
      </c>
      <c r="CJ987" s="8">
        <v>43962</v>
      </c>
      <c r="CK987">
        <v>1571</v>
      </c>
      <c r="CL987">
        <v>1282</v>
      </c>
      <c r="CM987">
        <v>118</v>
      </c>
    </row>
    <row r="988" spans="1:227" ht="20.25">
      <c r="CH988">
        <v>66</v>
      </c>
      <c r="CI988" t="s">
        <v>38</v>
      </c>
      <c r="CJ988" s="8">
        <v>43914</v>
      </c>
      <c r="CK988">
        <v>2</v>
      </c>
      <c r="CM988">
        <v>0</v>
      </c>
    </row>
    <row r="989" spans="1:227" ht="20.25">
      <c r="CH989">
        <v>66</v>
      </c>
      <c r="CI989" t="s">
        <v>38</v>
      </c>
      <c r="CJ989" s="8">
        <v>43915</v>
      </c>
      <c r="CK989">
        <v>4</v>
      </c>
      <c r="CM989">
        <v>0</v>
      </c>
    </row>
    <row r="990" spans="1:227" ht="20.25">
      <c r="CH990">
        <v>66</v>
      </c>
      <c r="CI990" t="s">
        <v>38</v>
      </c>
      <c r="CJ990" s="8">
        <v>43916</v>
      </c>
      <c r="CK990">
        <v>4</v>
      </c>
      <c r="CM990">
        <v>0</v>
      </c>
    </row>
    <row r="991" spans="1:227" ht="20.25">
      <c r="CH991">
        <v>66</v>
      </c>
      <c r="CI991" t="s">
        <v>38</v>
      </c>
      <c r="CJ991" s="8">
        <v>43917</v>
      </c>
      <c r="CK991">
        <v>4</v>
      </c>
      <c r="CM991">
        <v>0</v>
      </c>
    </row>
    <row r="992" spans="1:227" ht="20.25">
      <c r="CH992">
        <v>66</v>
      </c>
      <c r="CI992" t="s">
        <v>38</v>
      </c>
      <c r="CJ992" s="8">
        <v>43918</v>
      </c>
      <c r="CK992">
        <v>4</v>
      </c>
      <c r="CM992">
        <v>0</v>
      </c>
    </row>
    <row r="993" spans="1:227" ht="20.25">
      <c r="CH993">
        <v>66</v>
      </c>
      <c r="CI993" t="s">
        <v>38</v>
      </c>
      <c r="CJ993" s="8">
        <v>43919</v>
      </c>
      <c r="CK993">
        <v>4</v>
      </c>
      <c r="CM993">
        <v>0</v>
      </c>
    </row>
    <row r="994" spans="1:227" ht="20.25">
      <c r="CH994">
        <v>66</v>
      </c>
      <c r="CI994" t="s">
        <v>38</v>
      </c>
      <c r="CJ994" s="8">
        <v>43920</v>
      </c>
      <c r="CK994">
        <v>4</v>
      </c>
      <c r="CM994">
        <v>0</v>
      </c>
    </row>
    <row r="995" spans="1:227" ht="20.25">
      <c r="CH995">
        <v>66</v>
      </c>
      <c r="CI995" t="s">
        <v>38</v>
      </c>
      <c r="CJ995" s="8">
        <v>43921</v>
      </c>
      <c r="CK995">
        <v>4</v>
      </c>
      <c r="CM995">
        <v>0</v>
      </c>
    </row>
    <row r="996" spans="1:227" ht="20.25">
      <c r="CH996">
        <v>66</v>
      </c>
      <c r="CI996" t="s">
        <v>38</v>
      </c>
      <c r="CJ996" s="8">
        <v>43922</v>
      </c>
      <c r="CK996">
        <v>4</v>
      </c>
      <c r="CM996">
        <v>0</v>
      </c>
    </row>
    <row r="997" spans="1:227" ht="20.25">
      <c r="CH997">
        <v>66</v>
      </c>
      <c r="CI997" t="s">
        <v>38</v>
      </c>
      <c r="CJ997" s="8">
        <v>43923</v>
      </c>
      <c r="CK997">
        <v>4</v>
      </c>
      <c r="CM997">
        <v>0</v>
      </c>
    </row>
    <row r="998" spans="1:227" ht="20.25">
      <c r="CH998">
        <v>66</v>
      </c>
      <c r="CI998" t="s">
        <v>38</v>
      </c>
      <c r="CJ998" s="8">
        <v>43924</v>
      </c>
      <c r="CK998">
        <v>5</v>
      </c>
      <c r="CM998">
        <v>0</v>
      </c>
    </row>
    <row r="999" spans="1:227" ht="20.25">
      <c r="CH999">
        <v>66</v>
      </c>
      <c r="CI999" t="s">
        <v>38</v>
      </c>
      <c r="CJ999" s="8">
        <v>43925</v>
      </c>
      <c r="CK999">
        <v>5</v>
      </c>
      <c r="CM999">
        <v>0</v>
      </c>
    </row>
    <row r="1000" spans="1:227" ht="20.25">
      <c r="CH1000">
        <v>66</v>
      </c>
      <c r="CI1000" t="s">
        <v>38</v>
      </c>
      <c r="CJ1000" s="8">
        <v>43926</v>
      </c>
      <c r="CK1000">
        <v>5</v>
      </c>
      <c r="CM1000">
        <v>0</v>
      </c>
    </row>
    <row r="1001" spans="1:227" ht="20.25">
      <c r="CH1001">
        <v>66</v>
      </c>
      <c r="CI1001" t="s">
        <v>38</v>
      </c>
      <c r="CJ1001" s="8">
        <v>43927</v>
      </c>
      <c r="CK1001">
        <v>6</v>
      </c>
      <c r="CM1001">
        <v>0</v>
      </c>
    </row>
    <row r="1002" spans="1:227" ht="20.25">
      <c r="CH1002">
        <v>66</v>
      </c>
      <c r="CI1002" t="s">
        <v>38</v>
      </c>
      <c r="CJ1002" s="8">
        <v>43928</v>
      </c>
      <c r="CK1002">
        <v>6</v>
      </c>
      <c r="CM1002">
        <v>0</v>
      </c>
    </row>
    <row r="1003" spans="1:227" ht="20.25">
      <c r="CH1003">
        <v>66</v>
      </c>
      <c r="CI1003" t="s">
        <v>38</v>
      </c>
      <c r="CJ1003" s="8">
        <v>43929</v>
      </c>
      <c r="CK1003">
        <v>7</v>
      </c>
      <c r="CM1003">
        <v>0</v>
      </c>
    </row>
    <row r="1004" spans="1:227" ht="20.25">
      <c r="CH1004">
        <v>66</v>
      </c>
      <c r="CI1004" t="s">
        <v>38</v>
      </c>
      <c r="CJ1004" s="8">
        <v>43930</v>
      </c>
      <c r="CK1004">
        <v>7</v>
      </c>
      <c r="CM1004">
        <v>0</v>
      </c>
    </row>
    <row r="1005" spans="1:227" ht="20.25">
      <c r="CH1005">
        <v>66</v>
      </c>
      <c r="CI1005" t="s">
        <v>38</v>
      </c>
      <c r="CJ1005" s="8">
        <v>43931</v>
      </c>
      <c r="CK1005">
        <v>7</v>
      </c>
      <c r="CM1005">
        <v>0</v>
      </c>
    </row>
    <row r="1006" spans="1:227" ht="20.25">
      <c r="CH1006">
        <v>66</v>
      </c>
      <c r="CI1006" t="s">
        <v>38</v>
      </c>
      <c r="CJ1006" s="8">
        <v>43932</v>
      </c>
      <c r="CK1006">
        <v>9</v>
      </c>
      <c r="CM1006">
        <v>0</v>
      </c>
    </row>
    <row r="1007" spans="1:227" ht="20.25">
      <c r="CH1007">
        <v>66</v>
      </c>
      <c r="CI1007" t="s">
        <v>38</v>
      </c>
      <c r="CJ1007" s="8">
        <v>43933</v>
      </c>
      <c r="CK1007">
        <v>9</v>
      </c>
      <c r="CM1007">
        <v>0</v>
      </c>
    </row>
    <row r="1008" spans="1:227" ht="20.25">
      <c r="CH1008">
        <v>66</v>
      </c>
      <c r="CI1008" t="s">
        <v>38</v>
      </c>
      <c r="CJ1008" s="8">
        <v>43934</v>
      </c>
      <c r="CK1008">
        <v>10</v>
      </c>
      <c r="CM1008">
        <v>0</v>
      </c>
    </row>
    <row r="1009" spans="1:227" ht="20.25">
      <c r="CH1009">
        <v>66</v>
      </c>
      <c r="CI1009" t="s">
        <v>38</v>
      </c>
      <c r="CJ1009" s="8">
        <v>43935</v>
      </c>
      <c r="CK1009">
        <v>10</v>
      </c>
      <c r="CM1009">
        <v>2</v>
      </c>
    </row>
    <row r="1010" spans="1:227" ht="20.25">
      <c r="CH1010">
        <v>66</v>
      </c>
      <c r="CI1010" t="s">
        <v>38</v>
      </c>
      <c r="CJ1010" s="8">
        <v>43936</v>
      </c>
      <c r="CK1010">
        <v>11</v>
      </c>
      <c r="CM1010">
        <v>2</v>
      </c>
    </row>
    <row r="1011" spans="1:227" ht="20.25">
      <c r="CH1011">
        <v>66</v>
      </c>
      <c r="CI1011" t="s">
        <v>38</v>
      </c>
      <c r="CJ1011" s="8">
        <v>43937</v>
      </c>
      <c r="CK1011">
        <v>13</v>
      </c>
      <c r="CL1011">
        <v>239</v>
      </c>
      <c r="CM1011">
        <v>2</v>
      </c>
    </row>
    <row r="1012" spans="1:227" ht="20.25">
      <c r="CH1012">
        <v>66</v>
      </c>
      <c r="CI1012" t="s">
        <v>38</v>
      </c>
      <c r="CJ1012" s="8">
        <v>43938</v>
      </c>
      <c r="CK1012">
        <v>14</v>
      </c>
      <c r="CL1012">
        <v>258</v>
      </c>
      <c r="CM1012">
        <v>2</v>
      </c>
    </row>
    <row r="1013" spans="1:227" ht="20.25">
      <c r="CH1013">
        <v>66</v>
      </c>
      <c r="CI1013" t="s">
        <v>38</v>
      </c>
      <c r="CJ1013" s="8">
        <v>43939</v>
      </c>
      <c r="CK1013">
        <v>15</v>
      </c>
      <c r="CL1013">
        <v>276</v>
      </c>
      <c r="CM1013">
        <v>2</v>
      </c>
    </row>
    <row r="1014" spans="1:227" ht="20.25">
      <c r="CH1014">
        <v>66</v>
      </c>
      <c r="CI1014" t="s">
        <v>38</v>
      </c>
      <c r="CJ1014" s="8">
        <v>43940</v>
      </c>
      <c r="CK1014">
        <v>14</v>
      </c>
      <c r="CL1014">
        <v>258</v>
      </c>
      <c r="CM1014">
        <v>2</v>
      </c>
    </row>
    <row r="1015" spans="1:227" ht="20.25">
      <c r="CH1015">
        <v>66</v>
      </c>
      <c r="CI1015" t="s">
        <v>38</v>
      </c>
      <c r="CJ1015" s="8">
        <v>43941</v>
      </c>
      <c r="CK1015">
        <v>18</v>
      </c>
      <c r="CL1015">
        <v>331</v>
      </c>
      <c r="CM1015">
        <v>2</v>
      </c>
    </row>
    <row r="1016" spans="1:227" ht="20.25">
      <c r="CH1016">
        <v>66</v>
      </c>
      <c r="CI1016" t="s">
        <v>38</v>
      </c>
      <c r="CJ1016" s="8">
        <v>43942</v>
      </c>
      <c r="CK1016">
        <v>18</v>
      </c>
      <c r="CL1016">
        <v>331</v>
      </c>
      <c r="CM1016">
        <v>2</v>
      </c>
    </row>
    <row r="1017" spans="1:227" ht="20.25">
      <c r="CH1017">
        <v>66</v>
      </c>
      <c r="CI1017" t="s">
        <v>38</v>
      </c>
      <c r="CJ1017" s="8">
        <v>43943</v>
      </c>
      <c r="CK1017">
        <v>19</v>
      </c>
      <c r="CL1017">
        <v>350</v>
      </c>
      <c r="CM1017">
        <v>2</v>
      </c>
    </row>
    <row r="1018" spans="1:227" ht="20.25">
      <c r="CH1018">
        <v>66</v>
      </c>
      <c r="CI1018" t="s">
        <v>38</v>
      </c>
      <c r="CJ1018" s="8">
        <v>43944</v>
      </c>
      <c r="CK1018">
        <v>19</v>
      </c>
      <c r="CL1018">
        <v>350</v>
      </c>
      <c r="CM1018">
        <v>2</v>
      </c>
    </row>
    <row r="1019" spans="1:227" ht="20.25">
      <c r="CH1019">
        <v>66</v>
      </c>
      <c r="CI1019" t="s">
        <v>38</v>
      </c>
      <c r="CJ1019" s="8">
        <v>43945</v>
      </c>
      <c r="CK1019">
        <v>20</v>
      </c>
      <c r="CL1019">
        <v>368</v>
      </c>
      <c r="CM1019">
        <v>2</v>
      </c>
    </row>
    <row r="1020" spans="1:227" ht="20.25">
      <c r="CH1020">
        <v>66</v>
      </c>
      <c r="CI1020" t="s">
        <v>38</v>
      </c>
      <c r="CJ1020" s="8">
        <v>43946</v>
      </c>
      <c r="CK1020">
        <v>22</v>
      </c>
      <c r="CL1020">
        <v>405</v>
      </c>
      <c r="CM1020">
        <v>2</v>
      </c>
    </row>
    <row r="1021" spans="1:227" ht="20.25">
      <c r="CH1021">
        <v>66</v>
      </c>
      <c r="CI1021" t="s">
        <v>38</v>
      </c>
      <c r="CJ1021" s="8">
        <v>43947</v>
      </c>
      <c r="CK1021">
        <v>22</v>
      </c>
      <c r="CL1021">
        <v>405</v>
      </c>
      <c r="CM1021">
        <v>2</v>
      </c>
    </row>
    <row r="1022" spans="1:227" ht="20.25">
      <c r="CH1022">
        <v>66</v>
      </c>
      <c r="CI1022" t="s">
        <v>38</v>
      </c>
      <c r="CJ1022" s="8">
        <v>43948</v>
      </c>
      <c r="CK1022">
        <v>22</v>
      </c>
      <c r="CL1022">
        <v>405</v>
      </c>
      <c r="CM1022">
        <v>2</v>
      </c>
    </row>
    <row r="1023" spans="1:227" ht="20.25">
      <c r="CH1023">
        <v>66</v>
      </c>
      <c r="CI1023" t="s">
        <v>38</v>
      </c>
      <c r="CJ1023" s="8">
        <v>43949</v>
      </c>
      <c r="CK1023">
        <v>22</v>
      </c>
      <c r="CL1023">
        <v>405</v>
      </c>
      <c r="CM1023">
        <v>2</v>
      </c>
    </row>
    <row r="1024" spans="1:227" ht="20.25">
      <c r="CH1024">
        <v>66</v>
      </c>
      <c r="CI1024" t="s">
        <v>38</v>
      </c>
      <c r="CJ1024" s="8">
        <v>43950</v>
      </c>
      <c r="CK1024">
        <v>23</v>
      </c>
      <c r="CL1024">
        <v>424</v>
      </c>
      <c r="CM1024">
        <v>2</v>
      </c>
    </row>
    <row r="1025" spans="1:227" ht="20.25">
      <c r="CH1025">
        <v>66</v>
      </c>
      <c r="CI1025" t="s">
        <v>38</v>
      </c>
      <c r="CJ1025" s="8">
        <v>43951</v>
      </c>
      <c r="CK1025">
        <v>26</v>
      </c>
      <c r="CL1025">
        <v>479</v>
      </c>
      <c r="CM1025">
        <v>2</v>
      </c>
    </row>
    <row r="1026" spans="1:227" ht="20.25">
      <c r="CH1026">
        <v>66</v>
      </c>
      <c r="CI1026" t="s">
        <v>38</v>
      </c>
      <c r="CJ1026" s="8">
        <v>43952</v>
      </c>
      <c r="CK1026">
        <v>26</v>
      </c>
      <c r="CL1026">
        <v>479</v>
      </c>
      <c r="CM1026">
        <v>2</v>
      </c>
    </row>
    <row r="1027" spans="1:227" ht="20.25">
      <c r="CH1027">
        <v>66</v>
      </c>
      <c r="CI1027" t="s">
        <v>38</v>
      </c>
      <c r="CJ1027" s="8">
        <v>43953</v>
      </c>
      <c r="CK1027">
        <v>26</v>
      </c>
      <c r="CL1027">
        <v>479</v>
      </c>
      <c r="CM1027">
        <v>2</v>
      </c>
    </row>
    <row r="1028" spans="1:227" ht="20.25">
      <c r="CH1028">
        <v>66</v>
      </c>
      <c r="CI1028" t="s">
        <v>38</v>
      </c>
      <c r="CJ1028" s="8">
        <v>43954</v>
      </c>
      <c r="CK1028">
        <v>26</v>
      </c>
      <c r="CL1028">
        <v>479</v>
      </c>
      <c r="CM1028">
        <v>2</v>
      </c>
    </row>
    <row r="1029" spans="1:227" ht="20.25">
      <c r="CH1029">
        <v>66</v>
      </c>
      <c r="CI1029" t="s">
        <v>38</v>
      </c>
      <c r="CJ1029" s="8">
        <v>43955</v>
      </c>
      <c r="CK1029">
        <v>26</v>
      </c>
      <c r="CL1029">
        <v>479</v>
      </c>
      <c r="CM1029">
        <v>2</v>
      </c>
    </row>
    <row r="1030" spans="1:227" ht="20.25">
      <c r="CH1030">
        <v>66</v>
      </c>
      <c r="CI1030" t="s">
        <v>38</v>
      </c>
      <c r="CJ1030" s="8">
        <v>43956</v>
      </c>
      <c r="CK1030">
        <v>26</v>
      </c>
      <c r="CL1030">
        <v>479</v>
      </c>
      <c r="CM1030">
        <v>2</v>
      </c>
    </row>
    <row r="1031" spans="1:227" ht="20.25">
      <c r="CH1031">
        <v>66</v>
      </c>
      <c r="CI1031" t="s">
        <v>38</v>
      </c>
      <c r="CJ1031" s="8">
        <v>43957</v>
      </c>
      <c r="CK1031">
        <v>26</v>
      </c>
      <c r="CL1031">
        <v>479</v>
      </c>
      <c r="CM1031">
        <v>2</v>
      </c>
    </row>
    <row r="1032" spans="1:227" ht="20.25">
      <c r="CH1032">
        <v>66</v>
      </c>
      <c r="CI1032" t="s">
        <v>38</v>
      </c>
      <c r="CJ1032" s="8">
        <v>43958</v>
      </c>
      <c r="CK1032">
        <v>26</v>
      </c>
      <c r="CL1032">
        <v>479</v>
      </c>
      <c r="CM1032">
        <v>2</v>
      </c>
    </row>
    <row r="1033" spans="1:227" ht="20.25">
      <c r="CH1033">
        <v>66</v>
      </c>
      <c r="CI1033" t="s">
        <v>38</v>
      </c>
      <c r="CJ1033" s="8">
        <v>43959</v>
      </c>
      <c r="CK1033">
        <v>26</v>
      </c>
      <c r="CL1033">
        <v>479</v>
      </c>
      <c r="CM1033">
        <v>2</v>
      </c>
    </row>
    <row r="1034" spans="1:227" ht="20.25">
      <c r="CH1034">
        <v>66</v>
      </c>
      <c r="CI1034" t="s">
        <v>38</v>
      </c>
      <c r="CJ1034" s="8">
        <v>43960</v>
      </c>
      <c r="CK1034">
        <v>26</v>
      </c>
      <c r="CL1034">
        <v>479</v>
      </c>
      <c r="CM1034">
        <v>2</v>
      </c>
    </row>
    <row r="1035" spans="1:227" ht="20.25">
      <c r="CH1035">
        <v>66</v>
      </c>
      <c r="CI1035" t="s">
        <v>38</v>
      </c>
      <c r="CJ1035" s="8">
        <v>43961</v>
      </c>
      <c r="CK1035">
        <v>26</v>
      </c>
      <c r="CL1035">
        <v>479</v>
      </c>
      <c r="CM1035">
        <v>2</v>
      </c>
    </row>
    <row r="1036" spans="1:227" ht="20.25">
      <c r="CH1036">
        <v>66</v>
      </c>
      <c r="CI1036" t="s">
        <v>38</v>
      </c>
      <c r="CJ1036" s="8">
        <v>43962</v>
      </c>
      <c r="CK1036">
        <v>26</v>
      </c>
      <c r="CL1036">
        <v>479</v>
      </c>
      <c r="CM1036">
        <v>2</v>
      </c>
    </row>
    <row r="1037" spans="1:227" ht="20.25">
      <c r="CH1037">
        <v>67</v>
      </c>
      <c r="CI1037" t="s">
        <v>73</v>
      </c>
      <c r="CJ1037" s="8">
        <v>43914</v>
      </c>
      <c r="CK1037">
        <v>0</v>
      </c>
      <c r="CM1037">
        <v>0</v>
      </c>
    </row>
    <row r="1038" spans="1:227" ht="20.25">
      <c r="CH1038">
        <v>67</v>
      </c>
      <c r="CI1038" t="s">
        <v>73</v>
      </c>
      <c r="CJ1038" s="8">
        <v>43915</v>
      </c>
      <c r="CK1038">
        <v>0</v>
      </c>
      <c r="CM1038">
        <v>0</v>
      </c>
    </row>
    <row r="1039" spans="1:227" ht="20.25">
      <c r="CH1039">
        <v>67</v>
      </c>
      <c r="CI1039" t="s">
        <v>73</v>
      </c>
      <c r="CJ1039" s="8">
        <v>43916</v>
      </c>
      <c r="CK1039">
        <v>1</v>
      </c>
      <c r="CM1039">
        <v>0</v>
      </c>
    </row>
    <row r="1040" spans="1:227" ht="20.25">
      <c r="CH1040">
        <v>67</v>
      </c>
      <c r="CI1040" t="s">
        <v>73</v>
      </c>
      <c r="CJ1040" s="8">
        <v>43917</v>
      </c>
      <c r="CK1040">
        <v>1</v>
      </c>
      <c r="CM1040">
        <v>0</v>
      </c>
    </row>
    <row r="1041" spans="1:227" ht="20.25">
      <c r="CH1041">
        <v>67</v>
      </c>
      <c r="CI1041" t="s">
        <v>73</v>
      </c>
      <c r="CJ1041" s="8">
        <v>43918</v>
      </c>
      <c r="CK1041">
        <v>1</v>
      </c>
      <c r="CM1041">
        <v>0</v>
      </c>
    </row>
    <row r="1042" spans="1:227" ht="20.25">
      <c r="CH1042">
        <v>67</v>
      </c>
      <c r="CI1042" t="s">
        <v>73</v>
      </c>
      <c r="CJ1042" s="8">
        <v>43919</v>
      </c>
      <c r="CK1042">
        <v>1</v>
      </c>
      <c r="CM1042">
        <v>0</v>
      </c>
    </row>
    <row r="1043" spans="1:227" ht="20.25">
      <c r="CH1043">
        <v>67</v>
      </c>
      <c r="CI1043" t="s">
        <v>73</v>
      </c>
      <c r="CJ1043" s="8">
        <v>43920</v>
      </c>
      <c r="CK1043">
        <v>3</v>
      </c>
      <c r="CM1043">
        <v>0</v>
      </c>
    </row>
    <row r="1044" spans="1:227" ht="20.25">
      <c r="CH1044">
        <v>67</v>
      </c>
      <c r="CI1044" t="s">
        <v>73</v>
      </c>
      <c r="CJ1044" s="8">
        <v>43921</v>
      </c>
      <c r="CK1044">
        <v>3</v>
      </c>
      <c r="CM1044">
        <v>0</v>
      </c>
    </row>
    <row r="1045" spans="1:227" ht="20.25">
      <c r="CH1045">
        <v>67</v>
      </c>
      <c r="CI1045" t="s">
        <v>73</v>
      </c>
      <c r="CJ1045" s="8">
        <v>43922</v>
      </c>
      <c r="CK1045">
        <v>4</v>
      </c>
      <c r="CM1045">
        <v>0</v>
      </c>
    </row>
    <row r="1046" spans="1:227" ht="20.25">
      <c r="CH1046">
        <v>67</v>
      </c>
      <c r="CI1046" t="s">
        <v>73</v>
      </c>
      <c r="CJ1046" s="8">
        <v>43923</v>
      </c>
      <c r="CK1046">
        <v>4</v>
      </c>
      <c r="CM1046">
        <v>0</v>
      </c>
    </row>
    <row r="1047" spans="1:227" ht="20.25">
      <c r="CH1047">
        <v>67</v>
      </c>
      <c r="CI1047" t="s">
        <v>73</v>
      </c>
      <c r="CJ1047" s="8">
        <v>43924</v>
      </c>
      <c r="CK1047">
        <v>4</v>
      </c>
      <c r="CM1047">
        <v>0</v>
      </c>
    </row>
    <row r="1048" spans="1:227" ht="20.25">
      <c r="CH1048">
        <v>67</v>
      </c>
      <c r="CI1048" t="s">
        <v>73</v>
      </c>
      <c r="CJ1048" s="8">
        <v>43925</v>
      </c>
      <c r="CK1048">
        <v>4</v>
      </c>
      <c r="CM1048">
        <v>0</v>
      </c>
    </row>
    <row r="1049" spans="1:227" ht="20.25">
      <c r="CH1049">
        <v>67</v>
      </c>
      <c r="CI1049" t="s">
        <v>73</v>
      </c>
      <c r="CJ1049" s="8">
        <v>43926</v>
      </c>
      <c r="CK1049">
        <v>4</v>
      </c>
      <c r="CM1049">
        <v>0</v>
      </c>
    </row>
    <row r="1050" spans="1:227" ht="20.25">
      <c r="CH1050">
        <v>67</v>
      </c>
      <c r="CI1050" t="s">
        <v>73</v>
      </c>
      <c r="CJ1050" s="8">
        <v>43927</v>
      </c>
      <c r="CK1050">
        <v>5</v>
      </c>
      <c r="CM1050">
        <v>0</v>
      </c>
    </row>
    <row r="1051" spans="1:227" ht="20.25">
      <c r="CH1051">
        <v>67</v>
      </c>
      <c r="CI1051" t="s">
        <v>73</v>
      </c>
      <c r="CJ1051" s="8">
        <v>43928</v>
      </c>
      <c r="CK1051">
        <v>5</v>
      </c>
      <c r="CM1051">
        <v>0</v>
      </c>
    </row>
    <row r="1052" spans="1:227" ht="20.25">
      <c r="CH1052">
        <v>67</v>
      </c>
      <c r="CI1052" t="s">
        <v>73</v>
      </c>
      <c r="CJ1052" s="8">
        <v>43929</v>
      </c>
      <c r="CK1052">
        <v>6</v>
      </c>
      <c r="CM1052">
        <v>0</v>
      </c>
    </row>
    <row r="1053" spans="1:227" ht="20.25">
      <c r="CH1053">
        <v>67</v>
      </c>
      <c r="CI1053" t="s">
        <v>73</v>
      </c>
      <c r="CJ1053" s="8">
        <v>43930</v>
      </c>
      <c r="CK1053">
        <v>7</v>
      </c>
      <c r="CM1053">
        <v>0</v>
      </c>
    </row>
    <row r="1054" spans="1:227" ht="20.25">
      <c r="CH1054">
        <v>67</v>
      </c>
      <c r="CI1054" t="s">
        <v>73</v>
      </c>
      <c r="CJ1054" s="8">
        <v>43931</v>
      </c>
      <c r="CK1054">
        <v>7</v>
      </c>
      <c r="CM1054">
        <v>0</v>
      </c>
    </row>
    <row r="1055" spans="1:227" ht="20.25">
      <c r="CH1055">
        <v>67</v>
      </c>
      <c r="CI1055" t="s">
        <v>73</v>
      </c>
      <c r="CJ1055" s="8">
        <v>43932</v>
      </c>
      <c r="CK1055">
        <v>9</v>
      </c>
      <c r="CM1055">
        <v>0</v>
      </c>
    </row>
    <row r="1056" spans="1:227" ht="20.25">
      <c r="CH1056">
        <v>67</v>
      </c>
      <c r="CI1056" t="s">
        <v>73</v>
      </c>
      <c r="CJ1056" s="8">
        <v>43933</v>
      </c>
      <c r="CK1056">
        <v>9</v>
      </c>
      <c r="CM1056">
        <v>0</v>
      </c>
    </row>
    <row r="1057" spans="1:227" ht="20.25">
      <c r="CH1057">
        <v>67</v>
      </c>
      <c r="CI1057" t="s">
        <v>73</v>
      </c>
      <c r="CJ1057" s="8">
        <v>43934</v>
      </c>
      <c r="CK1057">
        <v>7</v>
      </c>
      <c r="CM1057">
        <v>0</v>
      </c>
    </row>
    <row r="1058" spans="1:227" ht="20.25">
      <c r="CH1058">
        <v>67</v>
      </c>
      <c r="CI1058" t="s">
        <v>73</v>
      </c>
      <c r="CJ1058" s="8">
        <v>43935</v>
      </c>
      <c r="CK1058">
        <v>7</v>
      </c>
      <c r="CM1058">
        <v>0</v>
      </c>
    </row>
    <row r="1059" spans="1:227" ht="20.25">
      <c r="CH1059">
        <v>67</v>
      </c>
      <c r="CI1059" t="s">
        <v>73</v>
      </c>
      <c r="CJ1059" s="8">
        <v>43936</v>
      </c>
      <c r="CK1059">
        <v>7</v>
      </c>
      <c r="CM1059">
        <v>0</v>
      </c>
    </row>
    <row r="1060" spans="1:227" ht="20.25">
      <c r="CH1060">
        <v>67</v>
      </c>
      <c r="CI1060" t="s">
        <v>73</v>
      </c>
      <c r="CJ1060" s="8">
        <v>43937</v>
      </c>
      <c r="CK1060">
        <v>8</v>
      </c>
      <c r="CL1060">
        <v>84</v>
      </c>
      <c r="CM1060">
        <v>0</v>
      </c>
    </row>
    <row r="1061" spans="1:227" ht="20.25">
      <c r="CH1061">
        <v>67</v>
      </c>
      <c r="CI1061" t="s">
        <v>73</v>
      </c>
      <c r="CJ1061" s="8">
        <v>43938</v>
      </c>
      <c r="CK1061">
        <v>10</v>
      </c>
      <c r="CL1061">
        <v>105</v>
      </c>
      <c r="CM1061">
        <v>0</v>
      </c>
    </row>
    <row r="1062" spans="1:227" ht="20.25">
      <c r="CH1062">
        <v>67</v>
      </c>
      <c r="CI1062" t="s">
        <v>73</v>
      </c>
      <c r="CJ1062" s="8">
        <v>43939</v>
      </c>
      <c r="CK1062">
        <v>10</v>
      </c>
      <c r="CL1062">
        <v>105</v>
      </c>
      <c r="CM1062">
        <v>0</v>
      </c>
    </row>
    <row r="1063" spans="1:227" ht="20.25">
      <c r="CH1063">
        <v>67</v>
      </c>
      <c r="CI1063" t="s">
        <v>73</v>
      </c>
      <c r="CJ1063" s="8">
        <v>43940</v>
      </c>
      <c r="CK1063">
        <v>11</v>
      </c>
      <c r="CL1063">
        <v>116</v>
      </c>
      <c r="CM1063">
        <v>0</v>
      </c>
    </row>
    <row r="1064" spans="1:227" ht="20.25">
      <c r="CH1064">
        <v>67</v>
      </c>
      <c r="CI1064" t="s">
        <v>73</v>
      </c>
      <c r="CJ1064" s="8">
        <v>43941</v>
      </c>
      <c r="CK1064">
        <v>11</v>
      </c>
      <c r="CL1064">
        <v>116</v>
      </c>
      <c r="CM1064">
        <v>0</v>
      </c>
    </row>
    <row r="1065" spans="1:227" ht="20.25">
      <c r="CH1065">
        <v>67</v>
      </c>
      <c r="CI1065" t="s">
        <v>73</v>
      </c>
      <c r="CJ1065" s="8">
        <v>43942</v>
      </c>
      <c r="CK1065">
        <v>11</v>
      </c>
      <c r="CL1065">
        <v>116</v>
      </c>
      <c r="CM1065">
        <v>0</v>
      </c>
    </row>
    <row r="1066" spans="1:227" ht="20.25">
      <c r="CH1066">
        <v>67</v>
      </c>
      <c r="CI1066" t="s">
        <v>73</v>
      </c>
      <c r="CJ1066" s="8">
        <v>43943</v>
      </c>
      <c r="CK1066">
        <v>11</v>
      </c>
      <c r="CL1066">
        <v>116</v>
      </c>
      <c r="CM1066">
        <v>0</v>
      </c>
    </row>
    <row r="1067" spans="1:227" ht="20.25">
      <c r="CH1067">
        <v>67</v>
      </c>
      <c r="CI1067" t="s">
        <v>73</v>
      </c>
      <c r="CJ1067" s="8">
        <v>43944</v>
      </c>
      <c r="CK1067">
        <v>12</v>
      </c>
      <c r="CL1067">
        <v>127</v>
      </c>
      <c r="CM1067">
        <v>0</v>
      </c>
    </row>
    <row r="1068" spans="1:227" ht="20.25">
      <c r="CH1068">
        <v>67</v>
      </c>
      <c r="CI1068" t="s">
        <v>73</v>
      </c>
      <c r="CJ1068" s="8">
        <v>43945</v>
      </c>
      <c r="CK1068">
        <v>15</v>
      </c>
      <c r="CL1068">
        <v>158</v>
      </c>
      <c r="CM1068">
        <v>1</v>
      </c>
    </row>
    <row r="1069" spans="1:227" ht="20.25">
      <c r="CH1069">
        <v>67</v>
      </c>
      <c r="CI1069" t="s">
        <v>73</v>
      </c>
      <c r="CJ1069" s="8">
        <v>43946</v>
      </c>
      <c r="CK1069">
        <v>14</v>
      </c>
      <c r="CL1069">
        <v>148</v>
      </c>
      <c r="CM1069">
        <v>1</v>
      </c>
    </row>
    <row r="1070" spans="1:227" ht="20.25">
      <c r="CH1070">
        <v>67</v>
      </c>
      <c r="CI1070" t="s">
        <v>73</v>
      </c>
      <c r="CJ1070" s="8">
        <v>43947</v>
      </c>
      <c r="CK1070">
        <v>14</v>
      </c>
      <c r="CL1070">
        <v>148</v>
      </c>
      <c r="CM1070">
        <v>1</v>
      </c>
    </row>
    <row r="1071" spans="1:227" ht="20.25">
      <c r="CH1071">
        <v>67</v>
      </c>
      <c r="CI1071" t="s">
        <v>73</v>
      </c>
      <c r="CJ1071" s="8">
        <v>43948</v>
      </c>
      <c r="CK1071">
        <v>14</v>
      </c>
      <c r="CL1071">
        <v>148</v>
      </c>
      <c r="CM1071">
        <v>1</v>
      </c>
    </row>
    <row r="1072" spans="1:227" ht="20.25">
      <c r="CH1072">
        <v>67</v>
      </c>
      <c r="CI1072" t="s">
        <v>73</v>
      </c>
      <c r="CJ1072" s="8">
        <v>43949</v>
      </c>
      <c r="CK1072">
        <v>14</v>
      </c>
      <c r="CL1072">
        <v>148</v>
      </c>
      <c r="CM1072">
        <v>1</v>
      </c>
    </row>
    <row r="1073" spans="1:227" ht="20.25">
      <c r="CH1073">
        <v>67</v>
      </c>
      <c r="CI1073" t="s">
        <v>73</v>
      </c>
      <c r="CJ1073" s="8">
        <v>43950</v>
      </c>
      <c r="CK1073">
        <v>15</v>
      </c>
      <c r="CL1073">
        <v>158</v>
      </c>
      <c r="CM1073">
        <v>2</v>
      </c>
    </row>
    <row r="1074" spans="1:227" ht="20.25">
      <c r="CH1074">
        <v>67</v>
      </c>
      <c r="CI1074" t="s">
        <v>73</v>
      </c>
      <c r="CJ1074" s="8">
        <v>43951</v>
      </c>
      <c r="CK1074">
        <v>15</v>
      </c>
      <c r="CL1074">
        <v>158</v>
      </c>
      <c r="CM1074">
        <v>2</v>
      </c>
    </row>
    <row r="1075" spans="1:227" ht="20.25">
      <c r="CH1075">
        <v>67</v>
      </c>
      <c r="CI1075" t="s">
        <v>73</v>
      </c>
      <c r="CJ1075" s="8">
        <v>43952</v>
      </c>
      <c r="CK1075">
        <v>15</v>
      </c>
      <c r="CL1075">
        <v>158</v>
      </c>
      <c r="CM1075">
        <v>2</v>
      </c>
    </row>
    <row r="1076" spans="1:227" ht="20.25">
      <c r="CH1076">
        <v>67</v>
      </c>
      <c r="CI1076" t="s">
        <v>73</v>
      </c>
      <c r="CJ1076" s="8">
        <v>43953</v>
      </c>
      <c r="CK1076">
        <v>15</v>
      </c>
      <c r="CL1076">
        <v>158</v>
      </c>
      <c r="CM1076">
        <v>2</v>
      </c>
    </row>
    <row r="1077" spans="1:227" ht="20.25">
      <c r="CH1077">
        <v>67</v>
      </c>
      <c r="CI1077" t="s">
        <v>73</v>
      </c>
      <c r="CJ1077" s="8">
        <v>43954</v>
      </c>
      <c r="CK1077">
        <v>15</v>
      </c>
      <c r="CL1077">
        <v>158</v>
      </c>
      <c r="CM1077">
        <v>2</v>
      </c>
    </row>
    <row r="1078" spans="1:227" ht="20.25">
      <c r="CH1078">
        <v>67</v>
      </c>
      <c r="CI1078" t="s">
        <v>73</v>
      </c>
      <c r="CJ1078" s="8">
        <v>43955</v>
      </c>
      <c r="CK1078">
        <v>15</v>
      </c>
      <c r="CL1078">
        <v>158</v>
      </c>
      <c r="CM1078">
        <v>2</v>
      </c>
    </row>
    <row r="1079" spans="1:227" ht="20.25">
      <c r="CH1079">
        <v>67</v>
      </c>
      <c r="CI1079" t="s">
        <v>73</v>
      </c>
      <c r="CJ1079" s="8">
        <v>43956</v>
      </c>
      <c r="CK1079">
        <v>15</v>
      </c>
      <c r="CL1079">
        <v>158</v>
      </c>
      <c r="CM1079">
        <v>2</v>
      </c>
    </row>
    <row r="1080" spans="1:227" ht="20.25">
      <c r="CH1080">
        <v>67</v>
      </c>
      <c r="CI1080" t="s">
        <v>73</v>
      </c>
      <c r="CJ1080" s="8">
        <v>43957</v>
      </c>
      <c r="CK1080">
        <v>17</v>
      </c>
      <c r="CL1080">
        <v>179</v>
      </c>
      <c r="CM1080">
        <v>2</v>
      </c>
    </row>
    <row r="1081" spans="1:227" ht="20.25">
      <c r="CH1081">
        <v>67</v>
      </c>
      <c r="CI1081" t="s">
        <v>73</v>
      </c>
      <c r="CJ1081" s="8">
        <v>43958</v>
      </c>
      <c r="CK1081">
        <v>17</v>
      </c>
      <c r="CL1081">
        <v>179</v>
      </c>
      <c r="CM1081">
        <v>2</v>
      </c>
    </row>
    <row r="1082" spans="1:227" ht="20.25">
      <c r="CH1082">
        <v>67</v>
      </c>
      <c r="CI1082" t="s">
        <v>73</v>
      </c>
      <c r="CJ1082" s="8">
        <v>43959</v>
      </c>
      <c r="CK1082">
        <v>17</v>
      </c>
      <c r="CL1082">
        <v>179</v>
      </c>
      <c r="CM1082">
        <v>2</v>
      </c>
    </row>
    <row r="1083" spans="1:227" ht="20.25">
      <c r="CH1083">
        <v>67</v>
      </c>
      <c r="CI1083" t="s">
        <v>73</v>
      </c>
      <c r="CJ1083" s="8">
        <v>43960</v>
      </c>
      <c r="CK1083">
        <v>17</v>
      </c>
      <c r="CL1083">
        <v>179</v>
      </c>
      <c r="CM1083">
        <v>2</v>
      </c>
    </row>
    <row r="1084" spans="1:227" ht="20.25">
      <c r="CH1084">
        <v>67</v>
      </c>
      <c r="CI1084" t="s">
        <v>73</v>
      </c>
      <c r="CJ1084" s="8">
        <v>43961</v>
      </c>
      <c r="CK1084">
        <v>18</v>
      </c>
      <c r="CL1084">
        <v>190</v>
      </c>
      <c r="CM1084">
        <v>2</v>
      </c>
    </row>
    <row r="1085" spans="1:227" ht="20.25">
      <c r="CH1085">
        <v>67</v>
      </c>
      <c r="CI1085" t="s">
        <v>73</v>
      </c>
      <c r="CJ1085" s="8">
        <v>43962</v>
      </c>
      <c r="CK1085">
        <v>18</v>
      </c>
      <c r="CL1085">
        <v>190</v>
      </c>
      <c r="CM1085">
        <v>2</v>
      </c>
    </row>
    <row r="1086" spans="1:227" ht="20.25">
      <c r="CH1086">
        <v>72</v>
      </c>
      <c r="CI1086" t="s">
        <v>74</v>
      </c>
      <c r="CJ1086" s="8">
        <v>43914</v>
      </c>
      <c r="CK1086">
        <v>0</v>
      </c>
      <c r="CM1086">
        <v>0</v>
      </c>
    </row>
    <row r="1087" spans="1:227" ht="20.25">
      <c r="CH1087">
        <v>72</v>
      </c>
      <c r="CI1087" t="s">
        <v>74</v>
      </c>
      <c r="CJ1087" s="8">
        <v>43915</v>
      </c>
      <c r="CK1087">
        <v>0</v>
      </c>
      <c r="CM1087">
        <v>0</v>
      </c>
    </row>
    <row r="1088" spans="1:227" ht="20.25">
      <c r="CH1088">
        <v>72</v>
      </c>
      <c r="CI1088" t="s">
        <v>74</v>
      </c>
      <c r="CJ1088" s="8">
        <v>43916</v>
      </c>
      <c r="CK1088">
        <v>0</v>
      </c>
      <c r="CM1088">
        <v>0</v>
      </c>
    </row>
    <row r="1089" spans="1:227" ht="20.25">
      <c r="CH1089">
        <v>72</v>
      </c>
      <c r="CI1089" t="s">
        <v>74</v>
      </c>
      <c r="CJ1089" s="8">
        <v>43917</v>
      </c>
      <c r="CK1089">
        <v>1</v>
      </c>
      <c r="CM1089">
        <v>0</v>
      </c>
    </row>
    <row r="1090" spans="1:227" ht="20.25">
      <c r="CH1090">
        <v>72</v>
      </c>
      <c r="CI1090" t="s">
        <v>74</v>
      </c>
      <c r="CJ1090" s="8">
        <v>43918</v>
      </c>
      <c r="CK1090">
        <v>1</v>
      </c>
      <c r="CM1090">
        <v>0</v>
      </c>
    </row>
    <row r="1091" spans="1:227" ht="20.25">
      <c r="CH1091">
        <v>72</v>
      </c>
      <c r="CI1091" t="s">
        <v>74</v>
      </c>
      <c r="CJ1091" s="8">
        <v>43919</v>
      </c>
      <c r="CK1091">
        <v>1</v>
      </c>
      <c r="CM1091">
        <v>0</v>
      </c>
    </row>
    <row r="1092" spans="1:227" ht="20.25">
      <c r="CH1092">
        <v>72</v>
      </c>
      <c r="CI1092" t="s">
        <v>74</v>
      </c>
      <c r="CJ1092" s="8">
        <v>43920</v>
      </c>
      <c r="CK1092">
        <v>2</v>
      </c>
      <c r="CM1092">
        <v>0</v>
      </c>
    </row>
    <row r="1093" spans="1:227" ht="20.25">
      <c r="CH1093">
        <v>72</v>
      </c>
      <c r="CI1093" t="s">
        <v>74</v>
      </c>
      <c r="CJ1093" s="8">
        <v>43921</v>
      </c>
      <c r="CK1093">
        <v>2</v>
      </c>
      <c r="CM1093">
        <v>0</v>
      </c>
    </row>
    <row r="1094" spans="1:227" ht="20.25">
      <c r="CH1094">
        <v>72</v>
      </c>
      <c r="CI1094" t="s">
        <v>74</v>
      </c>
      <c r="CJ1094" s="8">
        <v>43922</v>
      </c>
      <c r="CK1094">
        <v>2</v>
      </c>
      <c r="CM1094">
        <v>0</v>
      </c>
    </row>
    <row r="1095" spans="1:227" ht="20.25">
      <c r="CH1095">
        <v>72</v>
      </c>
      <c r="CI1095" t="s">
        <v>74</v>
      </c>
      <c r="CJ1095" s="8">
        <v>43923</v>
      </c>
      <c r="CK1095">
        <v>2</v>
      </c>
      <c r="CM1095">
        <v>0</v>
      </c>
    </row>
    <row r="1096" spans="1:227" ht="20.25">
      <c r="CH1096">
        <v>72</v>
      </c>
      <c r="CI1096" t="s">
        <v>74</v>
      </c>
      <c r="CJ1096" s="8">
        <v>43924</v>
      </c>
      <c r="CK1096">
        <v>2</v>
      </c>
      <c r="CM1096">
        <v>0</v>
      </c>
    </row>
    <row r="1097" spans="1:227" ht="20.25">
      <c r="CH1097">
        <v>72</v>
      </c>
      <c r="CI1097" t="s">
        <v>74</v>
      </c>
      <c r="CJ1097" s="8">
        <v>43925</v>
      </c>
      <c r="CK1097">
        <v>2</v>
      </c>
      <c r="CM1097">
        <v>0</v>
      </c>
    </row>
    <row r="1098" spans="1:227" ht="20.25">
      <c r="CH1098">
        <v>72</v>
      </c>
      <c r="CI1098" t="s">
        <v>74</v>
      </c>
      <c r="CJ1098" s="8">
        <v>43926</v>
      </c>
      <c r="CK1098">
        <v>2</v>
      </c>
      <c r="CM1098">
        <v>0</v>
      </c>
    </row>
    <row r="1099" spans="1:227" ht="20.25">
      <c r="CH1099">
        <v>72</v>
      </c>
      <c r="CI1099" t="s">
        <v>74</v>
      </c>
      <c r="CJ1099" s="8">
        <v>43927</v>
      </c>
      <c r="CK1099">
        <v>3</v>
      </c>
      <c r="CM1099">
        <v>0</v>
      </c>
    </row>
    <row r="1100" spans="1:227" ht="20.25">
      <c r="CH1100">
        <v>72</v>
      </c>
      <c r="CI1100" t="s">
        <v>74</v>
      </c>
      <c r="CJ1100" s="8">
        <v>43928</v>
      </c>
      <c r="CK1100">
        <v>4</v>
      </c>
      <c r="CM1100">
        <v>0</v>
      </c>
    </row>
    <row r="1101" spans="1:227" ht="20.25">
      <c r="CH1101">
        <v>72</v>
      </c>
      <c r="CI1101" t="s">
        <v>74</v>
      </c>
      <c r="CJ1101" s="8">
        <v>43929</v>
      </c>
      <c r="CK1101">
        <v>4</v>
      </c>
      <c r="CM1101">
        <v>0</v>
      </c>
    </row>
    <row r="1102" spans="1:227" ht="20.25">
      <c r="CH1102">
        <v>72</v>
      </c>
      <c r="CI1102" t="s">
        <v>74</v>
      </c>
      <c r="CJ1102" s="8">
        <v>43930</v>
      </c>
      <c r="CK1102">
        <v>3</v>
      </c>
      <c r="CM1102">
        <v>1</v>
      </c>
    </row>
    <row r="1103" spans="1:227" ht="20.25">
      <c r="CH1103">
        <v>72</v>
      </c>
      <c r="CI1103" t="s">
        <v>74</v>
      </c>
      <c r="CJ1103" s="8">
        <v>43931</v>
      </c>
      <c r="CK1103">
        <v>3</v>
      </c>
      <c r="CM1103">
        <v>1</v>
      </c>
    </row>
    <row r="1104" spans="1:227" ht="20.25">
      <c r="CH1104">
        <v>72</v>
      </c>
      <c r="CI1104" t="s">
        <v>74</v>
      </c>
      <c r="CJ1104" s="8">
        <v>43932</v>
      </c>
      <c r="CK1104">
        <v>3</v>
      </c>
      <c r="CM1104">
        <v>1</v>
      </c>
    </row>
    <row r="1105" spans="1:227" ht="20.25">
      <c r="CH1105">
        <v>72</v>
      </c>
      <c r="CI1105" t="s">
        <v>74</v>
      </c>
      <c r="CJ1105" s="8">
        <v>43933</v>
      </c>
      <c r="CK1105">
        <v>3</v>
      </c>
      <c r="CM1105">
        <v>1</v>
      </c>
    </row>
    <row r="1106" spans="1:227" ht="20.25">
      <c r="CH1106">
        <v>72</v>
      </c>
      <c r="CI1106" t="s">
        <v>74</v>
      </c>
      <c r="CJ1106" s="8">
        <v>43934</v>
      </c>
      <c r="CK1106">
        <v>5</v>
      </c>
      <c r="CM1106">
        <v>1</v>
      </c>
    </row>
    <row r="1107" spans="1:227" ht="20.25">
      <c r="CH1107">
        <v>72</v>
      </c>
      <c r="CI1107" t="s">
        <v>74</v>
      </c>
      <c r="CJ1107" s="8">
        <v>43935</v>
      </c>
      <c r="CK1107">
        <v>6</v>
      </c>
      <c r="CM1107">
        <v>1</v>
      </c>
    </row>
    <row r="1108" spans="1:227" ht="20.25">
      <c r="CH1108">
        <v>72</v>
      </c>
      <c r="CI1108" t="s">
        <v>74</v>
      </c>
      <c r="CJ1108" s="8">
        <v>43936</v>
      </c>
      <c r="CK1108">
        <v>6</v>
      </c>
      <c r="CM1108">
        <v>1</v>
      </c>
    </row>
    <row r="1109" spans="1:227" ht="20.25">
      <c r="CH1109">
        <v>72</v>
      </c>
      <c r="CI1109" t="s">
        <v>74</v>
      </c>
      <c r="CJ1109" s="8">
        <v>43937</v>
      </c>
      <c r="CK1109">
        <v>6</v>
      </c>
      <c r="CL1109">
        <v>41</v>
      </c>
      <c r="CM1109">
        <v>1</v>
      </c>
    </row>
    <row r="1110" spans="1:227" ht="20.25">
      <c r="CH1110">
        <v>72</v>
      </c>
      <c r="CI1110" t="s">
        <v>74</v>
      </c>
      <c r="CJ1110" s="8">
        <v>43938</v>
      </c>
      <c r="CK1110">
        <v>7</v>
      </c>
      <c r="CL1110">
        <v>48</v>
      </c>
      <c r="CM1110">
        <v>1</v>
      </c>
    </row>
    <row r="1111" spans="1:227" ht="20.25">
      <c r="CH1111">
        <v>72</v>
      </c>
      <c r="CI1111" t="s">
        <v>74</v>
      </c>
      <c r="CJ1111" s="8">
        <v>43939</v>
      </c>
      <c r="CK1111">
        <v>7</v>
      </c>
      <c r="CL1111">
        <v>48</v>
      </c>
      <c r="CM1111">
        <v>1</v>
      </c>
    </row>
    <row r="1112" spans="1:227" ht="20.25">
      <c r="CH1112">
        <v>72</v>
      </c>
      <c r="CI1112" t="s">
        <v>74</v>
      </c>
      <c r="CJ1112" s="8">
        <v>43940</v>
      </c>
      <c r="CK1112">
        <v>8</v>
      </c>
      <c r="CL1112">
        <v>54</v>
      </c>
      <c r="CM1112">
        <v>1</v>
      </c>
    </row>
    <row r="1113" spans="1:227" ht="20.25">
      <c r="CH1113">
        <v>72</v>
      </c>
      <c r="CI1113" t="s">
        <v>74</v>
      </c>
      <c r="CJ1113" s="8">
        <v>43941</v>
      </c>
      <c r="CK1113">
        <v>8</v>
      </c>
      <c r="CL1113">
        <v>54</v>
      </c>
      <c r="CM1113">
        <v>1</v>
      </c>
    </row>
    <row r="1114" spans="1:227" ht="20.25">
      <c r="CH1114">
        <v>72</v>
      </c>
      <c r="CI1114" t="s">
        <v>74</v>
      </c>
      <c r="CJ1114" s="8">
        <v>43942</v>
      </c>
      <c r="CK1114">
        <v>8</v>
      </c>
      <c r="CL1114">
        <v>54</v>
      </c>
      <c r="CM1114">
        <v>1</v>
      </c>
    </row>
    <row r="1115" spans="1:227" ht="20.25">
      <c r="CH1115">
        <v>72</v>
      </c>
      <c r="CI1115" t="s">
        <v>74</v>
      </c>
      <c r="CJ1115" s="8">
        <v>43943</v>
      </c>
      <c r="CK1115">
        <v>8</v>
      </c>
      <c r="CL1115">
        <v>54</v>
      </c>
      <c r="CM1115">
        <v>1</v>
      </c>
    </row>
    <row r="1116" spans="1:227" ht="20.25">
      <c r="CH1116">
        <v>72</v>
      </c>
      <c r="CI1116" t="s">
        <v>74</v>
      </c>
      <c r="CJ1116" s="8">
        <v>43944</v>
      </c>
      <c r="CK1116">
        <v>8</v>
      </c>
      <c r="CL1116">
        <v>54</v>
      </c>
      <c r="CM1116">
        <v>1</v>
      </c>
    </row>
    <row r="1117" spans="1:227" ht="20.25">
      <c r="CH1117">
        <v>72</v>
      </c>
      <c r="CI1117" t="s">
        <v>74</v>
      </c>
      <c r="CJ1117" s="8">
        <v>43945</v>
      </c>
      <c r="CK1117">
        <v>8</v>
      </c>
      <c r="CL1117">
        <v>54</v>
      </c>
      <c r="CM1117">
        <v>1</v>
      </c>
    </row>
    <row r="1118" spans="1:227" ht="20.25">
      <c r="CH1118">
        <v>72</v>
      </c>
      <c r="CI1118" t="s">
        <v>74</v>
      </c>
      <c r="CJ1118" s="8">
        <v>43946</v>
      </c>
      <c r="CK1118">
        <v>9</v>
      </c>
      <c r="CL1118">
        <v>61</v>
      </c>
      <c r="CM1118">
        <v>1</v>
      </c>
    </row>
    <row r="1119" spans="1:227" ht="20.25">
      <c r="CH1119">
        <v>72</v>
      </c>
      <c r="CI1119" t="s">
        <v>74</v>
      </c>
      <c r="CJ1119" s="8">
        <v>43947</v>
      </c>
      <c r="CK1119">
        <v>9</v>
      </c>
      <c r="CL1119">
        <v>61</v>
      </c>
      <c r="CM1119">
        <v>1</v>
      </c>
    </row>
    <row r="1120" spans="1:227" ht="20.25">
      <c r="CH1120">
        <v>72</v>
      </c>
      <c r="CI1120" t="s">
        <v>74</v>
      </c>
      <c r="CJ1120" s="8">
        <v>43948</v>
      </c>
      <c r="CK1120">
        <v>9</v>
      </c>
      <c r="CL1120">
        <v>61</v>
      </c>
      <c r="CM1120">
        <v>1</v>
      </c>
    </row>
    <row r="1121" spans="1:227" ht="20.25">
      <c r="CH1121">
        <v>72</v>
      </c>
      <c r="CI1121" t="s">
        <v>74</v>
      </c>
      <c r="CJ1121" s="8">
        <v>43949</v>
      </c>
      <c r="CK1121">
        <v>9</v>
      </c>
      <c r="CL1121">
        <v>61</v>
      </c>
      <c r="CM1121">
        <v>1</v>
      </c>
    </row>
    <row r="1122" spans="1:227" ht="20.25">
      <c r="CH1122">
        <v>72</v>
      </c>
      <c r="CI1122" t="s">
        <v>74</v>
      </c>
      <c r="CJ1122" s="8">
        <v>43950</v>
      </c>
      <c r="CK1122">
        <v>9</v>
      </c>
      <c r="CL1122">
        <v>61</v>
      </c>
      <c r="CM1122">
        <v>1</v>
      </c>
    </row>
    <row r="1123" spans="1:227" ht="20.25">
      <c r="CH1123">
        <v>72</v>
      </c>
      <c r="CI1123" t="s">
        <v>74</v>
      </c>
      <c r="CJ1123" s="8">
        <v>43951</v>
      </c>
      <c r="CK1123">
        <v>11</v>
      </c>
      <c r="CL1123">
        <v>75</v>
      </c>
      <c r="CM1123">
        <v>1</v>
      </c>
    </row>
    <row r="1124" spans="1:227" ht="20.25">
      <c r="CH1124">
        <v>72</v>
      </c>
      <c r="CI1124" t="s">
        <v>74</v>
      </c>
      <c r="CJ1124" s="8">
        <v>43952</v>
      </c>
      <c r="CK1124">
        <v>12</v>
      </c>
      <c r="CL1124">
        <v>81</v>
      </c>
      <c r="CM1124">
        <v>1</v>
      </c>
    </row>
    <row r="1125" spans="1:227" ht="20.25">
      <c r="CH1125">
        <v>72</v>
      </c>
      <c r="CI1125" t="s">
        <v>74</v>
      </c>
      <c r="CJ1125" s="8">
        <v>43953</v>
      </c>
      <c r="CK1125">
        <v>12</v>
      </c>
      <c r="CL1125">
        <v>81</v>
      </c>
      <c r="CM1125">
        <v>1</v>
      </c>
    </row>
    <row r="1126" spans="1:227" ht="20.25">
      <c r="CH1126">
        <v>72</v>
      </c>
      <c r="CI1126" t="s">
        <v>74</v>
      </c>
      <c r="CJ1126" s="8">
        <v>43954</v>
      </c>
      <c r="CK1126">
        <v>13</v>
      </c>
      <c r="CL1126">
        <v>88</v>
      </c>
      <c r="CM1126">
        <v>1</v>
      </c>
    </row>
    <row r="1127" spans="1:227" ht="20.25">
      <c r="CH1127">
        <v>72</v>
      </c>
      <c r="CI1127" t="s">
        <v>74</v>
      </c>
      <c r="CJ1127" s="8">
        <v>43955</v>
      </c>
      <c r="CK1127">
        <v>14</v>
      </c>
      <c r="CL1127">
        <v>95</v>
      </c>
      <c r="CM1127">
        <v>1</v>
      </c>
    </row>
    <row r="1128" spans="1:227" ht="20.25">
      <c r="CH1128">
        <v>72</v>
      </c>
      <c r="CI1128" t="s">
        <v>74</v>
      </c>
      <c r="CJ1128" s="8">
        <v>43956</v>
      </c>
      <c r="CK1128">
        <v>14</v>
      </c>
      <c r="CL1128">
        <v>95</v>
      </c>
      <c r="CM1128">
        <v>1</v>
      </c>
    </row>
    <row r="1129" spans="1:227" ht="20.25">
      <c r="CH1129">
        <v>72</v>
      </c>
      <c r="CI1129" t="s">
        <v>74</v>
      </c>
      <c r="CJ1129" s="8">
        <v>43957</v>
      </c>
      <c r="CK1129">
        <v>14</v>
      </c>
      <c r="CL1129">
        <v>95</v>
      </c>
      <c r="CM1129">
        <v>1</v>
      </c>
    </row>
    <row r="1130" spans="1:227" ht="20.25">
      <c r="CH1130">
        <v>72</v>
      </c>
      <c r="CI1130" t="s">
        <v>74</v>
      </c>
      <c r="CJ1130" s="8">
        <v>43958</v>
      </c>
      <c r="CK1130">
        <v>16</v>
      </c>
      <c r="CL1130">
        <v>109</v>
      </c>
      <c r="CM1130">
        <v>1</v>
      </c>
    </row>
    <row r="1131" spans="1:227" ht="20.25">
      <c r="CH1131">
        <v>72</v>
      </c>
      <c r="CI1131" t="s">
        <v>74</v>
      </c>
      <c r="CJ1131" s="8">
        <v>43959</v>
      </c>
      <c r="CK1131">
        <v>17</v>
      </c>
      <c r="CL1131">
        <v>115</v>
      </c>
      <c r="CM1131">
        <v>1</v>
      </c>
    </row>
    <row r="1132" spans="1:227" ht="20.25">
      <c r="CH1132">
        <v>72</v>
      </c>
      <c r="CI1132" t="s">
        <v>74</v>
      </c>
      <c r="CJ1132" s="8">
        <v>43960</v>
      </c>
      <c r="CK1132">
        <v>17</v>
      </c>
      <c r="CL1132">
        <v>115</v>
      </c>
      <c r="CM1132">
        <v>1</v>
      </c>
    </row>
    <row r="1133" spans="1:227" ht="20.25">
      <c r="CH1133">
        <v>72</v>
      </c>
      <c r="CI1133" t="s">
        <v>74</v>
      </c>
      <c r="CJ1133" s="8">
        <v>43961</v>
      </c>
      <c r="CK1133">
        <v>17</v>
      </c>
      <c r="CL1133">
        <v>115</v>
      </c>
      <c r="CM1133">
        <v>1</v>
      </c>
    </row>
    <row r="1134" spans="1:227" ht="20.25">
      <c r="CH1134">
        <v>72</v>
      </c>
      <c r="CI1134" t="s">
        <v>74</v>
      </c>
      <c r="CJ1134" s="8">
        <v>43962</v>
      </c>
      <c r="CK1134">
        <v>17</v>
      </c>
      <c r="CL1134">
        <v>115</v>
      </c>
      <c r="CM1134">
        <v>1</v>
      </c>
    </row>
    <row r="1135" spans="1:227" ht="20.25">
      <c r="CH1135">
        <v>74</v>
      </c>
      <c r="CI1135" t="s">
        <v>41</v>
      </c>
      <c r="CJ1135" s="8">
        <v>43914</v>
      </c>
      <c r="CK1135">
        <v>2</v>
      </c>
      <c r="CM1135">
        <v>0</v>
      </c>
    </row>
    <row r="1136" spans="1:227" ht="20.25">
      <c r="CH1136">
        <v>74</v>
      </c>
      <c r="CI1136" t="s">
        <v>41</v>
      </c>
      <c r="CJ1136" s="8">
        <v>43915</v>
      </c>
      <c r="CK1136">
        <v>2</v>
      </c>
      <c r="CM1136">
        <v>0</v>
      </c>
    </row>
    <row r="1137" spans="1:227" ht="20.25">
      <c r="CH1137">
        <v>74</v>
      </c>
      <c r="CI1137" t="s">
        <v>41</v>
      </c>
      <c r="CJ1137" s="8">
        <v>43916</v>
      </c>
      <c r="CK1137">
        <v>2</v>
      </c>
      <c r="CM1137">
        <v>0</v>
      </c>
    </row>
    <row r="1138" spans="1:227" ht="20.25">
      <c r="CH1138">
        <v>74</v>
      </c>
      <c r="CI1138" t="s">
        <v>41</v>
      </c>
      <c r="CJ1138" s="8">
        <v>43917</v>
      </c>
      <c r="CK1138">
        <v>2</v>
      </c>
      <c r="CM1138">
        <v>0</v>
      </c>
    </row>
    <row r="1139" spans="1:227" ht="20.25">
      <c r="CH1139">
        <v>74</v>
      </c>
      <c r="CI1139" t="s">
        <v>41</v>
      </c>
      <c r="CJ1139" s="8">
        <v>43918</v>
      </c>
      <c r="CK1139">
        <v>2</v>
      </c>
      <c r="CM1139">
        <v>0</v>
      </c>
    </row>
    <row r="1140" spans="1:227" ht="20.25">
      <c r="CH1140">
        <v>74</v>
      </c>
      <c r="CI1140" t="s">
        <v>41</v>
      </c>
      <c r="CJ1140" s="8">
        <v>43919</v>
      </c>
      <c r="CK1140">
        <v>2</v>
      </c>
      <c r="CM1140">
        <v>0</v>
      </c>
    </row>
    <row r="1141" spans="1:227" ht="20.25">
      <c r="CH1141">
        <v>74</v>
      </c>
      <c r="CI1141" t="s">
        <v>41</v>
      </c>
      <c r="CJ1141" s="8">
        <v>43920</v>
      </c>
      <c r="CK1141">
        <v>3</v>
      </c>
      <c r="CM1141">
        <v>0</v>
      </c>
    </row>
    <row r="1142" spans="1:227" ht="20.25">
      <c r="CH1142">
        <v>74</v>
      </c>
      <c r="CI1142" t="s">
        <v>41</v>
      </c>
      <c r="CJ1142" s="8">
        <v>43921</v>
      </c>
      <c r="CK1142">
        <v>3</v>
      </c>
      <c r="CM1142">
        <v>0</v>
      </c>
    </row>
    <row r="1143" spans="1:227" ht="20.25">
      <c r="CH1143">
        <v>74</v>
      </c>
      <c r="CI1143" t="s">
        <v>41</v>
      </c>
      <c r="CJ1143" s="8">
        <v>43922</v>
      </c>
      <c r="CK1143">
        <v>4</v>
      </c>
      <c r="CM1143">
        <v>0</v>
      </c>
    </row>
    <row r="1144" spans="1:227" ht="20.25">
      <c r="CH1144">
        <v>74</v>
      </c>
      <c r="CI1144" t="s">
        <v>41</v>
      </c>
      <c r="CJ1144" s="8">
        <v>43923</v>
      </c>
      <c r="CK1144">
        <v>4</v>
      </c>
      <c r="CM1144">
        <v>0</v>
      </c>
    </row>
    <row r="1145" spans="1:227" ht="20.25">
      <c r="CH1145">
        <v>74</v>
      </c>
      <c r="CI1145" t="s">
        <v>41</v>
      </c>
      <c r="CJ1145" s="8">
        <v>43924</v>
      </c>
      <c r="CK1145">
        <v>6</v>
      </c>
      <c r="CM1145">
        <v>0</v>
      </c>
    </row>
    <row r="1146" spans="1:227" ht="20.25">
      <c r="CH1146">
        <v>74</v>
      </c>
      <c r="CI1146" t="s">
        <v>41</v>
      </c>
      <c r="CJ1146" s="8">
        <v>43925</v>
      </c>
      <c r="CK1146">
        <v>7</v>
      </c>
      <c r="CM1146">
        <v>0</v>
      </c>
    </row>
    <row r="1147" spans="1:227" ht="20.25">
      <c r="CH1147">
        <v>74</v>
      </c>
      <c r="CI1147" t="s">
        <v>41</v>
      </c>
      <c r="CJ1147" s="8">
        <v>43926</v>
      </c>
      <c r="CK1147">
        <v>8</v>
      </c>
      <c r="CM1147">
        <v>0</v>
      </c>
    </row>
    <row r="1148" spans="1:227" ht="20.25">
      <c r="CH1148">
        <v>74</v>
      </c>
      <c r="CI1148" t="s">
        <v>41</v>
      </c>
      <c r="CJ1148" s="8">
        <v>43927</v>
      </c>
      <c r="CK1148">
        <v>9</v>
      </c>
      <c r="CM1148">
        <v>0</v>
      </c>
    </row>
    <row r="1149" spans="1:227" ht="20.25">
      <c r="CH1149">
        <v>74</v>
      </c>
      <c r="CI1149" t="s">
        <v>41</v>
      </c>
      <c r="CJ1149" s="8">
        <v>43928</v>
      </c>
      <c r="CK1149">
        <v>9</v>
      </c>
      <c r="CM1149">
        <v>0</v>
      </c>
    </row>
    <row r="1150" spans="1:227" ht="20.25">
      <c r="CH1150">
        <v>74</v>
      </c>
      <c r="CI1150" t="s">
        <v>41</v>
      </c>
      <c r="CJ1150" s="8">
        <v>43929</v>
      </c>
      <c r="CK1150">
        <v>11</v>
      </c>
      <c r="CM1150">
        <v>1</v>
      </c>
    </row>
    <row r="1151" spans="1:227" ht="20.25">
      <c r="CH1151">
        <v>74</v>
      </c>
      <c r="CI1151" t="s">
        <v>41</v>
      </c>
      <c r="CJ1151" s="8">
        <v>43930</v>
      </c>
      <c r="CK1151">
        <v>11</v>
      </c>
      <c r="CM1151">
        <v>1</v>
      </c>
    </row>
    <row r="1152" spans="1:227" ht="20.25">
      <c r="CH1152">
        <v>74</v>
      </c>
      <c r="CI1152" t="s">
        <v>41</v>
      </c>
      <c r="CJ1152" s="8">
        <v>43931</v>
      </c>
      <c r="CK1152">
        <v>11</v>
      </c>
      <c r="CM1152">
        <v>1</v>
      </c>
    </row>
    <row r="1153" spans="1:227" ht="20.25">
      <c r="CH1153">
        <v>74</v>
      </c>
      <c r="CI1153" t="s">
        <v>41</v>
      </c>
      <c r="CJ1153" s="8">
        <v>43932</v>
      </c>
      <c r="CK1153">
        <v>12</v>
      </c>
      <c r="CM1153">
        <v>1</v>
      </c>
    </row>
    <row r="1154" spans="1:227" ht="20.25">
      <c r="CH1154">
        <v>74</v>
      </c>
      <c r="CI1154" t="s">
        <v>41</v>
      </c>
      <c r="CJ1154" s="8">
        <v>43933</v>
      </c>
      <c r="CK1154">
        <v>13</v>
      </c>
      <c r="CM1154">
        <v>1</v>
      </c>
    </row>
    <row r="1155" spans="1:227" ht="20.25">
      <c r="CH1155">
        <v>74</v>
      </c>
      <c r="CI1155" t="s">
        <v>41</v>
      </c>
      <c r="CJ1155" s="8">
        <v>43934</v>
      </c>
      <c r="CK1155">
        <v>13</v>
      </c>
      <c r="CM1155">
        <v>1</v>
      </c>
    </row>
    <row r="1156" spans="1:227" ht="20.25">
      <c r="CH1156">
        <v>74</v>
      </c>
      <c r="CI1156" t="s">
        <v>41</v>
      </c>
      <c r="CJ1156" s="8">
        <v>43935</v>
      </c>
      <c r="CK1156">
        <v>13</v>
      </c>
      <c r="CM1156">
        <v>2</v>
      </c>
    </row>
    <row r="1157" spans="1:227" ht="20.25">
      <c r="CH1157">
        <v>74</v>
      </c>
      <c r="CI1157" t="s">
        <v>41</v>
      </c>
      <c r="CJ1157" s="8">
        <v>43936</v>
      </c>
      <c r="CK1157">
        <v>12</v>
      </c>
      <c r="CM1157">
        <v>2</v>
      </c>
    </row>
    <row r="1158" spans="1:227" ht="20.25">
      <c r="CH1158">
        <v>74</v>
      </c>
      <c r="CI1158" t="s">
        <v>41</v>
      </c>
      <c r="CJ1158" s="8">
        <v>43937</v>
      </c>
      <c r="CK1158">
        <v>12</v>
      </c>
      <c r="CL1158">
        <v>148</v>
      </c>
      <c r="CM1158">
        <v>2</v>
      </c>
    </row>
    <row r="1159" spans="1:227" ht="20.25">
      <c r="CH1159">
        <v>74</v>
      </c>
      <c r="CI1159" t="s">
        <v>41</v>
      </c>
      <c r="CJ1159" s="8">
        <v>43938</v>
      </c>
      <c r="CK1159">
        <v>10</v>
      </c>
      <c r="CL1159">
        <v>123</v>
      </c>
      <c r="CM1159">
        <v>2</v>
      </c>
    </row>
    <row r="1160" spans="1:227" ht="20.25">
      <c r="CH1160">
        <v>74</v>
      </c>
      <c r="CI1160" t="s">
        <v>41</v>
      </c>
      <c r="CJ1160" s="8">
        <v>43939</v>
      </c>
      <c r="CK1160">
        <v>11</v>
      </c>
      <c r="CL1160">
        <v>135</v>
      </c>
      <c r="CM1160">
        <v>2</v>
      </c>
    </row>
    <row r="1161" spans="1:227" ht="20.25">
      <c r="CH1161">
        <v>74</v>
      </c>
      <c r="CI1161" t="s">
        <v>41</v>
      </c>
      <c r="CJ1161" s="8">
        <v>43940</v>
      </c>
      <c r="CK1161">
        <v>12</v>
      </c>
      <c r="CL1161">
        <v>148</v>
      </c>
      <c r="CM1161">
        <v>2</v>
      </c>
    </row>
    <row r="1162" spans="1:227" ht="20.25">
      <c r="CH1162">
        <v>74</v>
      </c>
      <c r="CI1162" t="s">
        <v>41</v>
      </c>
      <c r="CJ1162" s="8">
        <v>43941</v>
      </c>
      <c r="CK1162">
        <v>14</v>
      </c>
      <c r="CL1162">
        <v>172</v>
      </c>
      <c r="CM1162">
        <v>2</v>
      </c>
    </row>
    <row r="1163" spans="1:227" ht="20.25">
      <c r="CH1163">
        <v>74</v>
      </c>
      <c r="CI1163" t="s">
        <v>41</v>
      </c>
      <c r="CJ1163" s="8">
        <v>43942</v>
      </c>
      <c r="CK1163">
        <v>14</v>
      </c>
      <c r="CL1163">
        <v>172</v>
      </c>
      <c r="CM1163">
        <v>2</v>
      </c>
    </row>
    <row r="1164" spans="1:227" ht="20.25">
      <c r="CH1164">
        <v>74</v>
      </c>
      <c r="CI1164" t="s">
        <v>41</v>
      </c>
      <c r="CJ1164" s="8">
        <v>43943</v>
      </c>
      <c r="CK1164">
        <v>14</v>
      </c>
      <c r="CL1164">
        <v>172</v>
      </c>
      <c r="CM1164">
        <v>2</v>
      </c>
    </row>
    <row r="1165" spans="1:227" ht="20.25">
      <c r="CH1165">
        <v>74</v>
      </c>
      <c r="CI1165" t="s">
        <v>41</v>
      </c>
      <c r="CJ1165" s="8">
        <v>43944</v>
      </c>
      <c r="CK1165">
        <v>15</v>
      </c>
      <c r="CL1165">
        <v>185</v>
      </c>
      <c r="CM1165">
        <v>2</v>
      </c>
    </row>
    <row r="1166" spans="1:227" ht="20.25">
      <c r="CH1166">
        <v>74</v>
      </c>
      <c r="CI1166" t="s">
        <v>41</v>
      </c>
      <c r="CJ1166" s="8">
        <v>43945</v>
      </c>
      <c r="CK1166">
        <v>19</v>
      </c>
      <c r="CL1166">
        <v>234</v>
      </c>
      <c r="CM1166">
        <v>2</v>
      </c>
    </row>
    <row r="1167" spans="1:227" ht="20.25">
      <c r="CH1167">
        <v>74</v>
      </c>
      <c r="CI1167" t="s">
        <v>41</v>
      </c>
      <c r="CJ1167" s="8">
        <v>43946</v>
      </c>
      <c r="CK1167">
        <v>20</v>
      </c>
      <c r="CL1167">
        <v>246</v>
      </c>
      <c r="CM1167">
        <v>2</v>
      </c>
    </row>
    <row r="1168" spans="1:227" ht="20.25">
      <c r="CH1168">
        <v>74</v>
      </c>
      <c r="CI1168" t="s">
        <v>41</v>
      </c>
      <c r="CJ1168" s="8">
        <v>43947</v>
      </c>
      <c r="CK1168">
        <v>20</v>
      </c>
      <c r="CL1168">
        <v>246</v>
      </c>
      <c r="CM1168">
        <v>2</v>
      </c>
    </row>
    <row r="1169" spans="1:227" ht="20.25">
      <c r="CH1169">
        <v>74</v>
      </c>
      <c r="CI1169" t="s">
        <v>41</v>
      </c>
      <c r="CJ1169" s="8">
        <v>43948</v>
      </c>
      <c r="CK1169">
        <v>21</v>
      </c>
      <c r="CL1169">
        <v>258</v>
      </c>
      <c r="CM1169">
        <v>2</v>
      </c>
    </row>
    <row r="1170" spans="1:227" ht="20.25">
      <c r="CH1170">
        <v>74</v>
      </c>
      <c r="CI1170" t="s">
        <v>41</v>
      </c>
      <c r="CJ1170" s="8">
        <v>43949</v>
      </c>
      <c r="CK1170">
        <v>24</v>
      </c>
      <c r="CL1170">
        <v>295</v>
      </c>
      <c r="CM1170">
        <v>2</v>
      </c>
    </row>
    <row r="1171" spans="1:227" ht="20.25">
      <c r="CH1171">
        <v>74</v>
      </c>
      <c r="CI1171" t="s">
        <v>41</v>
      </c>
      <c r="CJ1171" s="8">
        <v>43950</v>
      </c>
      <c r="CK1171">
        <v>24</v>
      </c>
      <c r="CL1171">
        <v>295</v>
      </c>
      <c r="CM1171">
        <v>2</v>
      </c>
    </row>
    <row r="1172" spans="1:227" ht="20.25">
      <c r="CH1172">
        <v>74</v>
      </c>
      <c r="CI1172" t="s">
        <v>41</v>
      </c>
      <c r="CJ1172" s="8">
        <v>43951</v>
      </c>
      <c r="CK1172">
        <v>26</v>
      </c>
      <c r="CL1172">
        <v>320</v>
      </c>
      <c r="CM1172">
        <v>2</v>
      </c>
    </row>
    <row r="1173" spans="1:227" ht="20.25">
      <c r="CH1173">
        <v>74</v>
      </c>
      <c r="CI1173" t="s">
        <v>41</v>
      </c>
      <c r="CJ1173" s="8">
        <v>43952</v>
      </c>
      <c r="CK1173">
        <v>29</v>
      </c>
      <c r="CL1173">
        <v>357</v>
      </c>
      <c r="CM1173">
        <v>2</v>
      </c>
    </row>
    <row r="1174" spans="1:227" ht="20.25">
      <c r="CH1174">
        <v>74</v>
      </c>
      <c r="CI1174" t="s">
        <v>41</v>
      </c>
      <c r="CJ1174" s="8">
        <v>43953</v>
      </c>
      <c r="CK1174">
        <v>29</v>
      </c>
      <c r="CL1174">
        <v>357</v>
      </c>
      <c r="CM1174">
        <v>2</v>
      </c>
    </row>
    <row r="1175" spans="1:227" ht="20.25">
      <c r="CH1175">
        <v>74</v>
      </c>
      <c r="CI1175" t="s">
        <v>41</v>
      </c>
      <c r="CJ1175" s="8">
        <v>43954</v>
      </c>
      <c r="CK1175">
        <v>29</v>
      </c>
      <c r="CL1175">
        <v>357</v>
      </c>
      <c r="CM1175">
        <v>3</v>
      </c>
    </row>
    <row r="1176" spans="1:227" ht="20.25">
      <c r="CH1176">
        <v>74</v>
      </c>
      <c r="CI1176" t="s">
        <v>41</v>
      </c>
      <c r="CJ1176" s="8">
        <v>43955</v>
      </c>
      <c r="CK1176">
        <v>29</v>
      </c>
      <c r="CL1176">
        <v>357</v>
      </c>
      <c r="CM1176">
        <v>3</v>
      </c>
    </row>
    <row r="1177" spans="1:227" ht="20.25">
      <c r="CH1177">
        <v>74</v>
      </c>
      <c r="CI1177" t="s">
        <v>41</v>
      </c>
      <c r="CJ1177" s="8">
        <v>43956</v>
      </c>
      <c r="CK1177">
        <v>30</v>
      </c>
      <c r="CL1177">
        <v>369</v>
      </c>
      <c r="CM1177">
        <v>3</v>
      </c>
    </row>
    <row r="1178" spans="1:227" ht="20.25">
      <c r="CH1178">
        <v>74</v>
      </c>
      <c r="CI1178" t="s">
        <v>41</v>
      </c>
      <c r="CJ1178" s="8">
        <v>43957</v>
      </c>
      <c r="CK1178">
        <v>30</v>
      </c>
      <c r="CL1178">
        <v>369</v>
      </c>
      <c r="CM1178">
        <v>3</v>
      </c>
    </row>
    <row r="1179" spans="1:227" ht="20.25">
      <c r="CH1179">
        <v>74</v>
      </c>
      <c r="CI1179" t="s">
        <v>41</v>
      </c>
      <c r="CJ1179" s="8">
        <v>43958</v>
      </c>
      <c r="CK1179">
        <v>30</v>
      </c>
      <c r="CL1179">
        <v>369</v>
      </c>
      <c r="CM1179">
        <v>3</v>
      </c>
    </row>
    <row r="1180" spans="1:227" ht="20.25">
      <c r="CH1180">
        <v>74</v>
      </c>
      <c r="CI1180" t="s">
        <v>41</v>
      </c>
      <c r="CJ1180" s="8">
        <v>43959</v>
      </c>
      <c r="CK1180">
        <v>31</v>
      </c>
      <c r="CL1180">
        <v>381</v>
      </c>
      <c r="CM1180">
        <v>3</v>
      </c>
    </row>
    <row r="1181" spans="1:227" ht="20.25">
      <c r="CH1181">
        <v>74</v>
      </c>
      <c r="CI1181" t="s">
        <v>41</v>
      </c>
      <c r="CJ1181" s="8">
        <v>43960</v>
      </c>
      <c r="CK1181">
        <v>32</v>
      </c>
      <c r="CL1181">
        <v>394</v>
      </c>
      <c r="CM1181">
        <v>3</v>
      </c>
    </row>
    <row r="1182" spans="1:227" ht="20.25">
      <c r="CH1182">
        <v>74</v>
      </c>
      <c r="CI1182" t="s">
        <v>41</v>
      </c>
      <c r="CJ1182" s="8">
        <v>43961</v>
      </c>
      <c r="CK1182">
        <v>32</v>
      </c>
      <c r="CL1182">
        <v>394</v>
      </c>
      <c r="CM1182">
        <v>3</v>
      </c>
    </row>
    <row r="1183" spans="1:227" ht="20.25">
      <c r="CH1183">
        <v>74</v>
      </c>
      <c r="CI1183" t="s">
        <v>41</v>
      </c>
      <c r="CJ1183" s="8">
        <v>43962</v>
      </c>
      <c r="CK1183">
        <v>32</v>
      </c>
      <c r="CL1183">
        <v>394</v>
      </c>
      <c r="CM1183">
        <v>3</v>
      </c>
    </row>
    <row r="1184" spans="1:227" ht="20.25">
      <c r="CH1184">
        <v>77</v>
      </c>
      <c r="CI1184" t="s">
        <v>75</v>
      </c>
      <c r="CJ1184" s="8">
        <v>43914</v>
      </c>
      <c r="CK1184">
        <v>5</v>
      </c>
      <c r="CM1184">
        <v>0</v>
      </c>
    </row>
    <row r="1185" spans="1:227" ht="20.25">
      <c r="CH1185">
        <v>77</v>
      </c>
      <c r="CI1185" t="s">
        <v>75</v>
      </c>
      <c r="CJ1185" s="8">
        <v>43915</v>
      </c>
      <c r="CK1185">
        <v>6</v>
      </c>
      <c r="CM1185">
        <v>0</v>
      </c>
    </row>
    <row r="1186" spans="1:227" ht="20.25">
      <c r="CH1186">
        <v>77</v>
      </c>
      <c r="CI1186" t="s">
        <v>75</v>
      </c>
      <c r="CJ1186" s="8">
        <v>43916</v>
      </c>
      <c r="CK1186">
        <v>8</v>
      </c>
      <c r="CM1186">
        <v>0</v>
      </c>
    </row>
    <row r="1187" spans="1:227" ht="20.25">
      <c r="CH1187">
        <v>77</v>
      </c>
      <c r="CI1187" t="s">
        <v>75</v>
      </c>
      <c r="CJ1187" s="8">
        <v>43917</v>
      </c>
      <c r="CK1187">
        <v>12</v>
      </c>
      <c r="CM1187">
        <v>0</v>
      </c>
    </row>
    <row r="1188" spans="1:227" ht="20.25">
      <c r="CH1188">
        <v>77</v>
      </c>
      <c r="CI1188" t="s">
        <v>75</v>
      </c>
      <c r="CJ1188" s="8">
        <v>43918</v>
      </c>
      <c r="CK1188">
        <v>12</v>
      </c>
      <c r="CM1188">
        <v>0</v>
      </c>
    </row>
    <row r="1189" spans="1:227" ht="20.25">
      <c r="CH1189">
        <v>77</v>
      </c>
      <c r="CI1189" t="s">
        <v>75</v>
      </c>
      <c r="CJ1189" s="8">
        <v>43919</v>
      </c>
      <c r="CK1189">
        <v>16</v>
      </c>
      <c r="CM1189">
        <v>0</v>
      </c>
    </row>
    <row r="1190" spans="1:227" ht="20.25">
      <c r="CH1190">
        <v>77</v>
      </c>
      <c r="CI1190" t="s">
        <v>75</v>
      </c>
      <c r="CJ1190" s="8">
        <v>43920</v>
      </c>
      <c r="CK1190">
        <v>19</v>
      </c>
      <c r="CM1190">
        <v>1</v>
      </c>
    </row>
    <row r="1191" spans="1:227" ht="20.25">
      <c r="CH1191">
        <v>77</v>
      </c>
      <c r="CI1191" t="s">
        <v>75</v>
      </c>
      <c r="CJ1191" s="8">
        <v>43921</v>
      </c>
      <c r="CK1191">
        <v>23</v>
      </c>
      <c r="CM1191">
        <v>1</v>
      </c>
    </row>
    <row r="1192" spans="1:227" ht="20.25">
      <c r="CH1192">
        <v>77</v>
      </c>
      <c r="CI1192" t="s">
        <v>75</v>
      </c>
      <c r="CJ1192" s="8">
        <v>43922</v>
      </c>
      <c r="CK1192">
        <v>28</v>
      </c>
      <c r="CM1192">
        <v>1</v>
      </c>
    </row>
    <row r="1193" spans="1:227" ht="20.25">
      <c r="CH1193">
        <v>77</v>
      </c>
      <c r="CI1193" t="s">
        <v>75</v>
      </c>
      <c r="CJ1193" s="8">
        <v>43923</v>
      </c>
      <c r="CK1193">
        <v>36</v>
      </c>
      <c r="CM1193">
        <v>1</v>
      </c>
    </row>
    <row r="1194" spans="1:227" ht="20.25">
      <c r="CH1194">
        <v>77</v>
      </c>
      <c r="CI1194" t="s">
        <v>75</v>
      </c>
      <c r="CJ1194" s="8">
        <v>43924</v>
      </c>
      <c r="CK1194">
        <v>51</v>
      </c>
      <c r="CM1194">
        <v>1</v>
      </c>
    </row>
    <row r="1195" spans="1:227" ht="20.25">
      <c r="CH1195">
        <v>77</v>
      </c>
      <c r="CI1195" t="s">
        <v>75</v>
      </c>
      <c r="CJ1195" s="8">
        <v>43925</v>
      </c>
      <c r="CK1195">
        <v>61</v>
      </c>
      <c r="CM1195">
        <v>3</v>
      </c>
    </row>
    <row r="1196" spans="1:227" ht="20.25">
      <c r="CH1196">
        <v>77</v>
      </c>
      <c r="CI1196" t="s">
        <v>75</v>
      </c>
      <c r="CJ1196" s="8">
        <v>43926</v>
      </c>
      <c r="CK1196">
        <v>62</v>
      </c>
      <c r="CM1196">
        <v>3</v>
      </c>
    </row>
    <row r="1197" spans="1:227" ht="20.25">
      <c r="CH1197">
        <v>77</v>
      </c>
      <c r="CI1197" t="s">
        <v>75</v>
      </c>
      <c r="CJ1197" s="8">
        <v>43927</v>
      </c>
      <c r="CK1197">
        <v>80</v>
      </c>
      <c r="CM1197">
        <v>3</v>
      </c>
    </row>
    <row r="1198" spans="1:227" ht="20.25">
      <c r="CH1198">
        <v>77</v>
      </c>
      <c r="CI1198" t="s">
        <v>75</v>
      </c>
      <c r="CJ1198" s="8">
        <v>43928</v>
      </c>
      <c r="CK1198">
        <v>87</v>
      </c>
      <c r="CM1198">
        <v>5</v>
      </c>
    </row>
    <row r="1199" spans="1:227" ht="20.25">
      <c r="CH1199">
        <v>77</v>
      </c>
      <c r="CI1199" t="s">
        <v>75</v>
      </c>
      <c r="CJ1199" s="8">
        <v>43929</v>
      </c>
      <c r="CK1199">
        <v>103</v>
      </c>
      <c r="CM1199">
        <v>8</v>
      </c>
    </row>
    <row r="1200" spans="1:227" ht="20.25">
      <c r="CH1200">
        <v>77</v>
      </c>
      <c r="CI1200" t="s">
        <v>75</v>
      </c>
      <c r="CJ1200" s="8">
        <v>43930</v>
      </c>
      <c r="CK1200">
        <v>110</v>
      </c>
      <c r="CM1200">
        <v>8</v>
      </c>
    </row>
    <row r="1201" spans="1:227" ht="20.25">
      <c r="CH1201">
        <v>77</v>
      </c>
      <c r="CI1201" t="s">
        <v>75</v>
      </c>
      <c r="CJ1201" s="8">
        <v>43931</v>
      </c>
      <c r="CK1201">
        <v>120</v>
      </c>
      <c r="CM1201">
        <v>8</v>
      </c>
    </row>
    <row r="1202" spans="1:227" ht="20.25">
      <c r="CH1202">
        <v>77</v>
      </c>
      <c r="CI1202" t="s">
        <v>75</v>
      </c>
      <c r="CJ1202" s="8">
        <v>43932</v>
      </c>
      <c r="CK1202">
        <v>134</v>
      </c>
      <c r="CM1202">
        <v>8</v>
      </c>
    </row>
    <row r="1203" spans="1:227" ht="20.25">
      <c r="CH1203">
        <v>77</v>
      </c>
      <c r="CI1203" t="s">
        <v>75</v>
      </c>
      <c r="CJ1203" s="8">
        <v>43933</v>
      </c>
      <c r="CK1203">
        <v>136</v>
      </c>
      <c r="CM1203">
        <v>9</v>
      </c>
    </row>
    <row r="1204" spans="1:227" ht="20.25">
      <c r="CH1204">
        <v>77</v>
      </c>
      <c r="CI1204" t="s">
        <v>75</v>
      </c>
      <c r="CJ1204" s="8">
        <v>43934</v>
      </c>
      <c r="CK1204">
        <v>152</v>
      </c>
      <c r="CM1204">
        <v>9</v>
      </c>
    </row>
    <row r="1205" spans="1:227" ht="20.25">
      <c r="CH1205">
        <v>77</v>
      </c>
      <c r="CI1205" t="s">
        <v>75</v>
      </c>
      <c r="CJ1205" s="8">
        <v>43935</v>
      </c>
      <c r="CK1205">
        <v>159</v>
      </c>
      <c r="CM1205">
        <v>8</v>
      </c>
    </row>
    <row r="1206" spans="1:227" ht="20.25">
      <c r="CH1206">
        <v>77</v>
      </c>
      <c r="CI1206" t="s">
        <v>75</v>
      </c>
      <c r="CJ1206" s="8">
        <v>43936</v>
      </c>
      <c r="CK1206">
        <v>167</v>
      </c>
      <c r="CM1206">
        <v>14</v>
      </c>
    </row>
    <row r="1207" spans="1:227" ht="20.25">
      <c r="CH1207">
        <v>77</v>
      </c>
      <c r="CI1207" t="s">
        <v>75</v>
      </c>
      <c r="CJ1207" s="8">
        <v>43937</v>
      </c>
      <c r="CK1207">
        <v>194</v>
      </c>
      <c r="CL1207">
        <v>336</v>
      </c>
      <c r="CM1207">
        <v>18</v>
      </c>
    </row>
    <row r="1208" spans="1:227" ht="20.25">
      <c r="CH1208">
        <v>77</v>
      </c>
      <c r="CI1208" t="s">
        <v>75</v>
      </c>
      <c r="CJ1208" s="8">
        <v>43938</v>
      </c>
      <c r="CK1208">
        <v>204</v>
      </c>
      <c r="CL1208">
        <v>354</v>
      </c>
      <c r="CM1208">
        <v>19</v>
      </c>
    </row>
    <row r="1209" spans="1:227" ht="20.25">
      <c r="CH1209">
        <v>77</v>
      </c>
      <c r="CI1209" t="s">
        <v>75</v>
      </c>
      <c r="CJ1209" s="8">
        <v>43939</v>
      </c>
      <c r="CK1209">
        <v>214</v>
      </c>
      <c r="CL1209">
        <v>371</v>
      </c>
      <c r="CM1209">
        <v>20</v>
      </c>
    </row>
    <row r="1210" spans="1:227" ht="20.25">
      <c r="CH1210">
        <v>77</v>
      </c>
      <c r="CI1210" t="s">
        <v>75</v>
      </c>
      <c r="CJ1210" s="8">
        <v>43940</v>
      </c>
      <c r="CK1210">
        <v>228</v>
      </c>
      <c r="CL1210">
        <v>395</v>
      </c>
      <c r="CM1210">
        <v>21</v>
      </c>
    </row>
    <row r="1211" spans="1:227" ht="20.25">
      <c r="CH1211">
        <v>77</v>
      </c>
      <c r="CI1211" t="s">
        <v>75</v>
      </c>
      <c r="CJ1211" s="8">
        <v>43941</v>
      </c>
      <c r="CK1211">
        <v>249</v>
      </c>
      <c r="CL1211">
        <v>432</v>
      </c>
      <c r="CM1211">
        <v>25</v>
      </c>
    </row>
    <row r="1212" spans="1:227" ht="20.25">
      <c r="CH1212">
        <v>77</v>
      </c>
      <c r="CI1212" t="s">
        <v>75</v>
      </c>
      <c r="CJ1212" s="8">
        <v>43942</v>
      </c>
      <c r="CK1212">
        <v>254</v>
      </c>
      <c r="CL1212">
        <v>440</v>
      </c>
      <c r="CM1212">
        <v>26</v>
      </c>
    </row>
    <row r="1213" spans="1:227" ht="20.25">
      <c r="CH1213">
        <v>77</v>
      </c>
      <c r="CI1213" t="s">
        <v>75</v>
      </c>
      <c r="CJ1213" s="8">
        <v>43943</v>
      </c>
      <c r="CK1213">
        <v>262</v>
      </c>
      <c r="CL1213">
        <v>454</v>
      </c>
      <c r="CM1213">
        <v>27</v>
      </c>
    </row>
    <row r="1214" spans="1:227" ht="20.25">
      <c r="CH1214">
        <v>77</v>
      </c>
      <c r="CI1214" t="s">
        <v>75</v>
      </c>
      <c r="CJ1214" s="8">
        <v>43944</v>
      </c>
      <c r="CK1214">
        <v>278</v>
      </c>
      <c r="CL1214">
        <v>482</v>
      </c>
      <c r="CM1214">
        <v>28</v>
      </c>
    </row>
    <row r="1215" spans="1:227" ht="20.25">
      <c r="CH1215">
        <v>77</v>
      </c>
      <c r="CI1215" t="s">
        <v>75</v>
      </c>
      <c r="CJ1215" s="8">
        <v>43945</v>
      </c>
      <c r="CK1215">
        <v>290</v>
      </c>
      <c r="CL1215">
        <v>503</v>
      </c>
      <c r="CM1215">
        <v>29</v>
      </c>
    </row>
    <row r="1216" spans="1:227" ht="20.25">
      <c r="CH1216">
        <v>77</v>
      </c>
      <c r="CI1216" t="s">
        <v>75</v>
      </c>
      <c r="CJ1216" s="8">
        <v>43946</v>
      </c>
      <c r="CK1216">
        <v>299</v>
      </c>
      <c r="CL1216">
        <v>518</v>
      </c>
      <c r="CM1216">
        <v>32</v>
      </c>
    </row>
    <row r="1217" spans="1:227" ht="20.25">
      <c r="CH1217">
        <v>77</v>
      </c>
      <c r="CI1217" t="s">
        <v>75</v>
      </c>
      <c r="CJ1217" s="8">
        <v>43947</v>
      </c>
      <c r="CK1217">
        <v>313</v>
      </c>
      <c r="CL1217">
        <v>542</v>
      </c>
      <c r="CM1217">
        <v>34</v>
      </c>
    </row>
    <row r="1218" spans="1:227" ht="20.25">
      <c r="CH1218">
        <v>77</v>
      </c>
      <c r="CI1218" t="s">
        <v>75</v>
      </c>
      <c r="CJ1218" s="8">
        <v>43948</v>
      </c>
      <c r="CK1218">
        <v>316</v>
      </c>
      <c r="CL1218">
        <v>548</v>
      </c>
      <c r="CM1218">
        <v>36</v>
      </c>
    </row>
    <row r="1219" spans="1:227" ht="20.25">
      <c r="CH1219">
        <v>77</v>
      </c>
      <c r="CI1219" t="s">
        <v>75</v>
      </c>
      <c r="CJ1219" s="8">
        <v>43949</v>
      </c>
      <c r="CK1219">
        <v>322</v>
      </c>
      <c r="CL1219">
        <v>558</v>
      </c>
      <c r="CM1219">
        <v>37</v>
      </c>
    </row>
    <row r="1220" spans="1:227" ht="20.25">
      <c r="CH1220">
        <v>77</v>
      </c>
      <c r="CI1220" t="s">
        <v>75</v>
      </c>
      <c r="CJ1220" s="8">
        <v>43950</v>
      </c>
      <c r="CK1220">
        <v>326</v>
      </c>
      <c r="CL1220">
        <v>565</v>
      </c>
      <c r="CM1220">
        <v>39</v>
      </c>
    </row>
    <row r="1221" spans="1:227" ht="20.25">
      <c r="CH1221">
        <v>77</v>
      </c>
      <c r="CI1221" t="s">
        <v>75</v>
      </c>
      <c r="CJ1221" s="8">
        <v>43951</v>
      </c>
      <c r="CK1221">
        <v>334</v>
      </c>
      <c r="CL1221">
        <v>579</v>
      </c>
      <c r="CM1221">
        <v>38</v>
      </c>
    </row>
    <row r="1222" spans="1:227" ht="20.25">
      <c r="CH1222">
        <v>77</v>
      </c>
      <c r="CI1222" t="s">
        <v>75</v>
      </c>
      <c r="CJ1222" s="8">
        <v>43952</v>
      </c>
      <c r="CK1222">
        <v>345</v>
      </c>
      <c r="CL1222">
        <v>598</v>
      </c>
      <c r="CM1222">
        <v>42</v>
      </c>
    </row>
    <row r="1223" spans="1:227" ht="20.25">
      <c r="CH1223">
        <v>77</v>
      </c>
      <c r="CI1223" t="s">
        <v>75</v>
      </c>
      <c r="CJ1223" s="8">
        <v>43953</v>
      </c>
      <c r="CK1223">
        <v>355</v>
      </c>
      <c r="CL1223">
        <v>615</v>
      </c>
      <c r="CM1223">
        <v>44</v>
      </c>
    </row>
    <row r="1224" spans="1:227" ht="20.25">
      <c r="CH1224">
        <v>77</v>
      </c>
      <c r="CI1224" t="s">
        <v>75</v>
      </c>
      <c r="CJ1224" s="8">
        <v>43954</v>
      </c>
      <c r="CK1224">
        <v>360</v>
      </c>
      <c r="CL1224">
        <v>624</v>
      </c>
      <c r="CM1224">
        <v>44</v>
      </c>
    </row>
    <row r="1225" spans="1:227" ht="20.25">
      <c r="CH1225">
        <v>77</v>
      </c>
      <c r="CI1225" t="s">
        <v>75</v>
      </c>
      <c r="CJ1225" s="8">
        <v>43955</v>
      </c>
      <c r="CK1225">
        <v>366</v>
      </c>
      <c r="CL1225">
        <v>634</v>
      </c>
      <c r="CM1225">
        <v>44</v>
      </c>
    </row>
    <row r="1226" spans="1:227" ht="20.25">
      <c r="CH1226">
        <v>77</v>
      </c>
      <c r="CI1226" t="s">
        <v>75</v>
      </c>
      <c r="CJ1226" s="8">
        <v>43956</v>
      </c>
      <c r="CK1226">
        <v>387</v>
      </c>
      <c r="CL1226">
        <v>671</v>
      </c>
      <c r="CM1226">
        <v>46</v>
      </c>
    </row>
    <row r="1227" spans="1:227" ht="20.25">
      <c r="CH1227">
        <v>77</v>
      </c>
      <c r="CI1227" t="s">
        <v>75</v>
      </c>
      <c r="CJ1227" s="8">
        <v>43957</v>
      </c>
      <c r="CK1227">
        <v>403</v>
      </c>
      <c r="CL1227">
        <v>698</v>
      </c>
      <c r="CM1227">
        <v>49</v>
      </c>
    </row>
    <row r="1228" spans="1:227" ht="20.25">
      <c r="CH1228">
        <v>77</v>
      </c>
      <c r="CI1228" t="s">
        <v>75</v>
      </c>
      <c r="CJ1228" s="8">
        <v>43958</v>
      </c>
      <c r="CK1228">
        <v>421</v>
      </c>
      <c r="CL1228">
        <v>730</v>
      </c>
      <c r="CM1228">
        <v>49</v>
      </c>
    </row>
    <row r="1229" spans="1:227" ht="20.25">
      <c r="CH1229">
        <v>77</v>
      </c>
      <c r="CI1229" t="s">
        <v>75</v>
      </c>
      <c r="CJ1229" s="8">
        <v>43959</v>
      </c>
      <c r="CK1229">
        <v>425</v>
      </c>
      <c r="CL1229">
        <v>737</v>
      </c>
      <c r="CM1229">
        <v>48</v>
      </c>
    </row>
    <row r="1230" spans="1:227" ht="20.25">
      <c r="CH1230">
        <v>77</v>
      </c>
      <c r="CI1230" t="s">
        <v>75</v>
      </c>
      <c r="CJ1230" s="8">
        <v>43960</v>
      </c>
      <c r="CK1230">
        <v>431</v>
      </c>
      <c r="CL1230">
        <v>747</v>
      </c>
      <c r="CM1230">
        <v>49</v>
      </c>
    </row>
    <row r="1231" spans="1:227" ht="20.25">
      <c r="CH1231">
        <v>77</v>
      </c>
      <c r="CI1231" t="s">
        <v>75</v>
      </c>
      <c r="CJ1231" s="8">
        <v>43961</v>
      </c>
      <c r="CK1231">
        <v>433</v>
      </c>
      <c r="CL1231">
        <v>750</v>
      </c>
      <c r="CM1231">
        <v>50</v>
      </c>
    </row>
    <row r="1232" spans="1:227" ht="20.25">
      <c r="CH1232">
        <v>77</v>
      </c>
      <c r="CI1232" t="s">
        <v>75</v>
      </c>
      <c r="CJ1232" s="8">
        <v>43962</v>
      </c>
      <c r="CK1232">
        <v>449</v>
      </c>
      <c r="CL1232">
        <v>778</v>
      </c>
      <c r="CM1232">
        <v>51</v>
      </c>
    </row>
    <row r="1233" spans="1:227" ht="20.25">
      <c r="CH1233">
        <v>79</v>
      </c>
      <c r="CI1233" t="s">
        <v>76</v>
      </c>
      <c r="CJ1233" s="8">
        <v>43914</v>
      </c>
      <c r="CK1233">
        <v>0</v>
      </c>
      <c r="CM1233">
        <v>0</v>
      </c>
    </row>
    <row r="1234" spans="1:227" ht="20.25">
      <c r="CH1234">
        <v>79</v>
      </c>
      <c r="CI1234" t="s">
        <v>76</v>
      </c>
      <c r="CJ1234" s="8">
        <v>43915</v>
      </c>
      <c r="CK1234">
        <v>0</v>
      </c>
      <c r="CM1234">
        <v>0</v>
      </c>
    </row>
    <row r="1235" spans="1:227" ht="20.25">
      <c r="CH1235">
        <v>79</v>
      </c>
      <c r="CI1235" t="s">
        <v>76</v>
      </c>
      <c r="CJ1235" s="8">
        <v>43916</v>
      </c>
      <c r="CK1235">
        <v>0</v>
      </c>
      <c r="CM1235">
        <v>0</v>
      </c>
    </row>
    <row r="1236" spans="1:227" ht="20.25">
      <c r="CH1236">
        <v>79</v>
      </c>
      <c r="CI1236" t="s">
        <v>76</v>
      </c>
      <c r="CJ1236" s="8">
        <v>43917</v>
      </c>
      <c r="CK1236">
        <v>2</v>
      </c>
      <c r="CM1236">
        <v>0</v>
      </c>
    </row>
    <row r="1237" spans="1:227" ht="20.25">
      <c r="CH1237">
        <v>79</v>
      </c>
      <c r="CI1237" t="s">
        <v>76</v>
      </c>
      <c r="CJ1237" s="8">
        <v>43918</v>
      </c>
      <c r="CK1237">
        <v>2</v>
      </c>
      <c r="CM1237">
        <v>0</v>
      </c>
    </row>
    <row r="1238" spans="1:227" ht="20.25">
      <c r="CH1238">
        <v>79</v>
      </c>
      <c r="CI1238" t="s">
        <v>76</v>
      </c>
      <c r="CJ1238" s="8">
        <v>43919</v>
      </c>
      <c r="CK1238">
        <v>2</v>
      </c>
      <c r="CM1238">
        <v>0</v>
      </c>
    </row>
    <row r="1239" spans="1:227" ht="20.25">
      <c r="CH1239">
        <v>79</v>
      </c>
      <c r="CI1239" t="s">
        <v>76</v>
      </c>
      <c r="CJ1239" s="8">
        <v>43920</v>
      </c>
      <c r="CK1239">
        <v>2</v>
      </c>
      <c r="CM1239">
        <v>0</v>
      </c>
    </row>
    <row r="1240" spans="1:227" ht="20.25">
      <c r="CH1240">
        <v>79</v>
      </c>
      <c r="CI1240" t="s">
        <v>76</v>
      </c>
      <c r="CJ1240" s="8">
        <v>43921</v>
      </c>
      <c r="CK1240">
        <v>2</v>
      </c>
      <c r="CM1240">
        <v>0</v>
      </c>
    </row>
    <row r="1241" spans="1:227" ht="20.25">
      <c r="CH1241">
        <v>79</v>
      </c>
      <c r="CI1241" t="s">
        <v>76</v>
      </c>
      <c r="CJ1241" s="8">
        <v>43922</v>
      </c>
      <c r="CK1241">
        <v>3</v>
      </c>
      <c r="CM1241">
        <v>0</v>
      </c>
    </row>
    <row r="1242" spans="1:227" ht="20.25">
      <c r="CH1242">
        <v>79</v>
      </c>
      <c r="CI1242" t="s">
        <v>76</v>
      </c>
      <c r="CJ1242" s="8">
        <v>43923</v>
      </c>
      <c r="CK1242">
        <v>3</v>
      </c>
      <c r="CM1242">
        <v>0</v>
      </c>
    </row>
    <row r="1243" spans="1:227" ht="20.25">
      <c r="CH1243">
        <v>79</v>
      </c>
      <c r="CI1243" t="s">
        <v>76</v>
      </c>
      <c r="CJ1243" s="8">
        <v>43924</v>
      </c>
      <c r="CK1243">
        <v>3</v>
      </c>
      <c r="CM1243">
        <v>0</v>
      </c>
    </row>
    <row r="1244" spans="1:227" ht="20.25">
      <c r="CH1244">
        <v>79</v>
      </c>
      <c r="CI1244" t="s">
        <v>76</v>
      </c>
      <c r="CJ1244" s="8">
        <v>43925</v>
      </c>
      <c r="CK1244">
        <v>5</v>
      </c>
      <c r="CM1244">
        <v>0</v>
      </c>
    </row>
    <row r="1245" spans="1:227" ht="20.25">
      <c r="CH1245">
        <v>79</v>
      </c>
      <c r="CI1245" t="s">
        <v>76</v>
      </c>
      <c r="CJ1245" s="8">
        <v>43926</v>
      </c>
      <c r="CK1245">
        <v>5</v>
      </c>
      <c r="CM1245">
        <v>0</v>
      </c>
    </row>
    <row r="1246" spans="1:227" ht="20.25">
      <c r="CH1246">
        <v>79</v>
      </c>
      <c r="CI1246" t="s">
        <v>76</v>
      </c>
      <c r="CJ1246" s="8">
        <v>43927</v>
      </c>
      <c r="CK1246">
        <v>5</v>
      </c>
      <c r="CM1246">
        <v>0</v>
      </c>
    </row>
    <row r="1247" spans="1:227" ht="20.25">
      <c r="CH1247">
        <v>79</v>
      </c>
      <c r="CI1247" t="s">
        <v>76</v>
      </c>
      <c r="CJ1247" s="8">
        <v>43928</v>
      </c>
      <c r="CK1247">
        <v>5</v>
      </c>
      <c r="CM1247">
        <v>0</v>
      </c>
    </row>
    <row r="1248" spans="1:227" ht="20.25">
      <c r="CH1248">
        <v>79</v>
      </c>
      <c r="CI1248" t="s">
        <v>76</v>
      </c>
      <c r="CJ1248" s="8">
        <v>43929</v>
      </c>
      <c r="CK1248">
        <v>7</v>
      </c>
      <c r="CM1248">
        <v>0</v>
      </c>
    </row>
    <row r="1249" spans="1:227" ht="20.25">
      <c r="CH1249">
        <v>79</v>
      </c>
      <c r="CI1249" t="s">
        <v>76</v>
      </c>
      <c r="CJ1249" s="8">
        <v>43930</v>
      </c>
      <c r="CK1249">
        <v>8</v>
      </c>
      <c r="CM1249">
        <v>0</v>
      </c>
    </row>
    <row r="1250" spans="1:227" ht="20.25">
      <c r="CH1250">
        <v>79</v>
      </c>
      <c r="CI1250" t="s">
        <v>76</v>
      </c>
      <c r="CJ1250" s="8">
        <v>43931</v>
      </c>
      <c r="CK1250">
        <v>9</v>
      </c>
      <c r="CM1250">
        <v>0</v>
      </c>
    </row>
    <row r="1251" spans="1:227" ht="20.25">
      <c r="CH1251">
        <v>79</v>
      </c>
      <c r="CI1251" t="s">
        <v>76</v>
      </c>
      <c r="CJ1251" s="8">
        <v>43932</v>
      </c>
      <c r="CK1251">
        <v>9</v>
      </c>
      <c r="CM1251">
        <v>0</v>
      </c>
    </row>
    <row r="1252" spans="1:227" ht="20.25">
      <c r="CH1252">
        <v>79</v>
      </c>
      <c r="CI1252" t="s">
        <v>76</v>
      </c>
      <c r="CJ1252" s="8">
        <v>43933</v>
      </c>
      <c r="CK1252">
        <v>10</v>
      </c>
      <c r="CM1252">
        <v>0</v>
      </c>
    </row>
    <row r="1253" spans="1:227" ht="20.25">
      <c r="CH1253">
        <v>79</v>
      </c>
      <c r="CI1253" t="s">
        <v>76</v>
      </c>
      <c r="CJ1253" s="8">
        <v>43934</v>
      </c>
      <c r="CK1253">
        <v>13</v>
      </c>
      <c r="CM1253">
        <v>0</v>
      </c>
    </row>
    <row r="1254" spans="1:227" ht="20.25">
      <c r="CH1254">
        <v>79</v>
      </c>
      <c r="CI1254" t="s">
        <v>76</v>
      </c>
      <c r="CJ1254" s="8">
        <v>43935</v>
      </c>
      <c r="CK1254">
        <v>14</v>
      </c>
      <c r="CM1254">
        <v>0</v>
      </c>
    </row>
    <row r="1255" spans="1:227" ht="20.25">
      <c r="CH1255">
        <v>79</v>
      </c>
      <c r="CI1255" t="s">
        <v>76</v>
      </c>
      <c r="CJ1255" s="8">
        <v>43936</v>
      </c>
      <c r="CK1255">
        <v>15</v>
      </c>
      <c r="CM1255">
        <v>0</v>
      </c>
    </row>
    <row r="1256" spans="1:227" ht="20.25">
      <c r="CH1256">
        <v>79</v>
      </c>
      <c r="CI1256" t="s">
        <v>76</v>
      </c>
      <c r="CJ1256" s="8">
        <v>43937</v>
      </c>
      <c r="CK1256">
        <v>15</v>
      </c>
      <c r="CL1256">
        <v>236</v>
      </c>
      <c r="CM1256">
        <v>0</v>
      </c>
    </row>
    <row r="1257" spans="1:227" ht="20.25">
      <c r="CH1257">
        <v>79</v>
      </c>
      <c r="CI1257" t="s">
        <v>76</v>
      </c>
      <c r="CJ1257" s="8">
        <v>43938</v>
      </c>
      <c r="CK1257">
        <v>16</v>
      </c>
      <c r="CL1257">
        <v>252</v>
      </c>
      <c r="CM1257">
        <v>0</v>
      </c>
    </row>
    <row r="1258" spans="1:227" ht="20.25">
      <c r="CH1258">
        <v>79</v>
      </c>
      <c r="CI1258" t="s">
        <v>76</v>
      </c>
      <c r="CJ1258" s="8">
        <v>43939</v>
      </c>
      <c r="CK1258">
        <v>17</v>
      </c>
      <c r="CL1258">
        <v>267</v>
      </c>
      <c r="CM1258">
        <v>0</v>
      </c>
    </row>
    <row r="1259" spans="1:227" ht="20.25">
      <c r="CH1259">
        <v>79</v>
      </c>
      <c r="CI1259" t="s">
        <v>76</v>
      </c>
      <c r="CJ1259" s="8">
        <v>43940</v>
      </c>
      <c r="CK1259">
        <v>19</v>
      </c>
      <c r="CL1259">
        <v>299</v>
      </c>
      <c r="CM1259">
        <v>0</v>
      </c>
    </row>
    <row r="1260" spans="1:227" ht="20.25">
      <c r="CH1260">
        <v>79</v>
      </c>
      <c r="CI1260" t="s">
        <v>76</v>
      </c>
      <c r="CJ1260" s="8">
        <v>43941</v>
      </c>
      <c r="CK1260">
        <v>22</v>
      </c>
      <c r="CL1260">
        <v>346</v>
      </c>
      <c r="CM1260">
        <v>0</v>
      </c>
    </row>
    <row r="1261" spans="1:227" ht="20.25">
      <c r="CH1261">
        <v>79</v>
      </c>
      <c r="CI1261" t="s">
        <v>76</v>
      </c>
      <c r="CJ1261" s="8">
        <v>43942</v>
      </c>
      <c r="CK1261">
        <v>22</v>
      </c>
      <c r="CL1261">
        <v>346</v>
      </c>
      <c r="CM1261">
        <v>0</v>
      </c>
    </row>
    <row r="1262" spans="1:227" ht="20.25">
      <c r="CH1262">
        <v>79</v>
      </c>
      <c r="CI1262" t="s">
        <v>76</v>
      </c>
      <c r="CJ1262" s="8">
        <v>43943</v>
      </c>
      <c r="CK1262">
        <v>26</v>
      </c>
      <c r="CL1262">
        <v>409</v>
      </c>
      <c r="CM1262">
        <v>0</v>
      </c>
    </row>
    <row r="1263" spans="1:227" ht="20.25">
      <c r="CH1263">
        <v>79</v>
      </c>
      <c r="CI1263" t="s">
        <v>76</v>
      </c>
      <c r="CJ1263" s="8">
        <v>43944</v>
      </c>
      <c r="CK1263">
        <v>29</v>
      </c>
      <c r="CL1263">
        <v>456</v>
      </c>
      <c r="CM1263">
        <v>0</v>
      </c>
    </row>
    <row r="1264" spans="1:227" ht="20.25">
      <c r="CH1264">
        <v>79</v>
      </c>
      <c r="CI1264" t="s">
        <v>76</v>
      </c>
      <c r="CJ1264" s="8">
        <v>43945</v>
      </c>
      <c r="CK1264">
        <v>32</v>
      </c>
      <c r="CL1264">
        <v>503</v>
      </c>
      <c r="CM1264">
        <v>0</v>
      </c>
    </row>
    <row r="1265" spans="1:227" ht="20.25">
      <c r="CH1265">
        <v>79</v>
      </c>
      <c r="CI1265" t="s">
        <v>76</v>
      </c>
      <c r="CJ1265" s="8">
        <v>43946</v>
      </c>
      <c r="CK1265">
        <v>32</v>
      </c>
      <c r="CL1265">
        <v>503</v>
      </c>
      <c r="CM1265">
        <v>0</v>
      </c>
    </row>
    <row r="1266" spans="1:227" ht="20.25">
      <c r="CH1266">
        <v>79</v>
      </c>
      <c r="CI1266" t="s">
        <v>76</v>
      </c>
      <c r="CJ1266" s="8">
        <v>43947</v>
      </c>
      <c r="CK1266">
        <v>36</v>
      </c>
      <c r="CL1266">
        <v>566</v>
      </c>
      <c r="CM1266">
        <v>0</v>
      </c>
    </row>
    <row r="1267" spans="1:227" ht="20.25">
      <c r="CH1267">
        <v>79</v>
      </c>
      <c r="CI1267" t="s">
        <v>76</v>
      </c>
      <c r="CJ1267" s="8">
        <v>43948</v>
      </c>
      <c r="CK1267">
        <v>37</v>
      </c>
      <c r="CL1267">
        <v>582</v>
      </c>
      <c r="CM1267">
        <v>0</v>
      </c>
    </row>
    <row r="1268" spans="1:227" ht="20.25">
      <c r="CH1268">
        <v>79</v>
      </c>
      <c r="CI1268" t="s">
        <v>76</v>
      </c>
      <c r="CJ1268" s="8">
        <v>43949</v>
      </c>
      <c r="CK1268">
        <v>37</v>
      </c>
      <c r="CL1268">
        <v>582</v>
      </c>
      <c r="CM1268">
        <v>0</v>
      </c>
    </row>
    <row r="1269" spans="1:227" ht="20.25">
      <c r="CH1269">
        <v>79</v>
      </c>
      <c r="CI1269" t="s">
        <v>76</v>
      </c>
      <c r="CJ1269" s="8">
        <v>43950</v>
      </c>
      <c r="CK1269">
        <v>40</v>
      </c>
      <c r="CL1269">
        <v>629</v>
      </c>
      <c r="CM1269">
        <v>1</v>
      </c>
    </row>
    <row r="1270" spans="1:227" ht="20.25">
      <c r="CH1270">
        <v>79</v>
      </c>
      <c r="CI1270" t="s">
        <v>76</v>
      </c>
      <c r="CJ1270" s="8">
        <v>43951</v>
      </c>
      <c r="CK1270">
        <v>40</v>
      </c>
      <c r="CL1270">
        <v>629</v>
      </c>
      <c r="CM1270">
        <v>1</v>
      </c>
    </row>
    <row r="1271" spans="1:227" ht="20.25">
      <c r="CH1271">
        <v>79</v>
      </c>
      <c r="CI1271" t="s">
        <v>76</v>
      </c>
      <c r="CJ1271" s="8">
        <v>43952</v>
      </c>
      <c r="CK1271">
        <v>40</v>
      </c>
      <c r="CL1271">
        <v>629</v>
      </c>
      <c r="CM1271">
        <v>1</v>
      </c>
    </row>
    <row r="1272" spans="1:227" ht="20.25">
      <c r="CH1272">
        <v>79</v>
      </c>
      <c r="CI1272" t="s">
        <v>76</v>
      </c>
      <c r="CJ1272" s="8">
        <v>43953</v>
      </c>
      <c r="CK1272">
        <v>40</v>
      </c>
      <c r="CL1272">
        <v>629</v>
      </c>
      <c r="CM1272">
        <v>1</v>
      </c>
    </row>
    <row r="1273" spans="1:227" ht="20.25">
      <c r="CH1273">
        <v>79</v>
      </c>
      <c r="CI1273" t="s">
        <v>76</v>
      </c>
      <c r="CJ1273" s="8">
        <v>43954</v>
      </c>
      <c r="CK1273">
        <v>40</v>
      </c>
      <c r="CL1273">
        <v>629</v>
      </c>
      <c r="CM1273">
        <v>1</v>
      </c>
    </row>
    <row r="1274" spans="1:227" ht="20.25">
      <c r="CH1274">
        <v>79</v>
      </c>
      <c r="CI1274" t="s">
        <v>76</v>
      </c>
      <c r="CJ1274" s="8">
        <v>43955</v>
      </c>
      <c r="CK1274">
        <v>41</v>
      </c>
      <c r="CL1274">
        <v>645</v>
      </c>
      <c r="CM1274">
        <v>1</v>
      </c>
    </row>
    <row r="1275" spans="1:227" ht="20.25">
      <c r="CH1275">
        <v>79</v>
      </c>
      <c r="CI1275" t="s">
        <v>76</v>
      </c>
      <c r="CJ1275" s="8">
        <v>43956</v>
      </c>
      <c r="CK1275">
        <v>42</v>
      </c>
      <c r="CL1275">
        <v>661</v>
      </c>
      <c r="CM1275">
        <v>2</v>
      </c>
    </row>
    <row r="1276" spans="1:227" ht="20.25">
      <c r="CH1276">
        <v>79</v>
      </c>
      <c r="CI1276" t="s">
        <v>76</v>
      </c>
      <c r="CJ1276" s="8">
        <v>43957</v>
      </c>
      <c r="CK1276">
        <v>42</v>
      </c>
      <c r="CL1276">
        <v>661</v>
      </c>
      <c r="CM1276">
        <v>2</v>
      </c>
    </row>
    <row r="1277" spans="1:227" ht="20.25">
      <c r="CH1277">
        <v>79</v>
      </c>
      <c r="CI1277" t="s">
        <v>76</v>
      </c>
      <c r="CJ1277" s="8">
        <v>43958</v>
      </c>
      <c r="CK1277">
        <v>42</v>
      </c>
      <c r="CL1277">
        <v>661</v>
      </c>
      <c r="CM1277">
        <v>2</v>
      </c>
    </row>
    <row r="1278" spans="1:227" ht="20.25">
      <c r="CH1278">
        <v>79</v>
      </c>
      <c r="CI1278" t="s">
        <v>76</v>
      </c>
      <c r="CJ1278" s="8">
        <v>43959</v>
      </c>
      <c r="CK1278">
        <v>43</v>
      </c>
      <c r="CL1278">
        <v>676</v>
      </c>
      <c r="CM1278">
        <v>2</v>
      </c>
    </row>
    <row r="1279" spans="1:227" ht="20.25">
      <c r="CH1279">
        <v>79</v>
      </c>
      <c r="CI1279" t="s">
        <v>76</v>
      </c>
      <c r="CJ1279" s="8">
        <v>43960</v>
      </c>
      <c r="CK1279">
        <v>43</v>
      </c>
      <c r="CL1279">
        <v>676</v>
      </c>
      <c r="CM1279">
        <v>2</v>
      </c>
    </row>
    <row r="1280" spans="1:227" ht="20.25">
      <c r="CH1280">
        <v>79</v>
      </c>
      <c r="CI1280" t="s">
        <v>76</v>
      </c>
      <c r="CJ1280" s="8">
        <v>43961</v>
      </c>
      <c r="CK1280">
        <v>43</v>
      </c>
      <c r="CL1280">
        <v>676</v>
      </c>
      <c r="CM1280">
        <v>2</v>
      </c>
    </row>
    <row r="1281" spans="1:227" ht="20.25">
      <c r="CH1281">
        <v>79</v>
      </c>
      <c r="CI1281" t="s">
        <v>76</v>
      </c>
      <c r="CJ1281" s="8">
        <v>43962</v>
      </c>
      <c r="CK1281">
        <v>43</v>
      </c>
      <c r="CL1281">
        <v>676</v>
      </c>
      <c r="CM1281">
        <v>2</v>
      </c>
    </row>
    <row r="1282" spans="1:227" ht="20.25">
      <c r="CH1282">
        <v>80</v>
      </c>
      <c r="CI1282" t="s">
        <v>77</v>
      </c>
      <c r="CJ1282" s="8">
        <v>43914</v>
      </c>
      <c r="CK1282">
        <v>3</v>
      </c>
      <c r="CM1282">
        <v>0</v>
      </c>
    </row>
    <row r="1283" spans="1:227" ht="20.25">
      <c r="CH1283">
        <v>80</v>
      </c>
      <c r="CI1283" t="s">
        <v>77</v>
      </c>
      <c r="CJ1283" s="8">
        <v>43915</v>
      </c>
      <c r="CK1283">
        <v>7</v>
      </c>
      <c r="CM1283">
        <v>0</v>
      </c>
    </row>
    <row r="1284" spans="1:227" ht="20.25">
      <c r="CH1284">
        <v>80</v>
      </c>
      <c r="CI1284" t="s">
        <v>77</v>
      </c>
      <c r="CJ1284" s="8">
        <v>43916</v>
      </c>
      <c r="CK1284">
        <v>8</v>
      </c>
      <c r="CM1284">
        <v>0</v>
      </c>
    </row>
    <row r="1285" spans="1:227" ht="20.25">
      <c r="CH1285">
        <v>80</v>
      </c>
      <c r="CI1285" t="s">
        <v>77</v>
      </c>
      <c r="CJ1285" s="8">
        <v>43917</v>
      </c>
      <c r="CK1285">
        <v>9</v>
      </c>
      <c r="CM1285">
        <v>0</v>
      </c>
    </row>
    <row r="1286" spans="1:227" ht="20.25">
      <c r="CH1286">
        <v>80</v>
      </c>
      <c r="CI1286" t="s">
        <v>77</v>
      </c>
      <c r="CJ1286" s="8">
        <v>43918</v>
      </c>
      <c r="CK1286">
        <v>14</v>
      </c>
      <c r="CM1286">
        <v>0</v>
      </c>
    </row>
    <row r="1287" spans="1:227" ht="20.25">
      <c r="CH1287">
        <v>80</v>
      </c>
      <c r="CI1287" t="s">
        <v>77</v>
      </c>
      <c r="CJ1287" s="8">
        <v>43919</v>
      </c>
      <c r="CK1287">
        <v>16</v>
      </c>
      <c r="CM1287">
        <v>0</v>
      </c>
    </row>
    <row r="1288" spans="1:227" ht="20.25">
      <c r="CH1288">
        <v>80</v>
      </c>
      <c r="CI1288" t="s">
        <v>77</v>
      </c>
      <c r="CJ1288" s="8">
        <v>43920</v>
      </c>
      <c r="CK1288">
        <v>21</v>
      </c>
      <c r="CM1288">
        <v>0</v>
      </c>
    </row>
    <row r="1289" spans="1:227" ht="20.25">
      <c r="CH1289">
        <v>80</v>
      </c>
      <c r="CI1289" t="s">
        <v>77</v>
      </c>
      <c r="CJ1289" s="8">
        <v>43921</v>
      </c>
      <c r="CK1289">
        <v>24</v>
      </c>
      <c r="CM1289">
        <v>1</v>
      </c>
    </row>
    <row r="1290" spans="1:227" ht="20.25">
      <c r="CH1290">
        <v>80</v>
      </c>
      <c r="CI1290" t="s">
        <v>77</v>
      </c>
      <c r="CJ1290" s="8">
        <v>43922</v>
      </c>
      <c r="CK1290">
        <v>31</v>
      </c>
      <c r="CM1290">
        <v>1</v>
      </c>
    </row>
    <row r="1291" spans="1:227" ht="20.25">
      <c r="CH1291">
        <v>80</v>
      </c>
      <c r="CI1291" t="s">
        <v>77</v>
      </c>
      <c r="CJ1291" s="8">
        <v>43923</v>
      </c>
      <c r="CK1291">
        <v>31</v>
      </c>
      <c r="CM1291">
        <v>1</v>
      </c>
    </row>
    <row r="1292" spans="1:227" ht="20.25">
      <c r="CH1292">
        <v>80</v>
      </c>
      <c r="CI1292" t="s">
        <v>77</v>
      </c>
      <c r="CJ1292" s="8">
        <v>43924</v>
      </c>
      <c r="CK1292">
        <v>40</v>
      </c>
      <c r="CM1292">
        <v>1</v>
      </c>
    </row>
    <row r="1293" spans="1:227" ht="20.25">
      <c r="CH1293">
        <v>80</v>
      </c>
      <c r="CI1293" t="s">
        <v>77</v>
      </c>
      <c r="CJ1293" s="8">
        <v>43925</v>
      </c>
      <c r="CK1293">
        <v>46</v>
      </c>
      <c r="CM1293">
        <v>2</v>
      </c>
    </row>
    <row r="1294" spans="1:227" ht="20.25">
      <c r="CH1294">
        <v>80</v>
      </c>
      <c r="CI1294" t="s">
        <v>77</v>
      </c>
      <c r="CJ1294" s="8">
        <v>43926</v>
      </c>
      <c r="CK1294">
        <v>47</v>
      </c>
      <c r="CM1294">
        <v>2</v>
      </c>
    </row>
    <row r="1295" spans="1:227" ht="20.25">
      <c r="CH1295">
        <v>80</v>
      </c>
      <c r="CI1295" t="s">
        <v>77</v>
      </c>
      <c r="CJ1295" s="8">
        <v>43927</v>
      </c>
      <c r="CK1295">
        <v>64</v>
      </c>
      <c r="CM1295">
        <v>2</v>
      </c>
    </row>
    <row r="1296" spans="1:227" ht="20.25">
      <c r="CH1296">
        <v>80</v>
      </c>
      <c r="CI1296" t="s">
        <v>77</v>
      </c>
      <c r="CJ1296" s="8">
        <v>43928</v>
      </c>
      <c r="CK1296">
        <v>68</v>
      </c>
      <c r="CM1296">
        <v>3</v>
      </c>
    </row>
    <row r="1297" spans="1:227" ht="20.25">
      <c r="CH1297">
        <v>80</v>
      </c>
      <c r="CI1297" t="s">
        <v>77</v>
      </c>
      <c r="CJ1297" s="8">
        <v>43929</v>
      </c>
      <c r="CK1297">
        <v>79</v>
      </c>
      <c r="CM1297">
        <v>4</v>
      </c>
    </row>
    <row r="1298" spans="1:227" ht="20.25">
      <c r="CH1298">
        <v>80</v>
      </c>
      <c r="CI1298" t="s">
        <v>77</v>
      </c>
      <c r="CJ1298" s="8">
        <v>43930</v>
      </c>
      <c r="CK1298">
        <v>84</v>
      </c>
      <c r="CM1298">
        <v>4</v>
      </c>
    </row>
    <row r="1299" spans="1:227" ht="20.25">
      <c r="CH1299">
        <v>80</v>
      </c>
      <c r="CI1299" t="s">
        <v>77</v>
      </c>
      <c r="CJ1299" s="8">
        <v>43931</v>
      </c>
      <c r="CK1299">
        <v>101</v>
      </c>
      <c r="CM1299">
        <v>4</v>
      </c>
    </row>
    <row r="1300" spans="1:227" ht="20.25">
      <c r="CH1300">
        <v>80</v>
      </c>
      <c r="CI1300" t="s">
        <v>77</v>
      </c>
      <c r="CJ1300" s="8">
        <v>43932</v>
      </c>
      <c r="CK1300">
        <v>110</v>
      </c>
      <c r="CM1300">
        <v>7</v>
      </c>
    </row>
    <row r="1301" spans="1:227" ht="20.25">
      <c r="CH1301">
        <v>80</v>
      </c>
      <c r="CI1301" t="s">
        <v>77</v>
      </c>
      <c r="CJ1301" s="8">
        <v>43933</v>
      </c>
      <c r="CK1301">
        <v>113</v>
      </c>
      <c r="CM1301">
        <v>8</v>
      </c>
    </row>
    <row r="1302" spans="1:227" ht="20.25">
      <c r="CH1302">
        <v>80</v>
      </c>
      <c r="CI1302" t="s">
        <v>77</v>
      </c>
      <c r="CJ1302" s="8">
        <v>43934</v>
      </c>
      <c r="CK1302">
        <v>145</v>
      </c>
      <c r="CM1302">
        <v>9</v>
      </c>
    </row>
    <row r="1303" spans="1:227" ht="20.25">
      <c r="CH1303">
        <v>80</v>
      </c>
      <c r="CI1303" t="s">
        <v>77</v>
      </c>
      <c r="CJ1303" s="8">
        <v>43935</v>
      </c>
      <c r="CK1303">
        <v>152</v>
      </c>
      <c r="CM1303">
        <v>9</v>
      </c>
    </row>
    <row r="1304" spans="1:227" ht="20.25">
      <c r="CH1304">
        <v>80</v>
      </c>
      <c r="CI1304" t="s">
        <v>77</v>
      </c>
      <c r="CJ1304" s="8">
        <v>43936</v>
      </c>
      <c r="CK1304">
        <v>158</v>
      </c>
      <c r="CM1304">
        <v>12</v>
      </c>
    </row>
    <row r="1305" spans="1:227" ht="20.25">
      <c r="CH1305">
        <v>80</v>
      </c>
      <c r="CI1305" t="s">
        <v>77</v>
      </c>
      <c r="CJ1305" s="8">
        <v>43937</v>
      </c>
      <c r="CK1305">
        <v>169</v>
      </c>
      <c r="CL1305">
        <v>284</v>
      </c>
      <c r="CM1305">
        <v>12</v>
      </c>
    </row>
    <row r="1306" spans="1:227" ht="20.25">
      <c r="CH1306">
        <v>80</v>
      </c>
      <c r="CI1306" t="s">
        <v>77</v>
      </c>
      <c r="CJ1306" s="8">
        <v>43938</v>
      </c>
      <c r="CK1306">
        <v>175</v>
      </c>
      <c r="CL1306">
        <v>294</v>
      </c>
      <c r="CM1306">
        <v>15</v>
      </c>
    </row>
    <row r="1307" spans="1:227" ht="20.25">
      <c r="CH1307">
        <v>80</v>
      </c>
      <c r="CI1307" t="s">
        <v>77</v>
      </c>
      <c r="CJ1307" s="8">
        <v>43939</v>
      </c>
      <c r="CK1307">
        <v>186</v>
      </c>
      <c r="CL1307">
        <v>312</v>
      </c>
      <c r="CM1307">
        <v>16</v>
      </c>
    </row>
    <row r="1308" spans="1:227" ht="20.25">
      <c r="CH1308">
        <v>80</v>
      </c>
      <c r="CI1308" t="s">
        <v>77</v>
      </c>
      <c r="CJ1308" s="8">
        <v>43940</v>
      </c>
      <c r="CK1308">
        <v>191</v>
      </c>
      <c r="CL1308">
        <v>321</v>
      </c>
      <c r="CM1308">
        <v>17</v>
      </c>
    </row>
    <row r="1309" spans="1:227" ht="20.25">
      <c r="CH1309">
        <v>80</v>
      </c>
      <c r="CI1309" t="s">
        <v>77</v>
      </c>
      <c r="CJ1309" s="8">
        <v>43941</v>
      </c>
      <c r="CK1309">
        <v>205</v>
      </c>
      <c r="CL1309">
        <v>344</v>
      </c>
      <c r="CM1309">
        <v>21</v>
      </c>
    </row>
    <row r="1310" spans="1:227" ht="20.25">
      <c r="CH1310">
        <v>80</v>
      </c>
      <c r="CI1310" t="s">
        <v>77</v>
      </c>
      <c r="CJ1310" s="8">
        <v>43942</v>
      </c>
      <c r="CK1310">
        <v>215</v>
      </c>
      <c r="CL1310">
        <v>361</v>
      </c>
      <c r="CM1310">
        <v>22</v>
      </c>
    </row>
    <row r="1311" spans="1:227" ht="20.25">
      <c r="CH1311">
        <v>80</v>
      </c>
      <c r="CI1311" t="s">
        <v>77</v>
      </c>
      <c r="CJ1311" s="8">
        <v>43943</v>
      </c>
      <c r="CK1311">
        <v>229</v>
      </c>
      <c r="CL1311">
        <v>385</v>
      </c>
      <c r="CM1311">
        <v>26</v>
      </c>
    </row>
    <row r="1312" spans="1:227" ht="20.25">
      <c r="CH1312">
        <v>80</v>
      </c>
      <c r="CI1312" t="s">
        <v>77</v>
      </c>
      <c r="CJ1312" s="8">
        <v>43944</v>
      </c>
      <c r="CK1312">
        <v>241</v>
      </c>
      <c r="CL1312">
        <v>405</v>
      </c>
      <c r="CM1312">
        <v>26</v>
      </c>
    </row>
    <row r="1313" spans="1:227" ht="20.25">
      <c r="CH1313">
        <v>80</v>
      </c>
      <c r="CI1313" t="s">
        <v>77</v>
      </c>
      <c r="CJ1313" s="8">
        <v>43945</v>
      </c>
      <c r="CK1313">
        <v>263</v>
      </c>
      <c r="CL1313">
        <v>442</v>
      </c>
      <c r="CM1313">
        <v>28</v>
      </c>
    </row>
    <row r="1314" spans="1:227" ht="20.25">
      <c r="CH1314">
        <v>80</v>
      </c>
      <c r="CI1314" t="s">
        <v>77</v>
      </c>
      <c r="CJ1314" s="8">
        <v>43946</v>
      </c>
      <c r="CK1314">
        <v>278</v>
      </c>
      <c r="CL1314">
        <v>467</v>
      </c>
      <c r="CM1314">
        <v>28</v>
      </c>
    </row>
    <row r="1315" spans="1:227" ht="20.25">
      <c r="CH1315">
        <v>80</v>
      </c>
      <c r="CI1315" t="s">
        <v>77</v>
      </c>
      <c r="CJ1315" s="8">
        <v>43947</v>
      </c>
      <c r="CK1315">
        <v>301</v>
      </c>
      <c r="CL1315">
        <v>506</v>
      </c>
      <c r="CM1315">
        <v>28</v>
      </c>
    </row>
    <row r="1316" spans="1:227" ht="20.25">
      <c r="CH1316">
        <v>80</v>
      </c>
      <c r="CI1316" t="s">
        <v>77</v>
      </c>
      <c r="CJ1316" s="8">
        <v>43948</v>
      </c>
      <c r="CK1316">
        <v>320</v>
      </c>
      <c r="CL1316">
        <v>537</v>
      </c>
      <c r="CM1316">
        <v>30</v>
      </c>
    </row>
    <row r="1317" spans="1:227" ht="20.25">
      <c r="CH1317">
        <v>80</v>
      </c>
      <c r="CI1317" t="s">
        <v>77</v>
      </c>
      <c r="CJ1317" s="8">
        <v>43949</v>
      </c>
      <c r="CK1317">
        <v>326</v>
      </c>
      <c r="CL1317">
        <v>548</v>
      </c>
      <c r="CM1317">
        <v>32</v>
      </c>
    </row>
    <row r="1318" spans="1:227" ht="20.25">
      <c r="CH1318">
        <v>80</v>
      </c>
      <c r="CI1318" t="s">
        <v>77</v>
      </c>
      <c r="CJ1318" s="8">
        <v>43950</v>
      </c>
      <c r="CK1318">
        <v>337</v>
      </c>
      <c r="CL1318">
        <v>566</v>
      </c>
      <c r="CM1318">
        <v>30</v>
      </c>
    </row>
    <row r="1319" spans="1:227" ht="20.25">
      <c r="CH1319">
        <v>80</v>
      </c>
      <c r="CI1319" t="s">
        <v>77</v>
      </c>
      <c r="CJ1319" s="8">
        <v>43951</v>
      </c>
      <c r="CK1319">
        <v>358</v>
      </c>
      <c r="CL1319">
        <v>601</v>
      </c>
      <c r="CM1319">
        <v>30</v>
      </c>
    </row>
    <row r="1320" spans="1:227" ht="20.25">
      <c r="CH1320">
        <v>80</v>
      </c>
      <c r="CI1320" t="s">
        <v>77</v>
      </c>
      <c r="CJ1320" s="8">
        <v>43952</v>
      </c>
      <c r="CK1320">
        <v>385</v>
      </c>
      <c r="CL1320">
        <v>647</v>
      </c>
      <c r="CM1320">
        <v>31</v>
      </c>
    </row>
    <row r="1321" spans="1:227" ht="20.25">
      <c r="CH1321">
        <v>80</v>
      </c>
      <c r="CI1321" t="s">
        <v>77</v>
      </c>
      <c r="CJ1321" s="8">
        <v>43953</v>
      </c>
      <c r="CK1321">
        <v>401</v>
      </c>
      <c r="CL1321">
        <v>673</v>
      </c>
      <c r="CM1321">
        <v>33</v>
      </c>
    </row>
    <row r="1322" spans="1:227" ht="20.25">
      <c r="CH1322">
        <v>80</v>
      </c>
      <c r="CI1322" t="s">
        <v>77</v>
      </c>
      <c r="CJ1322" s="8">
        <v>43954</v>
      </c>
      <c r="CK1322">
        <v>408</v>
      </c>
      <c r="CL1322">
        <v>685</v>
      </c>
      <c r="CM1322">
        <v>36</v>
      </c>
    </row>
    <row r="1323" spans="1:227" ht="20.25">
      <c r="CH1323">
        <v>80</v>
      </c>
      <c r="CI1323" t="s">
        <v>77</v>
      </c>
      <c r="CJ1323" s="8">
        <v>43955</v>
      </c>
      <c r="CK1323">
        <v>431</v>
      </c>
      <c r="CL1323">
        <v>724</v>
      </c>
      <c r="CM1323">
        <v>38</v>
      </c>
    </row>
    <row r="1324" spans="1:227" ht="20.25">
      <c r="CH1324">
        <v>80</v>
      </c>
      <c r="CI1324" t="s">
        <v>77</v>
      </c>
      <c r="CJ1324" s="8">
        <v>43956</v>
      </c>
      <c r="CK1324">
        <v>438</v>
      </c>
      <c r="CL1324">
        <v>736</v>
      </c>
      <c r="CM1324">
        <v>40</v>
      </c>
    </row>
    <row r="1325" spans="1:227" ht="20.25">
      <c r="CH1325">
        <v>80</v>
      </c>
      <c r="CI1325" t="s">
        <v>77</v>
      </c>
      <c r="CJ1325" s="8">
        <v>43957</v>
      </c>
      <c r="CK1325">
        <v>452</v>
      </c>
      <c r="CL1325">
        <v>759</v>
      </c>
      <c r="CM1325">
        <v>40</v>
      </c>
    </row>
    <row r="1326" spans="1:227" ht="20.25">
      <c r="CH1326">
        <v>80</v>
      </c>
      <c r="CI1326" t="s">
        <v>77</v>
      </c>
      <c r="CJ1326" s="8">
        <v>43958</v>
      </c>
      <c r="CK1326">
        <v>472</v>
      </c>
      <c r="CL1326">
        <v>793</v>
      </c>
      <c r="CM1326">
        <v>42</v>
      </c>
    </row>
    <row r="1327" spans="1:227" ht="20.25">
      <c r="CH1327">
        <v>80</v>
      </c>
      <c r="CI1327" t="s">
        <v>77</v>
      </c>
      <c r="CJ1327" s="8">
        <v>43959</v>
      </c>
      <c r="CK1327">
        <v>523</v>
      </c>
      <c r="CL1327">
        <v>878</v>
      </c>
      <c r="CM1327">
        <v>43</v>
      </c>
    </row>
    <row r="1328" spans="1:227" ht="20.25">
      <c r="CH1328">
        <v>80</v>
      </c>
      <c r="CI1328" t="s">
        <v>77</v>
      </c>
      <c r="CJ1328" s="8">
        <v>43960</v>
      </c>
      <c r="CK1328">
        <v>559</v>
      </c>
      <c r="CL1328">
        <v>939</v>
      </c>
      <c r="CM1328">
        <v>45</v>
      </c>
    </row>
    <row r="1329" spans="1:227" ht="20.25">
      <c r="CH1329">
        <v>80</v>
      </c>
      <c r="CI1329" t="s">
        <v>77</v>
      </c>
      <c r="CJ1329" s="8">
        <v>43961</v>
      </c>
      <c r="CK1329">
        <v>562</v>
      </c>
      <c r="CL1329">
        <v>944</v>
      </c>
      <c r="CM1329">
        <v>46</v>
      </c>
    </row>
    <row r="1330" spans="1:227" ht="20.25">
      <c r="CH1330">
        <v>80</v>
      </c>
      <c r="CI1330" t="s">
        <v>77</v>
      </c>
      <c r="CJ1330" s="8">
        <v>43962</v>
      </c>
      <c r="CK1330">
        <v>580</v>
      </c>
      <c r="CL1330">
        <v>974</v>
      </c>
      <c r="CM1330">
        <v>46</v>
      </c>
    </row>
    <row r="1331" spans="1:227" ht="20.25">
      <c r="CH1331">
        <v>83</v>
      </c>
      <c r="CI1331" t="s">
        <v>40</v>
      </c>
      <c r="CJ1331" s="8">
        <v>43914</v>
      </c>
      <c r="CK1331">
        <v>1</v>
      </c>
      <c r="CM1331">
        <v>0</v>
      </c>
    </row>
    <row r="1332" spans="1:227" ht="20.25">
      <c r="CH1332">
        <v>83</v>
      </c>
      <c r="CI1332" t="s">
        <v>40</v>
      </c>
      <c r="CJ1332" s="8">
        <v>43915</v>
      </c>
      <c r="CK1332">
        <v>2</v>
      </c>
      <c r="CM1332">
        <v>0</v>
      </c>
    </row>
    <row r="1333" spans="1:227" ht="20.25">
      <c r="CH1333">
        <v>83</v>
      </c>
      <c r="CI1333" t="s">
        <v>40</v>
      </c>
      <c r="CJ1333" s="8">
        <v>43916</v>
      </c>
      <c r="CK1333">
        <v>3</v>
      </c>
      <c r="CM1333">
        <v>0</v>
      </c>
    </row>
    <row r="1334" spans="1:227" ht="20.25">
      <c r="CH1334">
        <v>83</v>
      </c>
      <c r="CI1334" t="s">
        <v>40</v>
      </c>
      <c r="CJ1334" s="8">
        <v>43917</v>
      </c>
      <c r="CK1334">
        <v>6</v>
      </c>
      <c r="CM1334">
        <v>0</v>
      </c>
    </row>
    <row r="1335" spans="1:227" ht="20.25">
      <c r="CH1335">
        <v>83</v>
      </c>
      <c r="CI1335" t="s">
        <v>40</v>
      </c>
      <c r="CJ1335" s="8">
        <v>43918</v>
      </c>
      <c r="CK1335">
        <v>6</v>
      </c>
      <c r="CM1335">
        <v>0</v>
      </c>
    </row>
    <row r="1336" spans="1:227" ht="20.25">
      <c r="CH1336">
        <v>83</v>
      </c>
      <c r="CI1336" t="s">
        <v>40</v>
      </c>
      <c r="CJ1336" s="8">
        <v>43919</v>
      </c>
      <c r="CK1336">
        <v>12</v>
      </c>
      <c r="CM1336">
        <v>0</v>
      </c>
    </row>
    <row r="1337" spans="1:227" ht="20.25">
      <c r="CH1337">
        <v>83</v>
      </c>
      <c r="CI1337" t="s">
        <v>40</v>
      </c>
      <c r="CJ1337" s="8">
        <v>43920</v>
      </c>
      <c r="CK1337">
        <v>18</v>
      </c>
      <c r="CM1337">
        <v>0</v>
      </c>
    </row>
    <row r="1338" spans="1:227" ht="20.25">
      <c r="CH1338">
        <v>83</v>
      </c>
      <c r="CI1338" t="s">
        <v>40</v>
      </c>
      <c r="CJ1338" s="8">
        <v>43921</v>
      </c>
      <c r="CK1338">
        <v>19</v>
      </c>
      <c r="CM1338">
        <v>0</v>
      </c>
    </row>
    <row r="1339" spans="1:227" ht="20.25">
      <c r="CH1339">
        <v>83</v>
      </c>
      <c r="CI1339" t="s">
        <v>40</v>
      </c>
      <c r="CJ1339" s="8">
        <v>43922</v>
      </c>
      <c r="CK1339">
        <v>24</v>
      </c>
      <c r="CM1339">
        <v>0</v>
      </c>
    </row>
    <row r="1340" spans="1:227" ht="20.25">
      <c r="CH1340">
        <v>83</v>
      </c>
      <c r="CI1340" t="s">
        <v>40</v>
      </c>
      <c r="CJ1340" s="8">
        <v>43923</v>
      </c>
      <c r="CK1340">
        <v>29</v>
      </c>
      <c r="CM1340">
        <v>0</v>
      </c>
    </row>
    <row r="1341" spans="1:227" ht="20.25">
      <c r="CH1341">
        <v>83</v>
      </c>
      <c r="CI1341" t="s">
        <v>40</v>
      </c>
      <c r="CJ1341" s="8">
        <v>43924</v>
      </c>
      <c r="CK1341">
        <v>35</v>
      </c>
      <c r="CM1341">
        <v>0</v>
      </c>
    </row>
    <row r="1342" spans="1:227" ht="20.25">
      <c r="CH1342">
        <v>83</v>
      </c>
      <c r="CI1342" t="s">
        <v>40</v>
      </c>
      <c r="CJ1342" s="8">
        <v>43925</v>
      </c>
      <c r="CK1342">
        <v>42</v>
      </c>
      <c r="CM1342">
        <v>0</v>
      </c>
    </row>
    <row r="1343" spans="1:227" ht="20.25">
      <c r="CH1343">
        <v>83</v>
      </c>
      <c r="CI1343" t="s">
        <v>40</v>
      </c>
      <c r="CJ1343" s="8">
        <v>43926</v>
      </c>
      <c r="CK1343">
        <v>42</v>
      </c>
      <c r="CM1343">
        <v>0</v>
      </c>
    </row>
    <row r="1344" spans="1:227" ht="20.25">
      <c r="CH1344">
        <v>83</v>
      </c>
      <c r="CI1344" t="s">
        <v>40</v>
      </c>
      <c r="CJ1344" s="8">
        <v>43927</v>
      </c>
      <c r="CK1344">
        <v>52</v>
      </c>
      <c r="CM1344">
        <v>0</v>
      </c>
    </row>
    <row r="1345" spans="1:227" ht="20.25">
      <c r="CH1345">
        <v>83</v>
      </c>
      <c r="CI1345" t="s">
        <v>40</v>
      </c>
      <c r="CJ1345" s="8">
        <v>43928</v>
      </c>
      <c r="CK1345">
        <v>56</v>
      </c>
      <c r="CM1345">
        <v>0</v>
      </c>
    </row>
    <row r="1346" spans="1:227" ht="20.25">
      <c r="CH1346">
        <v>83</v>
      </c>
      <c r="CI1346" t="s">
        <v>40</v>
      </c>
      <c r="CJ1346" s="8">
        <v>43929</v>
      </c>
      <c r="CK1346">
        <v>64</v>
      </c>
      <c r="CM1346">
        <v>1</v>
      </c>
    </row>
    <row r="1347" spans="1:227" ht="20.25">
      <c r="CH1347">
        <v>83</v>
      </c>
      <c r="CI1347" t="s">
        <v>40</v>
      </c>
      <c r="CJ1347" s="8">
        <v>43930</v>
      </c>
      <c r="CK1347">
        <v>77</v>
      </c>
      <c r="CM1347">
        <v>4</v>
      </c>
    </row>
    <row r="1348" spans="1:227" ht="20.25">
      <c r="CH1348">
        <v>83</v>
      </c>
      <c r="CI1348" t="s">
        <v>40</v>
      </c>
      <c r="CJ1348" s="8">
        <v>43931</v>
      </c>
      <c r="CK1348">
        <v>94</v>
      </c>
      <c r="CM1348">
        <v>5</v>
      </c>
    </row>
    <row r="1349" spans="1:227" ht="20.25">
      <c r="CH1349">
        <v>83</v>
      </c>
      <c r="CI1349" t="s">
        <v>40</v>
      </c>
      <c r="CJ1349" s="8">
        <v>43932</v>
      </c>
      <c r="CK1349">
        <v>117</v>
      </c>
      <c r="CM1349">
        <v>6</v>
      </c>
    </row>
    <row r="1350" spans="1:227" ht="20.25">
      <c r="CH1350">
        <v>83</v>
      </c>
      <c r="CI1350" t="s">
        <v>40</v>
      </c>
      <c r="CJ1350" s="8">
        <v>43933</v>
      </c>
      <c r="CK1350">
        <v>120</v>
      </c>
      <c r="CM1350">
        <v>6</v>
      </c>
    </row>
    <row r="1351" spans="1:227" ht="20.25">
      <c r="CH1351">
        <v>83</v>
      </c>
      <c r="CI1351" t="s">
        <v>40</v>
      </c>
      <c r="CJ1351" s="8">
        <v>43934</v>
      </c>
      <c r="CK1351">
        <v>142</v>
      </c>
      <c r="CM1351">
        <v>6</v>
      </c>
    </row>
    <row r="1352" spans="1:227" ht="20.25">
      <c r="CH1352">
        <v>83</v>
      </c>
      <c r="CI1352" t="s">
        <v>40</v>
      </c>
      <c r="CJ1352" s="8">
        <v>43935</v>
      </c>
      <c r="CK1352">
        <v>151</v>
      </c>
      <c r="CM1352">
        <v>7</v>
      </c>
    </row>
    <row r="1353" spans="1:227" ht="20.25">
      <c r="CH1353">
        <v>83</v>
      </c>
      <c r="CI1353" t="s">
        <v>40</v>
      </c>
      <c r="CJ1353" s="8">
        <v>43936</v>
      </c>
      <c r="CK1353">
        <v>163</v>
      </c>
      <c r="CM1353">
        <v>11</v>
      </c>
    </row>
    <row r="1354" spans="1:227" ht="20.25">
      <c r="CH1354">
        <v>83</v>
      </c>
      <c r="CI1354" t="s">
        <v>40</v>
      </c>
      <c r="CJ1354" s="8">
        <v>43937</v>
      </c>
      <c r="CK1354">
        <v>168</v>
      </c>
      <c r="CL1354">
        <v>364</v>
      </c>
      <c r="CM1354">
        <v>11</v>
      </c>
    </row>
    <row r="1355" spans="1:227" ht="20.25">
      <c r="CH1355">
        <v>83</v>
      </c>
      <c r="CI1355" t="s">
        <v>40</v>
      </c>
      <c r="CJ1355" s="8">
        <v>43938</v>
      </c>
      <c r="CK1355">
        <v>186</v>
      </c>
      <c r="CL1355">
        <v>403</v>
      </c>
      <c r="CM1355">
        <v>12</v>
      </c>
    </row>
    <row r="1356" spans="1:227" ht="20.25">
      <c r="CH1356">
        <v>83</v>
      </c>
      <c r="CI1356" t="s">
        <v>40</v>
      </c>
      <c r="CJ1356" s="8">
        <v>43939</v>
      </c>
      <c r="CK1356">
        <v>200</v>
      </c>
      <c r="CL1356">
        <v>433</v>
      </c>
      <c r="CM1356">
        <v>14</v>
      </c>
    </row>
    <row r="1357" spans="1:227" ht="20.25">
      <c r="CH1357">
        <v>83</v>
      </c>
      <c r="CI1357" t="s">
        <v>40</v>
      </c>
      <c r="CJ1357" s="8">
        <v>43940</v>
      </c>
      <c r="CK1357">
        <v>207</v>
      </c>
      <c r="CL1357">
        <v>449</v>
      </c>
      <c r="CM1357">
        <v>16</v>
      </c>
    </row>
    <row r="1358" spans="1:227" ht="20.25">
      <c r="CH1358">
        <v>83</v>
      </c>
      <c r="CI1358" t="s">
        <v>40</v>
      </c>
      <c r="CJ1358" s="8">
        <v>43941</v>
      </c>
      <c r="CK1358">
        <v>218</v>
      </c>
      <c r="CL1358">
        <v>472</v>
      </c>
      <c r="CM1358">
        <v>20</v>
      </c>
    </row>
    <row r="1359" spans="1:227" ht="20.25">
      <c r="CH1359">
        <v>83</v>
      </c>
      <c r="CI1359" t="s">
        <v>40</v>
      </c>
      <c r="CJ1359" s="8">
        <v>43942</v>
      </c>
      <c r="CK1359">
        <v>242</v>
      </c>
      <c r="CL1359">
        <v>524</v>
      </c>
      <c r="CM1359">
        <v>21</v>
      </c>
    </row>
    <row r="1360" spans="1:227" ht="20.25">
      <c r="CH1360">
        <v>83</v>
      </c>
      <c r="CI1360" t="s">
        <v>40</v>
      </c>
      <c r="CJ1360" s="8">
        <v>43943</v>
      </c>
      <c r="CK1360">
        <v>245</v>
      </c>
      <c r="CL1360">
        <v>531</v>
      </c>
      <c r="CM1360">
        <v>25</v>
      </c>
    </row>
    <row r="1361" spans="1:227" ht="20.25">
      <c r="CH1361">
        <v>83</v>
      </c>
      <c r="CI1361" t="s">
        <v>40</v>
      </c>
      <c r="CJ1361" s="8">
        <v>43944</v>
      </c>
      <c r="CK1361">
        <v>255</v>
      </c>
      <c r="CL1361">
        <v>553</v>
      </c>
      <c r="CM1361">
        <v>27</v>
      </c>
    </row>
    <row r="1362" spans="1:227" ht="20.25">
      <c r="CH1362">
        <v>83</v>
      </c>
      <c r="CI1362" t="s">
        <v>40</v>
      </c>
      <c r="CJ1362" s="8">
        <v>43945</v>
      </c>
      <c r="CK1362">
        <v>266</v>
      </c>
      <c r="CL1362">
        <v>576</v>
      </c>
      <c r="CM1362">
        <v>31</v>
      </c>
    </row>
    <row r="1363" spans="1:227" ht="20.25">
      <c r="CH1363">
        <v>83</v>
      </c>
      <c r="CI1363" t="s">
        <v>40</v>
      </c>
      <c r="CJ1363" s="8">
        <v>43946</v>
      </c>
      <c r="CK1363">
        <v>274</v>
      </c>
      <c r="CL1363">
        <v>594</v>
      </c>
      <c r="CM1363">
        <v>31</v>
      </c>
    </row>
    <row r="1364" spans="1:227" ht="20.25">
      <c r="CH1364">
        <v>83</v>
      </c>
      <c r="CI1364" t="s">
        <v>40</v>
      </c>
      <c r="CJ1364" s="8">
        <v>43947</v>
      </c>
      <c r="CK1364">
        <v>277</v>
      </c>
      <c r="CL1364">
        <v>600</v>
      </c>
      <c r="CM1364">
        <v>33</v>
      </c>
    </row>
    <row r="1365" spans="1:227" ht="20.25">
      <c r="CH1365">
        <v>83</v>
      </c>
      <c r="CI1365" t="s">
        <v>40</v>
      </c>
      <c r="CJ1365" s="8">
        <v>43948</v>
      </c>
      <c r="CK1365">
        <v>293</v>
      </c>
      <c r="CL1365">
        <v>635</v>
      </c>
      <c r="CM1365">
        <v>35</v>
      </c>
    </row>
    <row r="1366" spans="1:227" ht="20.25">
      <c r="CH1366">
        <v>83</v>
      </c>
      <c r="CI1366" t="s">
        <v>40</v>
      </c>
      <c r="CJ1366" s="8">
        <v>43949</v>
      </c>
      <c r="CK1366">
        <v>295</v>
      </c>
      <c r="CL1366">
        <v>639</v>
      </c>
      <c r="CM1366">
        <v>35</v>
      </c>
    </row>
    <row r="1367" spans="1:227" ht="20.25">
      <c r="CH1367">
        <v>83</v>
      </c>
      <c r="CI1367" t="s">
        <v>40</v>
      </c>
      <c r="CJ1367" s="8">
        <v>43950</v>
      </c>
      <c r="CK1367">
        <v>303</v>
      </c>
      <c r="CL1367">
        <v>657</v>
      </c>
      <c r="CM1367">
        <v>39</v>
      </c>
    </row>
    <row r="1368" spans="1:227" ht="20.25">
      <c r="CH1368">
        <v>83</v>
      </c>
      <c r="CI1368" t="s">
        <v>40</v>
      </c>
      <c r="CJ1368" s="8">
        <v>43951</v>
      </c>
      <c r="CK1368">
        <v>320</v>
      </c>
      <c r="CL1368">
        <v>693</v>
      </c>
      <c r="CM1368">
        <v>39</v>
      </c>
    </row>
    <row r="1369" spans="1:227" ht="20.25">
      <c r="CH1369">
        <v>83</v>
      </c>
      <c r="CI1369" t="s">
        <v>40</v>
      </c>
      <c r="CJ1369" s="8">
        <v>43952</v>
      </c>
      <c r="CK1369">
        <v>338</v>
      </c>
      <c r="CL1369">
        <v>732</v>
      </c>
      <c r="CM1369">
        <v>42</v>
      </c>
    </row>
    <row r="1370" spans="1:227" ht="20.25">
      <c r="CH1370">
        <v>83</v>
      </c>
      <c r="CI1370" t="s">
        <v>40</v>
      </c>
      <c r="CJ1370" s="8">
        <v>43953</v>
      </c>
      <c r="CK1370">
        <v>341</v>
      </c>
      <c r="CL1370">
        <v>739</v>
      </c>
      <c r="CM1370">
        <v>47</v>
      </c>
    </row>
    <row r="1371" spans="1:227" ht="20.25">
      <c r="CH1371">
        <v>83</v>
      </c>
      <c r="CI1371" t="s">
        <v>40</v>
      </c>
      <c r="CJ1371" s="8">
        <v>43954</v>
      </c>
      <c r="CK1371">
        <v>344</v>
      </c>
      <c r="CL1371">
        <v>745</v>
      </c>
      <c r="CM1371">
        <v>47</v>
      </c>
    </row>
    <row r="1372" spans="1:227" ht="20.25">
      <c r="CH1372">
        <v>83</v>
      </c>
      <c r="CI1372" t="s">
        <v>40</v>
      </c>
      <c r="CJ1372" s="8">
        <v>43955</v>
      </c>
      <c r="CK1372">
        <v>352</v>
      </c>
      <c r="CL1372">
        <v>763</v>
      </c>
      <c r="CM1372">
        <v>48</v>
      </c>
    </row>
    <row r="1373" spans="1:227" ht="20.25">
      <c r="CH1373">
        <v>83</v>
      </c>
      <c r="CI1373" t="s">
        <v>40</v>
      </c>
      <c r="CJ1373" s="8">
        <v>43956</v>
      </c>
      <c r="CK1373">
        <v>358</v>
      </c>
      <c r="CL1373">
        <v>776</v>
      </c>
      <c r="CM1373">
        <v>50</v>
      </c>
    </row>
    <row r="1374" spans="1:227" ht="20.25">
      <c r="CH1374">
        <v>83</v>
      </c>
      <c r="CI1374" t="s">
        <v>40</v>
      </c>
      <c r="CJ1374" s="8">
        <v>43957</v>
      </c>
      <c r="CK1374">
        <v>374</v>
      </c>
      <c r="CL1374">
        <v>810</v>
      </c>
      <c r="CM1374">
        <v>55</v>
      </c>
    </row>
    <row r="1375" spans="1:227" ht="20.25">
      <c r="CH1375">
        <v>83</v>
      </c>
      <c r="CI1375" t="s">
        <v>40</v>
      </c>
      <c r="CJ1375" s="8">
        <v>43958</v>
      </c>
      <c r="CK1375">
        <v>381</v>
      </c>
      <c r="CL1375">
        <v>826</v>
      </c>
      <c r="CM1375">
        <v>57</v>
      </c>
    </row>
    <row r="1376" spans="1:227" ht="20.25">
      <c r="CH1376">
        <v>83</v>
      </c>
      <c r="CI1376" t="s">
        <v>40</v>
      </c>
      <c r="CJ1376" s="8">
        <v>43959</v>
      </c>
      <c r="CK1376">
        <v>390</v>
      </c>
      <c r="CL1376">
        <v>845</v>
      </c>
      <c r="CM1376">
        <v>62</v>
      </c>
    </row>
    <row r="1377" spans="1:227" ht="20.25">
      <c r="CH1377">
        <v>83</v>
      </c>
      <c r="CI1377" t="s">
        <v>40</v>
      </c>
      <c r="CJ1377" s="8">
        <v>43960</v>
      </c>
      <c r="CK1377">
        <v>395</v>
      </c>
      <c r="CL1377">
        <v>856</v>
      </c>
      <c r="CM1377">
        <v>63</v>
      </c>
    </row>
    <row r="1378" spans="1:227" ht="20.25">
      <c r="CH1378">
        <v>83</v>
      </c>
      <c r="CI1378" t="s">
        <v>40</v>
      </c>
      <c r="CJ1378" s="8">
        <v>43961</v>
      </c>
      <c r="CK1378">
        <v>396</v>
      </c>
      <c r="CL1378">
        <v>858</v>
      </c>
      <c r="CM1378">
        <v>64</v>
      </c>
    </row>
    <row r="1379" spans="1:227" ht="20.25">
      <c r="CH1379">
        <v>83</v>
      </c>
      <c r="CI1379" t="s">
        <v>40</v>
      </c>
      <c r="CJ1379" s="8">
        <v>43962</v>
      </c>
      <c r="CK1379">
        <v>410</v>
      </c>
      <c r="CL1379">
        <v>888</v>
      </c>
      <c r="CM1379">
        <v>65</v>
      </c>
    </row>
    <row r="1380" spans="1:227" ht="20.25">
      <c r="CH1380">
        <v>86</v>
      </c>
      <c r="CI1380" t="s">
        <v>78</v>
      </c>
      <c r="CJ1380" s="8">
        <v>43914</v>
      </c>
      <c r="CK1380">
        <v>1</v>
      </c>
      <c r="CM1380">
        <v>0</v>
      </c>
    </row>
    <row r="1381" spans="1:227" ht="20.25">
      <c r="CH1381">
        <v>86</v>
      </c>
      <c r="CI1381" t="s">
        <v>78</v>
      </c>
      <c r="CJ1381" s="8">
        <v>43915</v>
      </c>
      <c r="CK1381">
        <v>1</v>
      </c>
      <c r="CM1381">
        <v>0</v>
      </c>
    </row>
    <row r="1382" spans="1:227" ht="20.25">
      <c r="CH1382">
        <v>86</v>
      </c>
      <c r="CI1382" t="s">
        <v>78</v>
      </c>
      <c r="CJ1382" s="8">
        <v>43916</v>
      </c>
      <c r="CK1382">
        <v>1</v>
      </c>
      <c r="CM1382">
        <v>0</v>
      </c>
    </row>
    <row r="1383" spans="1:227" ht="20.25">
      <c r="CH1383">
        <v>86</v>
      </c>
      <c r="CI1383" t="s">
        <v>78</v>
      </c>
      <c r="CJ1383" s="8">
        <v>43917</v>
      </c>
      <c r="CK1383">
        <v>1</v>
      </c>
      <c r="CM1383">
        <v>0</v>
      </c>
    </row>
    <row r="1384" spans="1:227" ht="20.25">
      <c r="CH1384">
        <v>86</v>
      </c>
      <c r="CI1384" t="s">
        <v>78</v>
      </c>
      <c r="CJ1384" s="8">
        <v>43918</v>
      </c>
      <c r="CK1384">
        <v>1</v>
      </c>
      <c r="CM1384">
        <v>0</v>
      </c>
    </row>
    <row r="1385" spans="1:227" ht="20.25">
      <c r="CH1385">
        <v>86</v>
      </c>
      <c r="CI1385" t="s">
        <v>78</v>
      </c>
      <c r="CJ1385" s="8">
        <v>43919</v>
      </c>
      <c r="CK1385">
        <v>1</v>
      </c>
      <c r="CM1385">
        <v>0</v>
      </c>
    </row>
    <row r="1386" spans="1:227" ht="20.25">
      <c r="CH1386">
        <v>86</v>
      </c>
      <c r="CI1386" t="s">
        <v>78</v>
      </c>
      <c r="CJ1386" s="8">
        <v>43920</v>
      </c>
      <c r="CK1386">
        <v>1</v>
      </c>
      <c r="CM1386">
        <v>0</v>
      </c>
    </row>
    <row r="1387" spans="1:227" ht="20.25">
      <c r="CH1387">
        <v>86</v>
      </c>
      <c r="CI1387" t="s">
        <v>78</v>
      </c>
      <c r="CJ1387" s="8">
        <v>43921</v>
      </c>
      <c r="CK1387">
        <v>2</v>
      </c>
      <c r="CM1387">
        <v>0</v>
      </c>
    </row>
    <row r="1388" spans="1:227" ht="20.25">
      <c r="CH1388">
        <v>86</v>
      </c>
      <c r="CI1388" t="s">
        <v>78</v>
      </c>
      <c r="CJ1388" s="8">
        <v>43922</v>
      </c>
      <c r="CK1388">
        <v>3</v>
      </c>
      <c r="CM1388">
        <v>0</v>
      </c>
    </row>
    <row r="1389" spans="1:227" ht="20.25">
      <c r="CH1389">
        <v>86</v>
      </c>
      <c r="CI1389" t="s">
        <v>78</v>
      </c>
      <c r="CJ1389" s="8">
        <v>43923</v>
      </c>
      <c r="CK1389">
        <v>2</v>
      </c>
      <c r="CM1389">
        <v>0</v>
      </c>
    </row>
    <row r="1390" spans="1:227" ht="20.25">
      <c r="CH1390">
        <v>86</v>
      </c>
      <c r="CI1390" t="s">
        <v>78</v>
      </c>
      <c r="CJ1390" s="8">
        <v>43924</v>
      </c>
      <c r="CK1390">
        <v>2</v>
      </c>
      <c r="CM1390">
        <v>0</v>
      </c>
    </row>
    <row r="1391" spans="1:227" ht="20.25">
      <c r="CH1391">
        <v>86</v>
      </c>
      <c r="CI1391" t="s">
        <v>78</v>
      </c>
      <c r="CJ1391" s="8">
        <v>43925</v>
      </c>
      <c r="CK1391">
        <v>2</v>
      </c>
      <c r="CM1391">
        <v>0</v>
      </c>
    </row>
    <row r="1392" spans="1:227" ht="20.25">
      <c r="CH1392">
        <v>86</v>
      </c>
      <c r="CI1392" t="s">
        <v>78</v>
      </c>
      <c r="CJ1392" s="8">
        <v>43926</v>
      </c>
      <c r="CK1392">
        <v>2</v>
      </c>
      <c r="CM1392">
        <v>0</v>
      </c>
    </row>
    <row r="1393" spans="1:227" ht="20.25">
      <c r="CH1393">
        <v>86</v>
      </c>
      <c r="CI1393" t="s">
        <v>78</v>
      </c>
      <c r="CJ1393" s="8">
        <v>43927</v>
      </c>
      <c r="CK1393">
        <v>2</v>
      </c>
      <c r="CM1393">
        <v>0</v>
      </c>
    </row>
    <row r="1394" spans="1:227" ht="20.25">
      <c r="CH1394">
        <v>86</v>
      </c>
      <c r="CI1394" t="s">
        <v>78</v>
      </c>
      <c r="CJ1394" s="8">
        <v>43928</v>
      </c>
      <c r="CK1394">
        <v>3</v>
      </c>
      <c r="CM1394">
        <v>0</v>
      </c>
    </row>
    <row r="1395" spans="1:227" ht="20.25">
      <c r="CH1395">
        <v>86</v>
      </c>
      <c r="CI1395" t="s">
        <v>78</v>
      </c>
      <c r="CJ1395" s="8">
        <v>43929</v>
      </c>
      <c r="CK1395">
        <v>13</v>
      </c>
      <c r="CM1395">
        <v>0</v>
      </c>
    </row>
    <row r="1396" spans="1:227" ht="20.25">
      <c r="CH1396">
        <v>86</v>
      </c>
      <c r="CI1396" t="s">
        <v>78</v>
      </c>
      <c r="CJ1396" s="8">
        <v>43930</v>
      </c>
      <c r="CK1396">
        <v>14</v>
      </c>
      <c r="CM1396">
        <v>0</v>
      </c>
    </row>
    <row r="1397" spans="1:227" ht="20.25">
      <c r="CH1397">
        <v>86</v>
      </c>
      <c r="CI1397" t="s">
        <v>78</v>
      </c>
      <c r="CJ1397" s="8">
        <v>43931</v>
      </c>
      <c r="CK1397">
        <v>15</v>
      </c>
      <c r="CM1397">
        <v>0</v>
      </c>
    </row>
    <row r="1398" spans="1:227" ht="20.25">
      <c r="CH1398">
        <v>86</v>
      </c>
      <c r="CI1398" t="s">
        <v>78</v>
      </c>
      <c r="CJ1398" s="8">
        <v>43932</v>
      </c>
      <c r="CK1398">
        <v>18</v>
      </c>
      <c r="CM1398">
        <v>0</v>
      </c>
    </row>
    <row r="1399" spans="1:227" ht="20.25">
      <c r="CH1399">
        <v>86</v>
      </c>
      <c r="CI1399" t="s">
        <v>78</v>
      </c>
      <c r="CJ1399" s="8">
        <v>43933</v>
      </c>
      <c r="CK1399">
        <v>19</v>
      </c>
      <c r="CM1399">
        <v>0</v>
      </c>
    </row>
    <row r="1400" spans="1:227" ht="20.25">
      <c r="CH1400">
        <v>86</v>
      </c>
      <c r="CI1400" t="s">
        <v>78</v>
      </c>
      <c r="CJ1400" s="8">
        <v>43934</v>
      </c>
      <c r="CK1400">
        <v>19</v>
      </c>
      <c r="CM1400">
        <v>0</v>
      </c>
    </row>
    <row r="1401" spans="1:227" ht="20.25">
      <c r="CH1401">
        <v>86</v>
      </c>
      <c r="CI1401" t="s">
        <v>78</v>
      </c>
      <c r="CJ1401" s="8">
        <v>43935</v>
      </c>
      <c r="CK1401">
        <v>19</v>
      </c>
      <c r="CM1401">
        <v>0</v>
      </c>
    </row>
    <row r="1402" spans="1:227" ht="20.25">
      <c r="CH1402">
        <v>86</v>
      </c>
      <c r="CI1402" t="s">
        <v>78</v>
      </c>
      <c r="CJ1402" s="8">
        <v>43936</v>
      </c>
      <c r="CK1402">
        <v>21</v>
      </c>
      <c r="CM1402">
        <v>0</v>
      </c>
    </row>
    <row r="1403" spans="1:227" ht="20.25">
      <c r="CH1403">
        <v>86</v>
      </c>
      <c r="CI1403" t="s">
        <v>78</v>
      </c>
      <c r="CJ1403" s="8">
        <v>43937</v>
      </c>
      <c r="CK1403">
        <v>24</v>
      </c>
      <c r="CL1403">
        <v>128</v>
      </c>
      <c r="CM1403">
        <v>0</v>
      </c>
    </row>
    <row r="1404" spans="1:227" ht="20.25">
      <c r="CH1404">
        <v>86</v>
      </c>
      <c r="CI1404" t="s">
        <v>78</v>
      </c>
      <c r="CJ1404" s="8">
        <v>43938</v>
      </c>
      <c r="CK1404">
        <v>39</v>
      </c>
      <c r="CL1404">
        <v>208</v>
      </c>
      <c r="CM1404">
        <v>0</v>
      </c>
    </row>
    <row r="1405" spans="1:227" ht="20.25">
      <c r="CH1405">
        <v>86</v>
      </c>
      <c r="CI1405" t="s">
        <v>78</v>
      </c>
      <c r="CJ1405" s="8">
        <v>43939</v>
      </c>
      <c r="CK1405">
        <v>39</v>
      </c>
      <c r="CL1405">
        <v>208</v>
      </c>
      <c r="CM1405">
        <v>0</v>
      </c>
    </row>
    <row r="1406" spans="1:227" ht="20.25">
      <c r="CH1406">
        <v>86</v>
      </c>
      <c r="CI1406" t="s">
        <v>78</v>
      </c>
      <c r="CJ1406" s="8">
        <v>43940</v>
      </c>
      <c r="CK1406">
        <v>39</v>
      </c>
      <c r="CL1406">
        <v>208</v>
      </c>
      <c r="CM1406">
        <v>0</v>
      </c>
    </row>
    <row r="1407" spans="1:227" ht="20.25">
      <c r="CH1407">
        <v>86</v>
      </c>
      <c r="CI1407" t="s">
        <v>78</v>
      </c>
      <c r="CJ1407" s="8">
        <v>43941</v>
      </c>
      <c r="CK1407">
        <v>41</v>
      </c>
      <c r="CL1407">
        <v>219</v>
      </c>
      <c r="CM1407">
        <v>0</v>
      </c>
    </row>
    <row r="1408" spans="1:227" ht="20.25">
      <c r="CH1408">
        <v>86</v>
      </c>
      <c r="CI1408" t="s">
        <v>78</v>
      </c>
      <c r="CJ1408" s="8">
        <v>43942</v>
      </c>
      <c r="CK1408">
        <v>46</v>
      </c>
      <c r="CL1408">
        <v>246</v>
      </c>
      <c r="CM1408">
        <v>0</v>
      </c>
    </row>
    <row r="1409" spans="1:227" ht="20.25">
      <c r="CH1409">
        <v>86</v>
      </c>
      <c r="CI1409" t="s">
        <v>78</v>
      </c>
      <c r="CJ1409" s="8">
        <v>43943</v>
      </c>
      <c r="CK1409">
        <v>52</v>
      </c>
      <c r="CL1409">
        <v>278</v>
      </c>
      <c r="CM1409">
        <v>0</v>
      </c>
    </row>
    <row r="1410" spans="1:227" ht="20.25">
      <c r="CH1410">
        <v>86</v>
      </c>
      <c r="CI1410" t="s">
        <v>78</v>
      </c>
      <c r="CJ1410" s="8">
        <v>43944</v>
      </c>
      <c r="CK1410">
        <v>56</v>
      </c>
      <c r="CL1410">
        <v>299</v>
      </c>
      <c r="CM1410">
        <v>0</v>
      </c>
    </row>
    <row r="1411" spans="1:227" ht="20.25">
      <c r="CH1411">
        <v>86</v>
      </c>
      <c r="CI1411" t="s">
        <v>78</v>
      </c>
      <c r="CJ1411" s="8">
        <v>43945</v>
      </c>
      <c r="CK1411">
        <v>58</v>
      </c>
      <c r="CL1411">
        <v>310</v>
      </c>
      <c r="CM1411">
        <v>0</v>
      </c>
    </row>
    <row r="1412" spans="1:227" ht="20.25">
      <c r="CH1412">
        <v>86</v>
      </c>
      <c r="CI1412" t="s">
        <v>78</v>
      </c>
      <c r="CJ1412" s="8">
        <v>43946</v>
      </c>
      <c r="CK1412">
        <v>59</v>
      </c>
      <c r="CL1412">
        <v>315</v>
      </c>
      <c r="CM1412">
        <v>0</v>
      </c>
    </row>
    <row r="1413" spans="1:227" ht="20.25">
      <c r="CH1413">
        <v>86</v>
      </c>
      <c r="CI1413" t="s">
        <v>78</v>
      </c>
      <c r="CJ1413" s="8">
        <v>43947</v>
      </c>
      <c r="CK1413">
        <v>59</v>
      </c>
      <c r="CL1413">
        <v>315</v>
      </c>
      <c r="CM1413">
        <v>0</v>
      </c>
    </row>
    <row r="1414" spans="1:227" ht="20.25">
      <c r="CH1414">
        <v>86</v>
      </c>
      <c r="CI1414" t="s">
        <v>78</v>
      </c>
      <c r="CJ1414" s="8">
        <v>43948</v>
      </c>
      <c r="CK1414">
        <v>61</v>
      </c>
      <c r="CL1414">
        <v>326</v>
      </c>
      <c r="CM1414">
        <v>0</v>
      </c>
    </row>
    <row r="1415" spans="1:227" ht="20.25">
      <c r="CH1415">
        <v>86</v>
      </c>
      <c r="CI1415" t="s">
        <v>78</v>
      </c>
      <c r="CJ1415" s="8">
        <v>43949</v>
      </c>
      <c r="CK1415">
        <v>62</v>
      </c>
      <c r="CL1415">
        <v>331</v>
      </c>
      <c r="CM1415">
        <v>0</v>
      </c>
    </row>
    <row r="1416" spans="1:227" ht="20.25">
      <c r="CH1416">
        <v>86</v>
      </c>
      <c r="CI1416" t="s">
        <v>78</v>
      </c>
      <c r="CJ1416" s="8">
        <v>43950</v>
      </c>
      <c r="CK1416">
        <v>63</v>
      </c>
      <c r="CL1416">
        <v>337</v>
      </c>
      <c r="CM1416">
        <v>0</v>
      </c>
    </row>
    <row r="1417" spans="1:227" ht="20.25">
      <c r="CH1417">
        <v>86</v>
      </c>
      <c r="CI1417" t="s">
        <v>78</v>
      </c>
      <c r="CJ1417" s="8">
        <v>43951</v>
      </c>
      <c r="CK1417">
        <v>65</v>
      </c>
      <c r="CL1417">
        <v>347</v>
      </c>
      <c r="CM1417">
        <v>0</v>
      </c>
    </row>
    <row r="1418" spans="1:227" ht="20.25">
      <c r="CH1418">
        <v>86</v>
      </c>
      <c r="CI1418" t="s">
        <v>78</v>
      </c>
      <c r="CJ1418" s="8">
        <v>43952</v>
      </c>
      <c r="CK1418">
        <v>66</v>
      </c>
      <c r="CL1418">
        <v>353</v>
      </c>
      <c r="CM1418">
        <v>0</v>
      </c>
    </row>
    <row r="1419" spans="1:227" ht="20.25">
      <c r="CH1419">
        <v>86</v>
      </c>
      <c r="CI1419" t="s">
        <v>78</v>
      </c>
      <c r="CJ1419" s="8">
        <v>43953</v>
      </c>
      <c r="CK1419">
        <v>67</v>
      </c>
      <c r="CL1419">
        <v>358</v>
      </c>
      <c r="CM1419">
        <v>0</v>
      </c>
    </row>
    <row r="1420" spans="1:227" ht="20.25">
      <c r="CH1420">
        <v>86</v>
      </c>
      <c r="CI1420" t="s">
        <v>78</v>
      </c>
      <c r="CJ1420" s="8">
        <v>43954</v>
      </c>
      <c r="CK1420">
        <v>67</v>
      </c>
      <c r="CL1420">
        <v>358</v>
      </c>
      <c r="CM1420">
        <v>0</v>
      </c>
    </row>
    <row r="1421" spans="1:227" ht="20.25">
      <c r="CH1421">
        <v>86</v>
      </c>
      <c r="CI1421" t="s">
        <v>78</v>
      </c>
      <c r="CJ1421" s="8">
        <v>43955</v>
      </c>
      <c r="CK1421">
        <v>72</v>
      </c>
      <c r="CL1421">
        <v>385</v>
      </c>
      <c r="CM1421">
        <v>0</v>
      </c>
    </row>
    <row r="1422" spans="1:227" ht="20.25">
      <c r="CH1422">
        <v>86</v>
      </c>
      <c r="CI1422" t="s">
        <v>78</v>
      </c>
      <c r="CJ1422" s="8">
        <v>43956</v>
      </c>
      <c r="CK1422">
        <v>79</v>
      </c>
      <c r="CL1422">
        <v>422</v>
      </c>
      <c r="CM1422">
        <v>0</v>
      </c>
    </row>
    <row r="1423" spans="1:227" ht="20.25">
      <c r="CH1423">
        <v>86</v>
      </c>
      <c r="CI1423" t="s">
        <v>78</v>
      </c>
      <c r="CJ1423" s="8">
        <v>43957</v>
      </c>
      <c r="CK1423">
        <v>95</v>
      </c>
      <c r="CL1423">
        <v>508</v>
      </c>
      <c r="CM1423">
        <v>0</v>
      </c>
    </row>
    <row r="1424" spans="1:227" ht="20.25">
      <c r="CH1424">
        <v>86</v>
      </c>
      <c r="CI1424" t="s">
        <v>78</v>
      </c>
      <c r="CJ1424" s="8">
        <v>43958</v>
      </c>
      <c r="CK1424">
        <v>96</v>
      </c>
      <c r="CL1424">
        <v>513</v>
      </c>
      <c r="CM1424">
        <v>0</v>
      </c>
    </row>
    <row r="1425" spans="1:227" ht="20.25">
      <c r="CH1425">
        <v>86</v>
      </c>
      <c r="CI1425" t="s">
        <v>78</v>
      </c>
      <c r="CJ1425" s="8">
        <v>43959</v>
      </c>
      <c r="CK1425">
        <v>98</v>
      </c>
      <c r="CL1425">
        <v>524</v>
      </c>
      <c r="CM1425">
        <v>0</v>
      </c>
    </row>
    <row r="1426" spans="1:227" ht="20.25">
      <c r="CH1426">
        <v>86</v>
      </c>
      <c r="CI1426" t="s">
        <v>78</v>
      </c>
      <c r="CJ1426" s="8">
        <v>43960</v>
      </c>
      <c r="CK1426">
        <v>98</v>
      </c>
      <c r="CL1426">
        <v>524</v>
      </c>
      <c r="CM1426">
        <v>0</v>
      </c>
    </row>
    <row r="1427" spans="1:227" ht="20.25">
      <c r="CH1427">
        <v>86</v>
      </c>
      <c r="CI1427" t="s">
        <v>78</v>
      </c>
      <c r="CJ1427" s="8">
        <v>43961</v>
      </c>
      <c r="CK1427">
        <v>98</v>
      </c>
      <c r="CL1427">
        <v>524</v>
      </c>
      <c r="CM1427">
        <v>0</v>
      </c>
    </row>
    <row r="1428" spans="1:227" ht="20.25">
      <c r="CH1428">
        <v>86</v>
      </c>
      <c r="CI1428" t="s">
        <v>78</v>
      </c>
      <c r="CJ1428" s="8">
        <v>43962</v>
      </c>
      <c r="CK1428">
        <v>99</v>
      </c>
      <c r="CL1428">
        <v>529</v>
      </c>
      <c r="CM1428">
        <v>0</v>
      </c>
    </row>
    <row r="1429" spans="1:227" ht="20.25">
      <c r="CH1429">
        <v>89</v>
      </c>
      <c r="CI1429" t="s">
        <v>42</v>
      </c>
      <c r="CJ1429" s="8">
        <v>43914</v>
      </c>
      <c r="CK1429">
        <v>5</v>
      </c>
      <c r="CM1429">
        <v>0</v>
      </c>
    </row>
    <row r="1430" spans="1:227" ht="20.25">
      <c r="CH1430">
        <v>89</v>
      </c>
      <c r="CI1430" t="s">
        <v>42</v>
      </c>
      <c r="CJ1430" s="8">
        <v>43915</v>
      </c>
      <c r="CK1430">
        <v>6</v>
      </c>
      <c r="CM1430">
        <v>0</v>
      </c>
    </row>
    <row r="1431" spans="1:227" ht="20.25">
      <c r="CH1431">
        <v>89</v>
      </c>
      <c r="CI1431" t="s">
        <v>42</v>
      </c>
      <c r="CJ1431" s="8">
        <v>43916</v>
      </c>
      <c r="CK1431">
        <v>8</v>
      </c>
      <c r="CM1431">
        <v>0</v>
      </c>
    </row>
    <row r="1432" spans="1:227" ht="20.25">
      <c r="CH1432">
        <v>89</v>
      </c>
      <c r="CI1432" t="s">
        <v>42</v>
      </c>
      <c r="CJ1432" s="8">
        <v>43917</v>
      </c>
      <c r="CK1432">
        <v>11</v>
      </c>
      <c r="CM1432">
        <v>0</v>
      </c>
    </row>
    <row r="1433" spans="1:227" ht="20.25">
      <c r="CH1433">
        <v>89</v>
      </c>
      <c r="CI1433" t="s">
        <v>42</v>
      </c>
      <c r="CJ1433" s="8">
        <v>43918</v>
      </c>
      <c r="CK1433">
        <v>15</v>
      </c>
      <c r="CM1433">
        <v>0</v>
      </c>
    </row>
    <row r="1434" spans="1:227" ht="20.25">
      <c r="CH1434">
        <v>89</v>
      </c>
      <c r="CI1434" t="s">
        <v>42</v>
      </c>
      <c r="CJ1434" s="8">
        <v>43919</v>
      </c>
      <c r="CK1434">
        <v>20</v>
      </c>
      <c r="CM1434">
        <v>0</v>
      </c>
    </row>
    <row r="1435" spans="1:227" ht="20.25">
      <c r="CH1435">
        <v>89</v>
      </c>
      <c r="CI1435" t="s">
        <v>42</v>
      </c>
      <c r="CJ1435" s="8">
        <v>43920</v>
      </c>
      <c r="CK1435">
        <v>26</v>
      </c>
      <c r="CM1435">
        <v>0</v>
      </c>
    </row>
    <row r="1436" spans="1:227" ht="20.25">
      <c r="CH1436">
        <v>89</v>
      </c>
      <c r="CI1436" t="s">
        <v>42</v>
      </c>
      <c r="CJ1436" s="8">
        <v>43921</v>
      </c>
      <c r="CK1436">
        <v>27</v>
      </c>
      <c r="CM1436">
        <v>1</v>
      </c>
    </row>
    <row r="1437" spans="1:227" ht="20.25">
      <c r="CH1437">
        <v>89</v>
      </c>
      <c r="CI1437" t="s">
        <v>42</v>
      </c>
      <c r="CJ1437" s="8">
        <v>43922</v>
      </c>
      <c r="CK1437">
        <v>32</v>
      </c>
      <c r="CM1437">
        <v>1</v>
      </c>
    </row>
    <row r="1438" spans="1:227" ht="20.25">
      <c r="CH1438">
        <v>89</v>
      </c>
      <c r="CI1438" t="s">
        <v>42</v>
      </c>
      <c r="CJ1438" s="8">
        <v>43923</v>
      </c>
      <c r="CK1438">
        <v>36</v>
      </c>
      <c r="CM1438">
        <v>1</v>
      </c>
    </row>
    <row r="1439" spans="1:227" ht="20.25">
      <c r="CH1439">
        <v>89</v>
      </c>
      <c r="CI1439" t="s">
        <v>42</v>
      </c>
      <c r="CJ1439" s="8">
        <v>43924</v>
      </c>
      <c r="CK1439">
        <v>48</v>
      </c>
      <c r="CM1439">
        <v>1</v>
      </c>
    </row>
    <row r="1440" spans="1:227" ht="20.25">
      <c r="CH1440">
        <v>89</v>
      </c>
      <c r="CI1440" t="s">
        <v>42</v>
      </c>
      <c r="CJ1440" s="8">
        <v>43925</v>
      </c>
      <c r="CK1440">
        <v>49</v>
      </c>
      <c r="CM1440">
        <v>1</v>
      </c>
    </row>
    <row r="1441" spans="1:227" ht="20.25">
      <c r="CH1441">
        <v>89</v>
      </c>
      <c r="CI1441" t="s">
        <v>42</v>
      </c>
      <c r="CJ1441" s="8">
        <v>43926</v>
      </c>
      <c r="CK1441">
        <v>49</v>
      </c>
      <c r="CM1441">
        <v>1</v>
      </c>
    </row>
    <row r="1442" spans="1:227" ht="20.25">
      <c r="CH1442">
        <v>89</v>
      </c>
      <c r="CI1442" t="s">
        <v>42</v>
      </c>
      <c r="CJ1442" s="8">
        <v>43927</v>
      </c>
      <c r="CK1442">
        <v>57</v>
      </c>
      <c r="CM1442">
        <v>1</v>
      </c>
    </row>
    <row r="1443" spans="1:227" ht="20.25">
      <c r="CH1443">
        <v>89</v>
      </c>
      <c r="CI1443" t="s">
        <v>42</v>
      </c>
      <c r="CJ1443" s="8">
        <v>43928</v>
      </c>
      <c r="CK1443">
        <v>66</v>
      </c>
      <c r="CM1443">
        <v>1</v>
      </c>
    </row>
    <row r="1444" spans="1:227" ht="20.25">
      <c r="CH1444">
        <v>89</v>
      </c>
      <c r="CI1444" t="s">
        <v>42</v>
      </c>
      <c r="CJ1444" s="8">
        <v>43929</v>
      </c>
      <c r="CK1444">
        <v>87</v>
      </c>
      <c r="CM1444">
        <v>1</v>
      </c>
    </row>
    <row r="1445" spans="1:227" ht="20.25">
      <c r="CH1445">
        <v>89</v>
      </c>
      <c r="CI1445" t="s">
        <v>42</v>
      </c>
      <c r="CJ1445" s="8">
        <v>43930</v>
      </c>
      <c r="CK1445">
        <v>94</v>
      </c>
      <c r="CM1445">
        <v>1</v>
      </c>
    </row>
    <row r="1446" spans="1:227" ht="20.25">
      <c r="CH1446">
        <v>89</v>
      </c>
      <c r="CI1446" t="s">
        <v>42</v>
      </c>
      <c r="CJ1446" s="8">
        <v>43931</v>
      </c>
      <c r="CK1446">
        <v>102</v>
      </c>
      <c r="CM1446">
        <v>2</v>
      </c>
    </row>
    <row r="1447" spans="1:227" ht="20.25">
      <c r="CH1447">
        <v>89</v>
      </c>
      <c r="CI1447" t="s">
        <v>42</v>
      </c>
      <c r="CJ1447" s="8">
        <v>43932</v>
      </c>
      <c r="CK1447">
        <v>123</v>
      </c>
      <c r="CM1447">
        <v>2</v>
      </c>
    </row>
    <row r="1448" spans="1:227" ht="20.25">
      <c r="CH1448">
        <v>89</v>
      </c>
      <c r="CI1448" t="s">
        <v>42</v>
      </c>
      <c r="CJ1448" s="8">
        <v>43933</v>
      </c>
      <c r="CK1448">
        <v>136</v>
      </c>
      <c r="CM1448">
        <v>3</v>
      </c>
    </row>
    <row r="1449" spans="1:227" ht="20.25">
      <c r="CH1449">
        <v>89</v>
      </c>
      <c r="CI1449" t="s">
        <v>42</v>
      </c>
      <c r="CJ1449" s="8">
        <v>43934</v>
      </c>
      <c r="CK1449">
        <v>166</v>
      </c>
      <c r="CM1449">
        <v>4</v>
      </c>
    </row>
    <row r="1450" spans="1:227" ht="20.25">
      <c r="CH1450">
        <v>89</v>
      </c>
      <c r="CI1450" t="s">
        <v>42</v>
      </c>
      <c r="CJ1450" s="8">
        <v>43935</v>
      </c>
      <c r="CK1450">
        <v>176</v>
      </c>
      <c r="CM1450">
        <v>5</v>
      </c>
    </row>
    <row r="1451" spans="1:227" ht="20.25">
      <c r="CH1451">
        <v>89</v>
      </c>
      <c r="CI1451" t="s">
        <v>42</v>
      </c>
      <c r="CJ1451" s="8">
        <v>43936</v>
      </c>
      <c r="CK1451">
        <v>185</v>
      </c>
      <c r="CM1451">
        <v>6</v>
      </c>
    </row>
    <row r="1452" spans="1:227" ht="20.25">
      <c r="CH1452">
        <v>89</v>
      </c>
      <c r="CI1452" t="s">
        <v>42</v>
      </c>
      <c r="CJ1452" s="8">
        <v>43937</v>
      </c>
      <c r="CK1452">
        <v>202</v>
      </c>
      <c r="CL1452">
        <v>279</v>
      </c>
      <c r="CM1452">
        <v>9</v>
      </c>
    </row>
    <row r="1453" spans="1:227" ht="20.25">
      <c r="CH1453">
        <v>89</v>
      </c>
      <c r="CI1453" t="s">
        <v>42</v>
      </c>
      <c r="CJ1453" s="8">
        <v>43938</v>
      </c>
      <c r="CK1453">
        <v>217</v>
      </c>
      <c r="CL1453">
        <v>300</v>
      </c>
      <c r="CM1453">
        <v>10</v>
      </c>
    </row>
    <row r="1454" spans="1:227" ht="20.25">
      <c r="CH1454">
        <v>89</v>
      </c>
      <c r="CI1454" t="s">
        <v>42</v>
      </c>
      <c r="CJ1454" s="8">
        <v>43939</v>
      </c>
      <c r="CK1454">
        <v>239</v>
      </c>
      <c r="CL1454">
        <v>330</v>
      </c>
      <c r="CM1454">
        <v>12</v>
      </c>
    </row>
    <row r="1455" spans="1:227" ht="20.25">
      <c r="CH1455">
        <v>89</v>
      </c>
      <c r="CI1455" t="s">
        <v>42</v>
      </c>
      <c r="CJ1455" s="8">
        <v>43940</v>
      </c>
      <c r="CK1455">
        <v>252</v>
      </c>
      <c r="CL1455">
        <v>348</v>
      </c>
      <c r="CM1455">
        <v>12</v>
      </c>
    </row>
    <row r="1456" spans="1:227" ht="20.25">
      <c r="CH1456">
        <v>89</v>
      </c>
      <c r="CI1456" t="s">
        <v>42</v>
      </c>
      <c r="CJ1456" s="8">
        <v>43941</v>
      </c>
      <c r="CK1456">
        <v>284</v>
      </c>
      <c r="CL1456">
        <v>392</v>
      </c>
      <c r="CM1456">
        <v>16</v>
      </c>
    </row>
    <row r="1457" spans="1:227" ht="20.25">
      <c r="CH1457">
        <v>89</v>
      </c>
      <c r="CI1457" t="s">
        <v>42</v>
      </c>
      <c r="CJ1457" s="8">
        <v>43942</v>
      </c>
      <c r="CK1457">
        <v>291</v>
      </c>
      <c r="CL1457">
        <v>402</v>
      </c>
      <c r="CM1457">
        <v>19</v>
      </c>
    </row>
    <row r="1458" spans="1:227" ht="20.25">
      <c r="CH1458">
        <v>89</v>
      </c>
      <c r="CI1458" t="s">
        <v>42</v>
      </c>
      <c r="CJ1458" s="8">
        <v>43943</v>
      </c>
      <c r="CK1458">
        <v>304</v>
      </c>
      <c r="CL1458">
        <v>420</v>
      </c>
      <c r="CM1458">
        <v>21</v>
      </c>
    </row>
    <row r="1459" spans="1:227" ht="20.25">
      <c r="CH1459">
        <v>89</v>
      </c>
      <c r="CI1459" t="s">
        <v>42</v>
      </c>
      <c r="CJ1459" s="8">
        <v>43944</v>
      </c>
      <c r="CK1459">
        <v>325</v>
      </c>
      <c r="CL1459">
        <v>449</v>
      </c>
      <c r="CM1459">
        <v>23</v>
      </c>
    </row>
    <row r="1460" spans="1:227" ht="20.25">
      <c r="CH1460">
        <v>89</v>
      </c>
      <c r="CI1460" t="s">
        <v>42</v>
      </c>
      <c r="CJ1460" s="8">
        <v>43945</v>
      </c>
      <c r="CK1460">
        <v>345</v>
      </c>
      <c r="CL1460">
        <v>476</v>
      </c>
      <c r="CM1460">
        <v>26</v>
      </c>
    </row>
    <row r="1461" spans="1:227" ht="20.25">
      <c r="CH1461">
        <v>89</v>
      </c>
      <c r="CI1461" t="s">
        <v>42</v>
      </c>
      <c r="CJ1461" s="8">
        <v>43946</v>
      </c>
      <c r="CK1461">
        <v>364</v>
      </c>
      <c r="CL1461">
        <v>502</v>
      </c>
      <c r="CM1461">
        <v>27</v>
      </c>
    </row>
    <row r="1462" spans="1:227" ht="20.25">
      <c r="CH1462">
        <v>89</v>
      </c>
      <c r="CI1462" t="s">
        <v>42</v>
      </c>
      <c r="CJ1462" s="8">
        <v>43947</v>
      </c>
      <c r="CK1462">
        <v>377</v>
      </c>
      <c r="CL1462">
        <v>520</v>
      </c>
      <c r="CM1462">
        <v>27</v>
      </c>
    </row>
    <row r="1463" spans="1:227" ht="20.25">
      <c r="CH1463">
        <v>89</v>
      </c>
      <c r="CI1463" t="s">
        <v>42</v>
      </c>
      <c r="CJ1463" s="8">
        <v>43948</v>
      </c>
      <c r="CK1463">
        <v>402</v>
      </c>
      <c r="CL1463">
        <v>555</v>
      </c>
      <c r="CM1463">
        <v>29</v>
      </c>
    </row>
    <row r="1464" spans="1:227" ht="20.25">
      <c r="CH1464">
        <v>89</v>
      </c>
      <c r="CI1464" t="s">
        <v>42</v>
      </c>
      <c r="CJ1464" s="8">
        <v>43949</v>
      </c>
      <c r="CK1464">
        <v>409</v>
      </c>
      <c r="CL1464">
        <v>565</v>
      </c>
      <c r="CM1464">
        <v>31</v>
      </c>
    </row>
    <row r="1465" spans="1:227" ht="20.25">
      <c r="CH1465">
        <v>89</v>
      </c>
      <c r="CI1465" t="s">
        <v>42</v>
      </c>
      <c r="CJ1465" s="8">
        <v>43950</v>
      </c>
      <c r="CK1465">
        <v>423</v>
      </c>
      <c r="CL1465">
        <v>584</v>
      </c>
      <c r="CM1465">
        <v>31</v>
      </c>
    </row>
    <row r="1466" spans="1:227" ht="20.25">
      <c r="CH1466">
        <v>89</v>
      </c>
      <c r="CI1466" t="s">
        <v>42</v>
      </c>
      <c r="CJ1466" s="8">
        <v>43951</v>
      </c>
      <c r="CK1466">
        <v>452</v>
      </c>
      <c r="CL1466">
        <v>624</v>
      </c>
      <c r="CM1466">
        <v>35</v>
      </c>
    </row>
    <row r="1467" spans="1:227" ht="20.25">
      <c r="CH1467">
        <v>89</v>
      </c>
      <c r="CI1467" t="s">
        <v>42</v>
      </c>
      <c r="CJ1467" s="8">
        <v>43952</v>
      </c>
      <c r="CK1467">
        <v>498</v>
      </c>
      <c r="CL1467">
        <v>687</v>
      </c>
      <c r="CM1467">
        <v>36</v>
      </c>
    </row>
    <row r="1468" spans="1:227" ht="20.25">
      <c r="CH1468">
        <v>89</v>
      </c>
      <c r="CI1468" t="s">
        <v>42</v>
      </c>
      <c r="CJ1468" s="8">
        <v>43953</v>
      </c>
      <c r="CK1468">
        <v>522</v>
      </c>
      <c r="CL1468">
        <v>720</v>
      </c>
      <c r="CM1468">
        <v>37</v>
      </c>
    </row>
    <row r="1469" spans="1:227" ht="20.25">
      <c r="CH1469">
        <v>89</v>
      </c>
      <c r="CI1469" t="s">
        <v>42</v>
      </c>
      <c r="CJ1469" s="8">
        <v>43954</v>
      </c>
      <c r="CK1469">
        <v>527</v>
      </c>
      <c r="CL1469">
        <v>727</v>
      </c>
      <c r="CM1469">
        <v>38</v>
      </c>
    </row>
    <row r="1470" spans="1:227" ht="20.25">
      <c r="CH1470">
        <v>89</v>
      </c>
      <c r="CI1470" t="s">
        <v>42</v>
      </c>
      <c r="CJ1470" s="8">
        <v>43955</v>
      </c>
      <c r="CK1470">
        <v>549</v>
      </c>
      <c r="CL1470">
        <v>758</v>
      </c>
      <c r="CM1470">
        <v>37</v>
      </c>
    </row>
    <row r="1471" spans="1:227" ht="20.25">
      <c r="CH1471">
        <v>89</v>
      </c>
      <c r="CI1471" t="s">
        <v>42</v>
      </c>
      <c r="CJ1471" s="8">
        <v>43956</v>
      </c>
      <c r="CK1471">
        <v>564</v>
      </c>
      <c r="CL1471">
        <v>778</v>
      </c>
      <c r="CM1471">
        <v>38</v>
      </c>
    </row>
    <row r="1472" spans="1:227" ht="20.25">
      <c r="CH1472">
        <v>89</v>
      </c>
      <c r="CI1472" t="s">
        <v>42</v>
      </c>
      <c r="CJ1472" s="8">
        <v>43957</v>
      </c>
      <c r="CK1472">
        <v>594</v>
      </c>
      <c r="CL1472">
        <v>820</v>
      </c>
      <c r="CM1472">
        <v>41</v>
      </c>
    </row>
    <row r="1473" spans="1:227" ht="20.25">
      <c r="CH1473">
        <v>89</v>
      </c>
      <c r="CI1473" t="s">
        <v>42</v>
      </c>
      <c r="CJ1473" s="8">
        <v>43958</v>
      </c>
      <c r="CK1473">
        <v>619</v>
      </c>
      <c r="CL1473">
        <v>854</v>
      </c>
      <c r="CM1473">
        <v>43</v>
      </c>
    </row>
    <row r="1474" spans="1:227" ht="20.25">
      <c r="CH1474">
        <v>89</v>
      </c>
      <c r="CI1474" t="s">
        <v>42</v>
      </c>
      <c r="CJ1474" s="8">
        <v>43959</v>
      </c>
      <c r="CK1474">
        <v>647</v>
      </c>
      <c r="CL1474">
        <v>893</v>
      </c>
      <c r="CM1474">
        <v>45</v>
      </c>
    </row>
    <row r="1475" spans="1:227" ht="20.25">
      <c r="CH1475">
        <v>89</v>
      </c>
      <c r="CI1475" t="s">
        <v>42</v>
      </c>
      <c r="CJ1475" s="8">
        <v>43960</v>
      </c>
      <c r="CK1475">
        <v>655</v>
      </c>
      <c r="CL1475">
        <v>904</v>
      </c>
      <c r="CM1475">
        <v>47</v>
      </c>
    </row>
    <row r="1476" spans="1:227" ht="20.25">
      <c r="CH1476">
        <v>89</v>
      </c>
      <c r="CI1476" t="s">
        <v>42</v>
      </c>
      <c r="CJ1476" s="8">
        <v>43961</v>
      </c>
      <c r="CK1476">
        <v>659</v>
      </c>
      <c r="CL1476">
        <v>910</v>
      </c>
      <c r="CM1476">
        <v>47</v>
      </c>
    </row>
    <row r="1477" spans="1:227" ht="20.25">
      <c r="CH1477">
        <v>89</v>
      </c>
      <c r="CI1477" t="s">
        <v>42</v>
      </c>
      <c r="CJ1477" s="8">
        <v>43962</v>
      </c>
      <c r="CK1477">
        <v>679</v>
      </c>
      <c r="CL1477">
        <v>937</v>
      </c>
      <c r="CM1477">
        <v>51</v>
      </c>
    </row>
    <row r="1478" spans="1:227" ht="20.25">
      <c r="CH1478">
        <v>92</v>
      </c>
      <c r="CI1478" t="s">
        <v>44</v>
      </c>
      <c r="CJ1478" s="8">
        <v>43914</v>
      </c>
      <c r="CK1478">
        <v>0</v>
      </c>
      <c r="CM1478">
        <v>0</v>
      </c>
    </row>
    <row r="1479" spans="1:227" ht="20.25">
      <c r="CH1479">
        <v>92</v>
      </c>
      <c r="CI1479" t="s">
        <v>44</v>
      </c>
      <c r="CJ1479" s="8">
        <v>43915</v>
      </c>
      <c r="CK1479">
        <v>0</v>
      </c>
      <c r="CM1479">
        <v>0</v>
      </c>
    </row>
    <row r="1480" spans="1:227" ht="20.25">
      <c r="CH1480">
        <v>92</v>
      </c>
      <c r="CI1480" t="s">
        <v>44</v>
      </c>
      <c r="CJ1480" s="8">
        <v>43916</v>
      </c>
      <c r="CK1480">
        <v>0</v>
      </c>
      <c r="CM1480">
        <v>0</v>
      </c>
    </row>
    <row r="1481" spans="1:227" ht="20.25">
      <c r="CH1481">
        <v>92</v>
      </c>
      <c r="CI1481" t="s">
        <v>44</v>
      </c>
      <c r="CJ1481" s="8">
        <v>43917</v>
      </c>
      <c r="CK1481">
        <v>0</v>
      </c>
      <c r="CM1481">
        <v>0</v>
      </c>
    </row>
    <row r="1482" spans="1:227" ht="20.25">
      <c r="CH1482">
        <v>92</v>
      </c>
      <c r="CI1482" t="s">
        <v>44</v>
      </c>
      <c r="CJ1482" s="8">
        <v>43918</v>
      </c>
      <c r="CK1482">
        <v>0</v>
      </c>
      <c r="CM1482">
        <v>0</v>
      </c>
    </row>
    <row r="1483" spans="1:227" ht="20.25">
      <c r="CH1483">
        <v>92</v>
      </c>
      <c r="CI1483" t="s">
        <v>44</v>
      </c>
      <c r="CJ1483" s="8">
        <v>43919</v>
      </c>
      <c r="CK1483">
        <v>1</v>
      </c>
      <c r="CM1483">
        <v>0</v>
      </c>
    </row>
    <row r="1484" spans="1:227" ht="20.25">
      <c r="CH1484">
        <v>92</v>
      </c>
      <c r="CI1484" t="s">
        <v>44</v>
      </c>
      <c r="CJ1484" s="8">
        <v>43920</v>
      </c>
      <c r="CK1484">
        <v>1</v>
      </c>
      <c r="CM1484">
        <v>0</v>
      </c>
    </row>
    <row r="1485" spans="1:227" ht="20.25">
      <c r="CH1485">
        <v>92</v>
      </c>
      <c r="CI1485" t="s">
        <v>44</v>
      </c>
      <c r="CJ1485" s="8">
        <v>43921</v>
      </c>
      <c r="CK1485">
        <v>3</v>
      </c>
      <c r="CM1485">
        <v>0</v>
      </c>
    </row>
    <row r="1486" spans="1:227" ht="20.25">
      <c r="CH1486">
        <v>92</v>
      </c>
      <c r="CI1486" t="s">
        <v>44</v>
      </c>
      <c r="CJ1486" s="8">
        <v>43922</v>
      </c>
      <c r="CK1486">
        <v>3</v>
      </c>
      <c r="CM1486">
        <v>0</v>
      </c>
    </row>
    <row r="1487" spans="1:227" ht="20.25">
      <c r="CH1487">
        <v>92</v>
      </c>
      <c r="CI1487" t="s">
        <v>44</v>
      </c>
      <c r="CJ1487" s="8">
        <v>43923</v>
      </c>
      <c r="CK1487">
        <v>3</v>
      </c>
      <c r="CM1487">
        <v>0</v>
      </c>
    </row>
    <row r="1488" spans="1:227" ht="20.25">
      <c r="CH1488">
        <v>92</v>
      </c>
      <c r="CI1488" t="s">
        <v>44</v>
      </c>
      <c r="CJ1488" s="8">
        <v>43924</v>
      </c>
      <c r="CK1488">
        <v>3</v>
      </c>
      <c r="CM1488">
        <v>0</v>
      </c>
    </row>
    <row r="1489" spans="1:227" ht="20.25">
      <c r="CH1489">
        <v>92</v>
      </c>
      <c r="CI1489" t="s">
        <v>44</v>
      </c>
      <c r="CJ1489" s="8">
        <v>43925</v>
      </c>
      <c r="CK1489">
        <v>3</v>
      </c>
      <c r="CM1489">
        <v>0</v>
      </c>
    </row>
    <row r="1490" spans="1:227" ht="20.25">
      <c r="CH1490">
        <v>92</v>
      </c>
      <c r="CI1490" t="s">
        <v>44</v>
      </c>
      <c r="CJ1490" s="8">
        <v>43926</v>
      </c>
      <c r="CK1490">
        <v>3</v>
      </c>
      <c r="CM1490">
        <v>0</v>
      </c>
    </row>
    <row r="1491" spans="1:227" ht="20.25">
      <c r="CH1491">
        <v>92</v>
      </c>
      <c r="CI1491" t="s">
        <v>44</v>
      </c>
      <c r="CJ1491" s="8">
        <v>43927</v>
      </c>
      <c r="CK1491">
        <v>3</v>
      </c>
      <c r="CM1491">
        <v>1</v>
      </c>
    </row>
    <row r="1492" spans="1:227" ht="20.25">
      <c r="CH1492">
        <v>92</v>
      </c>
      <c r="CI1492" t="s">
        <v>44</v>
      </c>
      <c r="CJ1492" s="8">
        <v>43928</v>
      </c>
      <c r="CK1492">
        <v>3</v>
      </c>
      <c r="CM1492">
        <v>1</v>
      </c>
    </row>
    <row r="1493" spans="1:227" ht="20.25">
      <c r="CH1493">
        <v>92</v>
      </c>
      <c r="CI1493" t="s">
        <v>44</v>
      </c>
      <c r="CJ1493" s="8">
        <v>43929</v>
      </c>
      <c r="CK1493">
        <v>6</v>
      </c>
      <c r="CM1493">
        <v>1</v>
      </c>
    </row>
    <row r="1494" spans="1:227" ht="20.25">
      <c r="CH1494">
        <v>92</v>
      </c>
      <c r="CI1494" t="s">
        <v>44</v>
      </c>
      <c r="CJ1494" s="8">
        <v>43930</v>
      </c>
      <c r="CK1494">
        <v>7</v>
      </c>
      <c r="CM1494">
        <v>1</v>
      </c>
    </row>
    <row r="1495" spans="1:227" ht="20.25">
      <c r="CH1495">
        <v>92</v>
      </c>
      <c r="CI1495" t="s">
        <v>44</v>
      </c>
      <c r="CJ1495" s="8">
        <v>43931</v>
      </c>
      <c r="CK1495">
        <v>7</v>
      </c>
      <c r="CM1495">
        <v>1</v>
      </c>
    </row>
    <row r="1496" spans="1:227" ht="20.25">
      <c r="CH1496">
        <v>92</v>
      </c>
      <c r="CI1496" t="s">
        <v>44</v>
      </c>
      <c r="CJ1496" s="8">
        <v>43932</v>
      </c>
      <c r="CK1496">
        <v>9</v>
      </c>
      <c r="CM1496">
        <v>1</v>
      </c>
    </row>
    <row r="1497" spans="1:227" ht="20.25">
      <c r="CH1497">
        <v>92</v>
      </c>
      <c r="CI1497" t="s">
        <v>44</v>
      </c>
      <c r="CJ1497" s="8">
        <v>43933</v>
      </c>
      <c r="CK1497">
        <v>9</v>
      </c>
      <c r="CM1497">
        <v>2</v>
      </c>
    </row>
    <row r="1498" spans="1:227" ht="20.25">
      <c r="CH1498">
        <v>92</v>
      </c>
      <c r="CI1498" t="s">
        <v>44</v>
      </c>
      <c r="CJ1498" s="8">
        <v>43934</v>
      </c>
      <c r="CK1498">
        <v>10</v>
      </c>
      <c r="CM1498">
        <v>1</v>
      </c>
    </row>
    <row r="1499" spans="1:227" ht="20.25">
      <c r="CH1499">
        <v>92</v>
      </c>
      <c r="CI1499" t="s">
        <v>44</v>
      </c>
      <c r="CJ1499" s="8">
        <v>43935</v>
      </c>
      <c r="CK1499">
        <v>10</v>
      </c>
      <c r="CM1499">
        <v>1</v>
      </c>
    </row>
    <row r="1500" spans="1:227" ht="20.25">
      <c r="CH1500">
        <v>92</v>
      </c>
      <c r="CI1500" t="s">
        <v>44</v>
      </c>
      <c r="CJ1500" s="8">
        <v>43936</v>
      </c>
      <c r="CK1500">
        <v>10</v>
      </c>
      <c r="CM1500">
        <v>1</v>
      </c>
    </row>
    <row r="1501" spans="1:227" ht="20.25">
      <c r="CH1501">
        <v>92</v>
      </c>
      <c r="CI1501" t="s">
        <v>44</v>
      </c>
      <c r="CJ1501" s="8">
        <v>43937</v>
      </c>
      <c r="CK1501">
        <v>10</v>
      </c>
      <c r="CL1501">
        <v>150</v>
      </c>
      <c r="CM1501">
        <v>1</v>
      </c>
    </row>
    <row r="1502" spans="1:227" ht="20.25">
      <c r="CH1502">
        <v>92</v>
      </c>
      <c r="CI1502" t="s">
        <v>44</v>
      </c>
      <c r="CJ1502" s="8">
        <v>43938</v>
      </c>
      <c r="CK1502">
        <v>11</v>
      </c>
      <c r="CL1502">
        <v>165</v>
      </c>
      <c r="CM1502">
        <v>1</v>
      </c>
    </row>
    <row r="1503" spans="1:227" ht="20.25">
      <c r="CH1503">
        <v>92</v>
      </c>
      <c r="CI1503" t="s">
        <v>44</v>
      </c>
      <c r="CJ1503" s="8">
        <v>43939</v>
      </c>
      <c r="CK1503">
        <v>11</v>
      </c>
      <c r="CL1503">
        <v>165</v>
      </c>
      <c r="CM1503">
        <v>1</v>
      </c>
    </row>
    <row r="1504" spans="1:227" ht="20.25">
      <c r="CH1504">
        <v>92</v>
      </c>
      <c r="CI1504" t="s">
        <v>44</v>
      </c>
      <c r="CJ1504" s="8">
        <v>43940</v>
      </c>
      <c r="CK1504">
        <v>12</v>
      </c>
      <c r="CL1504">
        <v>180</v>
      </c>
      <c r="CM1504">
        <v>1</v>
      </c>
    </row>
    <row r="1505" spans="1:227" ht="20.25">
      <c r="CH1505">
        <v>92</v>
      </c>
      <c r="CI1505" t="s">
        <v>44</v>
      </c>
      <c r="CJ1505" s="8">
        <v>43941</v>
      </c>
      <c r="CK1505">
        <v>13</v>
      </c>
      <c r="CL1505">
        <v>194</v>
      </c>
      <c r="CM1505">
        <v>1</v>
      </c>
    </row>
    <row r="1506" spans="1:227" ht="20.25">
      <c r="CH1506">
        <v>92</v>
      </c>
      <c r="CI1506" t="s">
        <v>44</v>
      </c>
      <c r="CJ1506" s="8">
        <v>43942</v>
      </c>
      <c r="CK1506">
        <v>13</v>
      </c>
      <c r="CL1506">
        <v>194</v>
      </c>
      <c r="CM1506">
        <v>1</v>
      </c>
    </row>
    <row r="1507" spans="1:227" ht="20.25">
      <c r="CH1507">
        <v>92</v>
      </c>
      <c r="CI1507" t="s">
        <v>44</v>
      </c>
      <c r="CJ1507" s="8">
        <v>43943</v>
      </c>
      <c r="CK1507">
        <v>13</v>
      </c>
      <c r="CL1507">
        <v>194</v>
      </c>
      <c r="CM1507">
        <v>1</v>
      </c>
    </row>
    <row r="1508" spans="1:227" ht="20.25">
      <c r="CH1508">
        <v>92</v>
      </c>
      <c r="CI1508" t="s">
        <v>44</v>
      </c>
      <c r="CJ1508" s="8">
        <v>43944</v>
      </c>
      <c r="CK1508">
        <v>14</v>
      </c>
      <c r="CL1508">
        <v>209</v>
      </c>
      <c r="CM1508">
        <v>1</v>
      </c>
    </row>
    <row r="1509" spans="1:227" ht="20.25">
      <c r="CH1509">
        <v>92</v>
      </c>
      <c r="CI1509" t="s">
        <v>44</v>
      </c>
      <c r="CJ1509" s="8">
        <v>43945</v>
      </c>
      <c r="CK1509">
        <v>15</v>
      </c>
      <c r="CL1509">
        <v>224</v>
      </c>
      <c r="CM1509">
        <v>1</v>
      </c>
    </row>
    <row r="1510" spans="1:227" ht="20.25">
      <c r="CH1510">
        <v>92</v>
      </c>
      <c r="CI1510" t="s">
        <v>44</v>
      </c>
      <c r="CJ1510" s="8">
        <v>43946</v>
      </c>
      <c r="CK1510">
        <v>16</v>
      </c>
      <c r="CL1510">
        <v>239</v>
      </c>
      <c r="CM1510">
        <v>1</v>
      </c>
    </row>
    <row r="1511" spans="1:227" ht="20.25">
      <c r="CH1511">
        <v>92</v>
      </c>
      <c r="CI1511" t="s">
        <v>44</v>
      </c>
      <c r="CJ1511" s="8">
        <v>43947</v>
      </c>
      <c r="CK1511">
        <v>17</v>
      </c>
      <c r="CL1511">
        <v>254</v>
      </c>
      <c r="CM1511">
        <v>1</v>
      </c>
    </row>
    <row r="1512" spans="1:227" ht="20.25">
      <c r="CH1512">
        <v>92</v>
      </c>
      <c r="CI1512" t="s">
        <v>44</v>
      </c>
      <c r="CJ1512" s="8">
        <v>43948</v>
      </c>
      <c r="CK1512">
        <v>17</v>
      </c>
      <c r="CL1512">
        <v>254</v>
      </c>
      <c r="CM1512">
        <v>1</v>
      </c>
    </row>
    <row r="1513" spans="1:227" ht="20.25">
      <c r="CH1513">
        <v>92</v>
      </c>
      <c r="CI1513" t="s">
        <v>44</v>
      </c>
      <c r="CJ1513" s="8">
        <v>43949</v>
      </c>
      <c r="CK1513">
        <v>18</v>
      </c>
      <c r="CL1513">
        <v>269</v>
      </c>
      <c r="CM1513">
        <v>1</v>
      </c>
    </row>
    <row r="1514" spans="1:227" ht="20.25">
      <c r="CH1514">
        <v>92</v>
      </c>
      <c r="CI1514" t="s">
        <v>44</v>
      </c>
      <c r="CJ1514" s="8">
        <v>43950</v>
      </c>
      <c r="CK1514">
        <v>19</v>
      </c>
      <c r="CL1514">
        <v>284</v>
      </c>
      <c r="CM1514">
        <v>1</v>
      </c>
    </row>
    <row r="1515" spans="1:227" ht="20.25">
      <c r="CH1515">
        <v>92</v>
      </c>
      <c r="CI1515" t="s">
        <v>44</v>
      </c>
      <c r="CJ1515" s="8">
        <v>43951</v>
      </c>
      <c r="CK1515">
        <v>20</v>
      </c>
      <c r="CL1515">
        <v>299</v>
      </c>
      <c r="CM1515">
        <v>1</v>
      </c>
    </row>
    <row r="1516" spans="1:227" ht="20.25">
      <c r="CH1516">
        <v>92</v>
      </c>
      <c r="CI1516" t="s">
        <v>44</v>
      </c>
      <c r="CJ1516" s="8">
        <v>43952</v>
      </c>
      <c r="CK1516">
        <v>21</v>
      </c>
      <c r="CL1516">
        <v>314</v>
      </c>
      <c r="CM1516">
        <v>1</v>
      </c>
    </row>
    <row r="1517" spans="1:227" ht="20.25">
      <c r="CH1517">
        <v>92</v>
      </c>
      <c r="CI1517" t="s">
        <v>44</v>
      </c>
      <c r="CJ1517" s="8">
        <v>43953</v>
      </c>
      <c r="CK1517">
        <v>22</v>
      </c>
      <c r="CL1517">
        <v>329</v>
      </c>
      <c r="CM1517">
        <v>2</v>
      </c>
    </row>
    <row r="1518" spans="1:227" ht="20.25">
      <c r="CH1518">
        <v>92</v>
      </c>
      <c r="CI1518" t="s">
        <v>44</v>
      </c>
      <c r="CJ1518" s="8">
        <v>43954</v>
      </c>
      <c r="CK1518">
        <v>22</v>
      </c>
      <c r="CL1518">
        <v>329</v>
      </c>
      <c r="CM1518">
        <v>2</v>
      </c>
    </row>
    <row r="1519" spans="1:227" ht="20.25">
      <c r="CH1519">
        <v>92</v>
      </c>
      <c r="CI1519" t="s">
        <v>44</v>
      </c>
      <c r="CJ1519" s="8">
        <v>43955</v>
      </c>
      <c r="CK1519">
        <v>21</v>
      </c>
      <c r="CL1519">
        <v>314</v>
      </c>
      <c r="CM1519">
        <v>1</v>
      </c>
    </row>
    <row r="1520" spans="1:227" ht="20.25">
      <c r="CH1520">
        <v>92</v>
      </c>
      <c r="CI1520" t="s">
        <v>44</v>
      </c>
      <c r="CJ1520" s="8">
        <v>43956</v>
      </c>
      <c r="CK1520">
        <v>21</v>
      </c>
      <c r="CL1520">
        <v>314</v>
      </c>
      <c r="CM1520">
        <v>1</v>
      </c>
    </row>
    <row r="1521" spans="1:227" ht="20.25">
      <c r="CH1521">
        <v>92</v>
      </c>
      <c r="CI1521" t="s">
        <v>44</v>
      </c>
      <c r="CJ1521" s="8">
        <v>43957</v>
      </c>
      <c r="CK1521">
        <v>22</v>
      </c>
      <c r="CL1521">
        <v>329</v>
      </c>
      <c r="CM1521">
        <v>2</v>
      </c>
    </row>
    <row r="1522" spans="1:227" ht="20.25">
      <c r="CH1522">
        <v>92</v>
      </c>
      <c r="CI1522" t="s">
        <v>44</v>
      </c>
      <c r="CJ1522" s="8">
        <v>43958</v>
      </c>
      <c r="CK1522">
        <v>22</v>
      </c>
      <c r="CL1522">
        <v>329</v>
      </c>
      <c r="CM1522">
        <v>2</v>
      </c>
    </row>
    <row r="1523" spans="1:227" ht="20.25">
      <c r="CH1523">
        <v>92</v>
      </c>
      <c r="CI1523" t="s">
        <v>44</v>
      </c>
      <c r="CJ1523" s="8">
        <v>43959</v>
      </c>
      <c r="CK1523">
        <v>22</v>
      </c>
      <c r="CL1523">
        <v>329</v>
      </c>
      <c r="CM1523">
        <v>2</v>
      </c>
    </row>
    <row r="1524" spans="1:227" ht="20.25">
      <c r="CH1524">
        <v>92</v>
      </c>
      <c r="CI1524" t="s">
        <v>44</v>
      </c>
      <c r="CJ1524" s="8">
        <v>43960</v>
      </c>
      <c r="CK1524">
        <v>22</v>
      </c>
      <c r="CL1524">
        <v>329</v>
      </c>
      <c r="CM1524">
        <v>2</v>
      </c>
    </row>
    <row r="1525" spans="1:227" ht="20.25">
      <c r="CH1525">
        <v>92</v>
      </c>
      <c r="CI1525" t="s">
        <v>44</v>
      </c>
      <c r="CJ1525" s="8">
        <v>43961</v>
      </c>
      <c r="CK1525">
        <v>22</v>
      </c>
      <c r="CL1525">
        <v>329</v>
      </c>
      <c r="CM1525">
        <v>2</v>
      </c>
    </row>
    <row r="1526" spans="1:227" ht="20.25">
      <c r="CH1526">
        <v>92</v>
      </c>
      <c r="CI1526" t="s">
        <v>44</v>
      </c>
      <c r="CJ1526" s="8">
        <v>43962</v>
      </c>
      <c r="CK1526">
        <v>22</v>
      </c>
      <c r="CL1526">
        <v>329</v>
      </c>
      <c r="CM1526">
        <v>2</v>
      </c>
    </row>
    <row r="1527" spans="1:227" ht="20.25">
      <c r="CH1527">
        <v>94</v>
      </c>
      <c r="CI1527" t="s">
        <v>79</v>
      </c>
      <c r="CJ1527" s="8">
        <v>43914</v>
      </c>
      <c r="CK1527">
        <v>8</v>
      </c>
      <c r="CM1527">
        <v>0</v>
      </c>
    </row>
    <row r="1528" spans="1:227" ht="20.25">
      <c r="CH1528">
        <v>94</v>
      </c>
      <c r="CI1528" t="s">
        <v>79</v>
      </c>
      <c r="CJ1528" s="8">
        <v>43915</v>
      </c>
      <c r="CK1528">
        <v>9</v>
      </c>
      <c r="CM1528">
        <v>1</v>
      </c>
    </row>
    <row r="1529" spans="1:227" ht="20.25">
      <c r="CH1529">
        <v>94</v>
      </c>
      <c r="CI1529" t="s">
        <v>79</v>
      </c>
      <c r="CJ1529" s="8">
        <v>43916</v>
      </c>
      <c r="CK1529">
        <v>10</v>
      </c>
      <c r="CM1529">
        <v>1</v>
      </c>
    </row>
    <row r="1530" spans="1:227" ht="20.25">
      <c r="CH1530">
        <v>94</v>
      </c>
      <c r="CI1530" t="s">
        <v>79</v>
      </c>
      <c r="CJ1530" s="8">
        <v>43917</v>
      </c>
      <c r="CK1530">
        <v>14</v>
      </c>
      <c r="CM1530">
        <v>1</v>
      </c>
    </row>
    <row r="1531" spans="1:227" ht="20.25">
      <c r="CH1531">
        <v>94</v>
      </c>
      <c r="CI1531" t="s">
        <v>79</v>
      </c>
      <c r="CJ1531" s="8">
        <v>43918</v>
      </c>
      <c r="CK1531">
        <v>19</v>
      </c>
      <c r="CM1531">
        <v>1</v>
      </c>
    </row>
    <row r="1532" spans="1:227" ht="20.25">
      <c r="CH1532">
        <v>94</v>
      </c>
      <c r="CI1532" t="s">
        <v>79</v>
      </c>
      <c r="CJ1532" s="8">
        <v>43919</v>
      </c>
      <c r="CK1532">
        <v>21</v>
      </c>
      <c r="CM1532">
        <v>1</v>
      </c>
    </row>
    <row r="1533" spans="1:227" ht="20.25">
      <c r="CH1533">
        <v>94</v>
      </c>
      <c r="CI1533" t="s">
        <v>79</v>
      </c>
      <c r="CJ1533" s="8">
        <v>43920</v>
      </c>
      <c r="CK1533">
        <v>24</v>
      </c>
      <c r="CM1533">
        <v>1</v>
      </c>
    </row>
    <row r="1534" spans="1:227" ht="20.25">
      <c r="CH1534">
        <v>94</v>
      </c>
      <c r="CI1534" t="s">
        <v>79</v>
      </c>
      <c r="CJ1534" s="8">
        <v>43921</v>
      </c>
      <c r="CK1534">
        <v>26</v>
      </c>
      <c r="CM1534">
        <v>1</v>
      </c>
    </row>
    <row r="1535" spans="1:227" ht="20.25">
      <c r="CH1535">
        <v>94</v>
      </c>
      <c r="CI1535" t="s">
        <v>79</v>
      </c>
      <c r="CJ1535" s="8">
        <v>43922</v>
      </c>
      <c r="CK1535">
        <v>28</v>
      </c>
      <c r="CM1535">
        <v>1</v>
      </c>
    </row>
    <row r="1536" spans="1:227" ht="20.25">
      <c r="CH1536">
        <v>94</v>
      </c>
      <c r="CI1536" t="s">
        <v>79</v>
      </c>
      <c r="CJ1536" s="8">
        <v>43923</v>
      </c>
      <c r="CK1536">
        <v>28</v>
      </c>
      <c r="CM1536">
        <v>1</v>
      </c>
    </row>
    <row r="1537" spans="1:227" ht="20.25">
      <c r="CH1537">
        <v>94</v>
      </c>
      <c r="CI1537" t="s">
        <v>79</v>
      </c>
      <c r="CJ1537" s="8">
        <v>43924</v>
      </c>
      <c r="CK1537">
        <v>32</v>
      </c>
      <c r="CM1537">
        <v>1</v>
      </c>
    </row>
    <row r="1538" spans="1:227" ht="20.25">
      <c r="CH1538">
        <v>94</v>
      </c>
      <c r="CI1538" t="s">
        <v>79</v>
      </c>
      <c r="CJ1538" s="8">
        <v>43925</v>
      </c>
      <c r="CK1538">
        <v>34</v>
      </c>
      <c r="CM1538">
        <v>2</v>
      </c>
    </row>
    <row r="1539" spans="1:227" ht="20.25">
      <c r="CH1539">
        <v>94</v>
      </c>
      <c r="CI1539" t="s">
        <v>79</v>
      </c>
      <c r="CJ1539" s="8">
        <v>43926</v>
      </c>
      <c r="CK1539">
        <v>35</v>
      </c>
      <c r="CM1539">
        <v>2</v>
      </c>
    </row>
    <row r="1540" spans="1:227" ht="20.25">
      <c r="CH1540">
        <v>94</v>
      </c>
      <c r="CI1540" t="s">
        <v>79</v>
      </c>
      <c r="CJ1540" s="8">
        <v>43927</v>
      </c>
      <c r="CK1540">
        <v>37</v>
      </c>
      <c r="CM1540">
        <v>2</v>
      </c>
    </row>
    <row r="1541" spans="1:227" ht="20.25">
      <c r="CH1541">
        <v>94</v>
      </c>
      <c r="CI1541" t="s">
        <v>79</v>
      </c>
      <c r="CJ1541" s="8">
        <v>43928</v>
      </c>
      <c r="CK1541">
        <v>42</v>
      </c>
      <c r="CM1541">
        <v>2</v>
      </c>
    </row>
    <row r="1542" spans="1:227" ht="20.25">
      <c r="CH1542">
        <v>94</v>
      </c>
      <c r="CI1542" t="s">
        <v>79</v>
      </c>
      <c r="CJ1542" s="8">
        <v>43929</v>
      </c>
      <c r="CK1542">
        <v>47</v>
      </c>
      <c r="CM1542">
        <v>4</v>
      </c>
    </row>
    <row r="1543" spans="1:227" ht="20.25">
      <c r="CH1543">
        <v>94</v>
      </c>
      <c r="CI1543" t="s">
        <v>79</v>
      </c>
      <c r="CJ1543" s="8">
        <v>43930</v>
      </c>
      <c r="CK1543">
        <v>51</v>
      </c>
      <c r="CM1543">
        <v>3</v>
      </c>
    </row>
    <row r="1544" spans="1:227" ht="20.25">
      <c r="CH1544">
        <v>94</v>
      </c>
      <c r="CI1544" t="s">
        <v>79</v>
      </c>
      <c r="CJ1544" s="8">
        <v>43931</v>
      </c>
      <c r="CK1544">
        <v>60</v>
      </c>
      <c r="CM1544">
        <v>4</v>
      </c>
    </row>
    <row r="1545" spans="1:227" ht="20.25">
      <c r="CH1545">
        <v>94</v>
      </c>
      <c r="CI1545" t="s">
        <v>79</v>
      </c>
      <c r="CJ1545" s="8">
        <v>43932</v>
      </c>
      <c r="CK1545">
        <v>63</v>
      </c>
      <c r="CM1545">
        <v>5</v>
      </c>
    </row>
    <row r="1546" spans="1:227" ht="20.25">
      <c r="CH1546">
        <v>94</v>
      </c>
      <c r="CI1546" t="s">
        <v>79</v>
      </c>
      <c r="CJ1546" s="8">
        <v>43933</v>
      </c>
      <c r="CK1546">
        <v>66</v>
      </c>
      <c r="CM1546">
        <v>5</v>
      </c>
    </row>
    <row r="1547" spans="1:227" ht="20.25">
      <c r="CH1547">
        <v>94</v>
      </c>
      <c r="CI1547" t="s">
        <v>79</v>
      </c>
      <c r="CJ1547" s="8">
        <v>43934</v>
      </c>
      <c r="CK1547">
        <v>83</v>
      </c>
      <c r="CM1547">
        <v>5</v>
      </c>
    </row>
    <row r="1548" spans="1:227" ht="20.25">
      <c r="CH1548">
        <v>94</v>
      </c>
      <c r="CI1548" t="s">
        <v>79</v>
      </c>
      <c r="CJ1548" s="8">
        <v>43935</v>
      </c>
      <c r="CK1548">
        <v>84</v>
      </c>
      <c r="CM1548">
        <v>5</v>
      </c>
    </row>
    <row r="1549" spans="1:227" ht="20.25">
      <c r="CH1549">
        <v>94</v>
      </c>
      <c r="CI1549" t="s">
        <v>79</v>
      </c>
      <c r="CJ1549" s="8">
        <v>43936</v>
      </c>
      <c r="CK1549">
        <v>91</v>
      </c>
      <c r="CM1549">
        <v>6</v>
      </c>
    </row>
    <row r="1550" spans="1:227" ht="20.25">
      <c r="CH1550">
        <v>94</v>
      </c>
      <c r="CI1550" t="s">
        <v>79</v>
      </c>
      <c r="CJ1550" s="8">
        <v>43937</v>
      </c>
      <c r="CK1550">
        <v>112</v>
      </c>
      <c r="CL1550">
        <v>372</v>
      </c>
      <c r="CM1550">
        <v>8</v>
      </c>
    </row>
    <row r="1551" spans="1:227" ht="20.25">
      <c r="CH1551">
        <v>94</v>
      </c>
      <c r="CI1551" t="s">
        <v>79</v>
      </c>
      <c r="CJ1551" s="8">
        <v>43938</v>
      </c>
      <c r="CK1551">
        <v>117</v>
      </c>
      <c r="CL1551">
        <v>389</v>
      </c>
      <c r="CM1551">
        <v>9</v>
      </c>
    </row>
    <row r="1552" spans="1:227" ht="20.25">
      <c r="CH1552">
        <v>94</v>
      </c>
      <c r="CI1552" t="s">
        <v>79</v>
      </c>
      <c r="CJ1552" s="8">
        <v>43939</v>
      </c>
      <c r="CK1552">
        <v>126</v>
      </c>
      <c r="CL1552">
        <v>418</v>
      </c>
      <c r="CM1552">
        <v>9</v>
      </c>
    </row>
    <row r="1553" spans="1:227" ht="20.25">
      <c r="CH1553">
        <v>94</v>
      </c>
      <c r="CI1553" t="s">
        <v>79</v>
      </c>
      <c r="CJ1553" s="8">
        <v>43940</v>
      </c>
      <c r="CK1553">
        <v>131</v>
      </c>
      <c r="CL1553">
        <v>435</v>
      </c>
      <c r="CM1553">
        <v>9</v>
      </c>
    </row>
    <row r="1554" spans="1:227" ht="20.25">
      <c r="CH1554">
        <v>94</v>
      </c>
      <c r="CI1554" t="s">
        <v>79</v>
      </c>
      <c r="CJ1554" s="8">
        <v>43941</v>
      </c>
      <c r="CK1554">
        <v>148</v>
      </c>
      <c r="CL1554">
        <v>491</v>
      </c>
      <c r="CM1554">
        <v>11</v>
      </c>
    </row>
    <row r="1555" spans="1:227" ht="20.25">
      <c r="CH1555">
        <v>94</v>
      </c>
      <c r="CI1555" t="s">
        <v>79</v>
      </c>
      <c r="CJ1555" s="8">
        <v>43942</v>
      </c>
      <c r="CK1555">
        <v>151</v>
      </c>
      <c r="CL1555">
        <v>501</v>
      </c>
      <c r="CM1555">
        <v>13</v>
      </c>
    </row>
    <row r="1556" spans="1:227" ht="20.25">
      <c r="CH1556">
        <v>94</v>
      </c>
      <c r="CI1556" t="s">
        <v>79</v>
      </c>
      <c r="CJ1556" s="8">
        <v>43943</v>
      </c>
      <c r="CK1556">
        <v>160</v>
      </c>
      <c r="CL1556">
        <v>531</v>
      </c>
      <c r="CM1556">
        <v>13</v>
      </c>
    </row>
    <row r="1557" spans="1:227" ht="20.25">
      <c r="CH1557">
        <v>94</v>
      </c>
      <c r="CI1557" t="s">
        <v>79</v>
      </c>
      <c r="CJ1557" s="8">
        <v>43944</v>
      </c>
      <c r="CK1557">
        <v>167</v>
      </c>
      <c r="CL1557">
        <v>555</v>
      </c>
      <c r="CM1557">
        <v>18</v>
      </c>
    </row>
    <row r="1558" spans="1:227" ht="20.25">
      <c r="CH1558">
        <v>94</v>
      </c>
      <c r="CI1558" t="s">
        <v>79</v>
      </c>
      <c r="CJ1558" s="8">
        <v>43945</v>
      </c>
      <c r="CK1558">
        <v>169</v>
      </c>
      <c r="CL1558">
        <v>561</v>
      </c>
      <c r="CM1558">
        <v>18</v>
      </c>
    </row>
    <row r="1559" spans="1:227" ht="20.25">
      <c r="CH1559">
        <v>94</v>
      </c>
      <c r="CI1559" t="s">
        <v>79</v>
      </c>
      <c r="CJ1559" s="8">
        <v>43946</v>
      </c>
      <c r="CK1559">
        <v>173</v>
      </c>
      <c r="CL1559">
        <v>575</v>
      </c>
      <c r="CM1559">
        <v>22</v>
      </c>
    </row>
    <row r="1560" spans="1:227" ht="20.25">
      <c r="CH1560">
        <v>94</v>
      </c>
      <c r="CI1560" t="s">
        <v>79</v>
      </c>
      <c r="CJ1560" s="8">
        <v>43947</v>
      </c>
      <c r="CK1560">
        <v>185</v>
      </c>
      <c r="CL1560">
        <v>614</v>
      </c>
      <c r="CM1560">
        <v>23</v>
      </c>
    </row>
    <row r="1561" spans="1:227" ht="20.25">
      <c r="CH1561">
        <v>94</v>
      </c>
      <c r="CI1561" t="s">
        <v>79</v>
      </c>
      <c r="CJ1561" s="8">
        <v>43948</v>
      </c>
      <c r="CK1561">
        <v>189</v>
      </c>
      <c r="CL1561">
        <v>628</v>
      </c>
      <c r="CM1561">
        <v>24</v>
      </c>
    </row>
    <row r="1562" spans="1:227" ht="20.25">
      <c r="CH1562">
        <v>94</v>
      </c>
      <c r="CI1562" t="s">
        <v>79</v>
      </c>
      <c r="CJ1562" s="8">
        <v>43949</v>
      </c>
      <c r="CK1562">
        <v>190</v>
      </c>
      <c r="CL1562">
        <v>631</v>
      </c>
      <c r="CM1562">
        <v>25</v>
      </c>
    </row>
    <row r="1563" spans="1:227" ht="20.25">
      <c r="CH1563">
        <v>94</v>
      </c>
      <c r="CI1563" t="s">
        <v>79</v>
      </c>
      <c r="CJ1563" s="8">
        <v>43950</v>
      </c>
      <c r="CK1563">
        <v>197</v>
      </c>
      <c r="CL1563">
        <v>654</v>
      </c>
      <c r="CM1563">
        <v>27</v>
      </c>
    </row>
    <row r="1564" spans="1:227" ht="20.25">
      <c r="CH1564">
        <v>94</v>
      </c>
      <c r="CI1564" t="s">
        <v>79</v>
      </c>
      <c r="CJ1564" s="8">
        <v>43951</v>
      </c>
      <c r="CK1564">
        <v>208</v>
      </c>
      <c r="CL1564">
        <v>691</v>
      </c>
      <c r="CM1564">
        <v>28</v>
      </c>
    </row>
    <row r="1565" spans="1:227" ht="20.25">
      <c r="CH1565">
        <v>94</v>
      </c>
      <c r="CI1565" t="s">
        <v>79</v>
      </c>
      <c r="CJ1565" s="8">
        <v>43952</v>
      </c>
      <c r="CK1565">
        <v>214</v>
      </c>
      <c r="CL1565">
        <v>711</v>
      </c>
      <c r="CM1565">
        <v>28</v>
      </c>
    </row>
    <row r="1566" spans="1:227" ht="20.25">
      <c r="CH1566">
        <v>94</v>
      </c>
      <c r="CI1566" t="s">
        <v>79</v>
      </c>
      <c r="CJ1566" s="8">
        <v>43953</v>
      </c>
      <c r="CK1566">
        <v>218</v>
      </c>
      <c r="CL1566">
        <v>724</v>
      </c>
      <c r="CM1566">
        <v>32</v>
      </c>
    </row>
    <row r="1567" spans="1:227" ht="20.25">
      <c r="CH1567">
        <v>94</v>
      </c>
      <c r="CI1567" t="s">
        <v>79</v>
      </c>
      <c r="CJ1567" s="8">
        <v>43954</v>
      </c>
      <c r="CK1567">
        <v>218</v>
      </c>
      <c r="CL1567">
        <v>724</v>
      </c>
      <c r="CM1567">
        <v>32</v>
      </c>
    </row>
    <row r="1568" spans="1:227" ht="20.25">
      <c r="CH1568">
        <v>94</v>
      </c>
      <c r="CI1568" t="s">
        <v>79</v>
      </c>
      <c r="CJ1568" s="8">
        <v>43955</v>
      </c>
      <c r="CK1568">
        <v>224</v>
      </c>
      <c r="CL1568">
        <v>744</v>
      </c>
      <c r="CM1568">
        <v>33</v>
      </c>
    </row>
    <row r="1569" spans="1:227" ht="20.25">
      <c r="CH1569">
        <v>94</v>
      </c>
      <c r="CI1569" t="s">
        <v>79</v>
      </c>
      <c r="CJ1569" s="8">
        <v>43956</v>
      </c>
      <c r="CK1569">
        <v>224</v>
      </c>
      <c r="CL1569">
        <v>744</v>
      </c>
      <c r="CM1569">
        <v>31</v>
      </c>
    </row>
    <row r="1570" spans="1:227" ht="20.25">
      <c r="CH1570">
        <v>94</v>
      </c>
      <c r="CI1570" t="s">
        <v>79</v>
      </c>
      <c r="CJ1570" s="8">
        <v>43957</v>
      </c>
      <c r="CK1570">
        <v>231</v>
      </c>
      <c r="CL1570">
        <v>767</v>
      </c>
      <c r="CM1570">
        <v>33</v>
      </c>
    </row>
    <row r="1571" spans="1:227" ht="20.25">
      <c r="CH1571">
        <v>94</v>
      </c>
      <c r="CI1571" t="s">
        <v>79</v>
      </c>
      <c r="CJ1571" s="8">
        <v>43958</v>
      </c>
      <c r="CK1571">
        <v>237</v>
      </c>
      <c r="CL1571">
        <v>787</v>
      </c>
      <c r="CM1571">
        <v>33</v>
      </c>
    </row>
    <row r="1572" spans="1:227" ht="20.25">
      <c r="CH1572">
        <v>94</v>
      </c>
      <c r="CI1572" t="s">
        <v>79</v>
      </c>
      <c r="CJ1572" s="8">
        <v>43959</v>
      </c>
      <c r="CK1572">
        <v>247</v>
      </c>
      <c r="CL1572">
        <v>820</v>
      </c>
      <c r="CM1572">
        <v>35</v>
      </c>
    </row>
    <row r="1573" spans="1:227" ht="20.25">
      <c r="CH1573">
        <v>94</v>
      </c>
      <c r="CI1573" t="s">
        <v>79</v>
      </c>
      <c r="CJ1573" s="8">
        <v>43960</v>
      </c>
      <c r="CK1573">
        <v>252</v>
      </c>
      <c r="CL1573">
        <v>837</v>
      </c>
      <c r="CM1573">
        <v>34</v>
      </c>
    </row>
    <row r="1574" spans="1:227" ht="20.25">
      <c r="CH1574">
        <v>94</v>
      </c>
      <c r="CI1574" t="s">
        <v>79</v>
      </c>
      <c r="CJ1574" s="8">
        <v>43961</v>
      </c>
      <c r="CK1574">
        <v>271</v>
      </c>
      <c r="CL1574">
        <v>900</v>
      </c>
      <c r="CM1574">
        <v>35</v>
      </c>
    </row>
    <row r="1575" spans="1:227" ht="20.25">
      <c r="CH1575">
        <v>94</v>
      </c>
      <c r="CI1575" t="s">
        <v>79</v>
      </c>
      <c r="CJ1575" s="8">
        <v>43962</v>
      </c>
      <c r="CK1575">
        <v>275</v>
      </c>
      <c r="CL1575">
        <v>913</v>
      </c>
      <c r="CM1575">
        <v>34</v>
      </c>
    </row>
    <row r="1576" spans="1:227" ht="20.25">
      <c r="CH1576">
        <v>95</v>
      </c>
      <c r="CI1576" t="s">
        <v>80</v>
      </c>
      <c r="CJ1576" s="8">
        <v>43914</v>
      </c>
      <c r="CK1576">
        <v>0</v>
      </c>
      <c r="CM1576">
        <v>0</v>
      </c>
    </row>
    <row r="1577" spans="1:227" ht="20.25">
      <c r="CH1577">
        <v>95</v>
      </c>
      <c r="CI1577" t="s">
        <v>80</v>
      </c>
      <c r="CJ1577" s="8">
        <v>43915</v>
      </c>
      <c r="CK1577">
        <v>0</v>
      </c>
      <c r="CM1577">
        <v>0</v>
      </c>
    </row>
    <row r="1578" spans="1:227" ht="20.25">
      <c r="CH1578">
        <v>95</v>
      </c>
      <c r="CI1578" t="s">
        <v>80</v>
      </c>
      <c r="CJ1578" s="8">
        <v>43916</v>
      </c>
      <c r="CK1578">
        <v>0</v>
      </c>
      <c r="CM1578">
        <v>0</v>
      </c>
    </row>
    <row r="1579" spans="1:227" ht="20.25">
      <c r="CH1579">
        <v>95</v>
      </c>
      <c r="CI1579" t="s">
        <v>80</v>
      </c>
      <c r="CJ1579" s="8">
        <v>43917</v>
      </c>
      <c r="CK1579">
        <v>1</v>
      </c>
      <c r="CM1579">
        <v>0</v>
      </c>
    </row>
    <row r="1580" spans="1:227" ht="20.25">
      <c r="CH1580">
        <v>95</v>
      </c>
      <c r="CI1580" t="s">
        <v>80</v>
      </c>
      <c r="CJ1580" s="8">
        <v>43918</v>
      </c>
      <c r="CK1580">
        <v>1</v>
      </c>
      <c r="CM1580">
        <v>0</v>
      </c>
    </row>
    <row r="1581" spans="1:227" ht="20.25">
      <c r="CH1581">
        <v>95</v>
      </c>
      <c r="CI1581" t="s">
        <v>80</v>
      </c>
      <c r="CJ1581" s="8">
        <v>43919</v>
      </c>
      <c r="CK1581">
        <v>1</v>
      </c>
      <c r="CM1581">
        <v>0</v>
      </c>
    </row>
    <row r="1582" spans="1:227" ht="20.25">
      <c r="CH1582">
        <v>95</v>
      </c>
      <c r="CI1582" t="s">
        <v>80</v>
      </c>
      <c r="CJ1582" s="8">
        <v>43920</v>
      </c>
      <c r="CK1582">
        <v>1</v>
      </c>
      <c r="CM1582">
        <v>0</v>
      </c>
    </row>
    <row r="1583" spans="1:227" ht="20.25">
      <c r="CH1583">
        <v>95</v>
      </c>
      <c r="CI1583" t="s">
        <v>80</v>
      </c>
      <c r="CJ1583" s="8">
        <v>43921</v>
      </c>
      <c r="CK1583">
        <v>2</v>
      </c>
      <c r="CM1583">
        <v>0</v>
      </c>
    </row>
    <row r="1584" spans="1:227" ht="20.25">
      <c r="CH1584">
        <v>95</v>
      </c>
      <c r="CI1584" t="s">
        <v>80</v>
      </c>
      <c r="CJ1584" s="8">
        <v>43922</v>
      </c>
      <c r="CK1584">
        <v>2</v>
      </c>
      <c r="CM1584">
        <v>0</v>
      </c>
    </row>
    <row r="1585" spans="1:227" ht="20.25">
      <c r="CH1585">
        <v>95</v>
      </c>
      <c r="CI1585" t="s">
        <v>80</v>
      </c>
      <c r="CJ1585" s="8">
        <v>43923</v>
      </c>
      <c r="CK1585">
        <v>3</v>
      </c>
      <c r="CM1585">
        <v>0</v>
      </c>
    </row>
    <row r="1586" spans="1:227" ht="20.25">
      <c r="CH1586">
        <v>95</v>
      </c>
      <c r="CI1586" t="s">
        <v>80</v>
      </c>
      <c r="CJ1586" s="8">
        <v>43924</v>
      </c>
      <c r="CK1586">
        <v>6</v>
      </c>
      <c r="CM1586">
        <v>0</v>
      </c>
    </row>
    <row r="1587" spans="1:227" ht="20.25">
      <c r="CH1587">
        <v>95</v>
      </c>
      <c r="CI1587" t="s">
        <v>80</v>
      </c>
      <c r="CJ1587" s="8">
        <v>43925</v>
      </c>
      <c r="CK1587">
        <v>12</v>
      </c>
      <c r="CM1587">
        <v>0</v>
      </c>
    </row>
    <row r="1588" spans="1:227" ht="20.25">
      <c r="CH1588">
        <v>95</v>
      </c>
      <c r="CI1588" t="s">
        <v>80</v>
      </c>
      <c r="CJ1588" s="8">
        <v>43926</v>
      </c>
      <c r="CK1588">
        <v>11</v>
      </c>
      <c r="CM1588">
        <v>0</v>
      </c>
    </row>
    <row r="1589" spans="1:227" ht="20.25">
      <c r="CH1589">
        <v>95</v>
      </c>
      <c r="CI1589" t="s">
        <v>80</v>
      </c>
      <c r="CJ1589" s="8">
        <v>43927</v>
      </c>
      <c r="CK1589">
        <v>12</v>
      </c>
      <c r="CM1589">
        <v>0</v>
      </c>
    </row>
    <row r="1590" spans="1:227" ht="20.25">
      <c r="CH1590">
        <v>95</v>
      </c>
      <c r="CI1590" t="s">
        <v>80</v>
      </c>
      <c r="CJ1590" s="8">
        <v>43928</v>
      </c>
      <c r="CK1590">
        <v>13</v>
      </c>
      <c r="CM1590">
        <v>0</v>
      </c>
    </row>
    <row r="1591" spans="1:227" ht="20.25">
      <c r="CH1591">
        <v>95</v>
      </c>
      <c r="CI1591" t="s">
        <v>80</v>
      </c>
      <c r="CJ1591" s="8">
        <v>43929</v>
      </c>
      <c r="CK1591">
        <v>16</v>
      </c>
      <c r="CM1591">
        <v>1</v>
      </c>
    </row>
    <row r="1592" spans="1:227" ht="20.25">
      <c r="CH1592">
        <v>95</v>
      </c>
      <c r="CI1592" t="s">
        <v>80</v>
      </c>
      <c r="CJ1592" s="8">
        <v>43930</v>
      </c>
      <c r="CK1592">
        <v>21</v>
      </c>
      <c r="CM1592">
        <v>1</v>
      </c>
    </row>
    <row r="1593" spans="1:227" ht="20.25">
      <c r="CH1593">
        <v>95</v>
      </c>
      <c r="CI1593" t="s">
        <v>80</v>
      </c>
      <c r="CJ1593" s="8">
        <v>43931</v>
      </c>
      <c r="CK1593">
        <v>22</v>
      </c>
      <c r="CM1593">
        <v>0</v>
      </c>
    </row>
    <row r="1594" spans="1:227" ht="20.25">
      <c r="CH1594">
        <v>95</v>
      </c>
      <c r="CI1594" t="s">
        <v>80</v>
      </c>
      <c r="CJ1594" s="8">
        <v>43932</v>
      </c>
      <c r="CK1594">
        <v>26</v>
      </c>
      <c r="CM1594">
        <v>0</v>
      </c>
    </row>
    <row r="1595" spans="1:227" ht="20.25">
      <c r="CH1595">
        <v>95</v>
      </c>
      <c r="CI1595" t="s">
        <v>80</v>
      </c>
      <c r="CJ1595" s="8">
        <v>43933</v>
      </c>
      <c r="CK1595">
        <v>27</v>
      </c>
      <c r="CM1595">
        <v>0</v>
      </c>
    </row>
    <row r="1596" spans="1:227" ht="20.25">
      <c r="CH1596">
        <v>95</v>
      </c>
      <c r="CI1596" t="s">
        <v>80</v>
      </c>
      <c r="CJ1596" s="8">
        <v>43934</v>
      </c>
      <c r="CK1596">
        <v>33</v>
      </c>
      <c r="CM1596">
        <v>0</v>
      </c>
    </row>
    <row r="1597" spans="1:227" ht="20.25">
      <c r="CH1597">
        <v>95</v>
      </c>
      <c r="CI1597" t="s">
        <v>80</v>
      </c>
      <c r="CJ1597" s="8">
        <v>43935</v>
      </c>
      <c r="CK1597">
        <v>35</v>
      </c>
      <c r="CM1597">
        <v>0</v>
      </c>
    </row>
    <row r="1598" spans="1:227" ht="20.25">
      <c r="CH1598">
        <v>95</v>
      </c>
      <c r="CI1598" t="s">
        <v>80</v>
      </c>
      <c r="CJ1598" s="8">
        <v>43936</v>
      </c>
      <c r="CK1598">
        <v>38</v>
      </c>
      <c r="CM1598">
        <v>1</v>
      </c>
    </row>
    <row r="1599" spans="1:227" ht="20.25">
      <c r="CH1599">
        <v>95</v>
      </c>
      <c r="CI1599" t="s">
        <v>80</v>
      </c>
      <c r="CJ1599" s="8">
        <v>43937</v>
      </c>
      <c r="CK1599">
        <v>43</v>
      </c>
      <c r="CL1599">
        <v>160</v>
      </c>
      <c r="CM1599">
        <v>1</v>
      </c>
    </row>
    <row r="1600" spans="1:227" ht="20.25">
      <c r="CH1600">
        <v>95</v>
      </c>
      <c r="CI1600" t="s">
        <v>80</v>
      </c>
      <c r="CJ1600" s="8">
        <v>43938</v>
      </c>
      <c r="CK1600">
        <v>44</v>
      </c>
      <c r="CL1600">
        <v>163</v>
      </c>
      <c r="CM1600">
        <v>1</v>
      </c>
    </row>
    <row r="1601" spans="1:227" ht="20.25">
      <c r="CH1601">
        <v>95</v>
      </c>
      <c r="CI1601" t="s">
        <v>80</v>
      </c>
      <c r="CJ1601" s="8">
        <v>43939</v>
      </c>
      <c r="CK1601">
        <v>49</v>
      </c>
      <c r="CL1601">
        <v>182</v>
      </c>
      <c r="CM1601">
        <v>1</v>
      </c>
    </row>
    <row r="1602" spans="1:227" ht="20.25">
      <c r="CH1602">
        <v>95</v>
      </c>
      <c r="CI1602" t="s">
        <v>80</v>
      </c>
      <c r="CJ1602" s="8">
        <v>43940</v>
      </c>
      <c r="CK1602">
        <v>53</v>
      </c>
      <c r="CL1602">
        <v>197</v>
      </c>
      <c r="CM1602">
        <v>1</v>
      </c>
    </row>
    <row r="1603" spans="1:227" ht="20.25">
      <c r="CH1603">
        <v>95</v>
      </c>
      <c r="CI1603" t="s">
        <v>80</v>
      </c>
      <c r="CJ1603" s="8">
        <v>43941</v>
      </c>
      <c r="CK1603">
        <v>50</v>
      </c>
      <c r="CL1603">
        <v>186</v>
      </c>
      <c r="CM1603">
        <v>1</v>
      </c>
    </row>
    <row r="1604" spans="1:227" ht="20.25">
      <c r="CH1604">
        <v>95</v>
      </c>
      <c r="CI1604" t="s">
        <v>80</v>
      </c>
      <c r="CJ1604" s="8">
        <v>43942</v>
      </c>
      <c r="CK1604">
        <v>55</v>
      </c>
      <c r="CL1604">
        <v>204</v>
      </c>
      <c r="CM1604">
        <v>1</v>
      </c>
    </row>
    <row r="1605" spans="1:227" ht="20.25">
      <c r="CH1605">
        <v>95</v>
      </c>
      <c r="CI1605" t="s">
        <v>80</v>
      </c>
      <c r="CJ1605" s="8">
        <v>43943</v>
      </c>
      <c r="CK1605">
        <v>60</v>
      </c>
      <c r="CL1605">
        <v>223</v>
      </c>
      <c r="CM1605">
        <v>1</v>
      </c>
    </row>
    <row r="1606" spans="1:227" ht="20.25">
      <c r="CH1606">
        <v>95</v>
      </c>
      <c r="CI1606" t="s">
        <v>80</v>
      </c>
      <c r="CJ1606" s="8">
        <v>43944</v>
      </c>
      <c r="CK1606">
        <v>59</v>
      </c>
      <c r="CL1606">
        <v>219</v>
      </c>
      <c r="CM1606">
        <v>1</v>
      </c>
    </row>
    <row r="1607" spans="1:227" ht="20.25">
      <c r="CH1607">
        <v>95</v>
      </c>
      <c r="CI1607" t="s">
        <v>80</v>
      </c>
      <c r="CJ1607" s="8">
        <v>43945</v>
      </c>
      <c r="CK1607">
        <v>63</v>
      </c>
      <c r="CL1607">
        <v>234</v>
      </c>
      <c r="CM1607">
        <v>2</v>
      </c>
    </row>
    <row r="1608" spans="1:227" ht="20.25">
      <c r="CH1608">
        <v>95</v>
      </c>
      <c r="CI1608" t="s">
        <v>80</v>
      </c>
      <c r="CJ1608" s="8">
        <v>43946</v>
      </c>
      <c r="CK1608">
        <v>68</v>
      </c>
      <c r="CL1608">
        <v>252</v>
      </c>
      <c r="CM1608">
        <v>2</v>
      </c>
    </row>
    <row r="1609" spans="1:227" ht="20.25">
      <c r="CH1609">
        <v>95</v>
      </c>
      <c r="CI1609" t="s">
        <v>80</v>
      </c>
      <c r="CJ1609" s="8">
        <v>43947</v>
      </c>
      <c r="CK1609">
        <v>68</v>
      </c>
      <c r="CL1609">
        <v>252</v>
      </c>
      <c r="CM1609">
        <v>2</v>
      </c>
    </row>
    <row r="1610" spans="1:227" ht="20.25">
      <c r="CH1610">
        <v>95</v>
      </c>
      <c r="CI1610" t="s">
        <v>80</v>
      </c>
      <c r="CJ1610" s="8">
        <v>43948</v>
      </c>
      <c r="CK1610">
        <v>68</v>
      </c>
      <c r="CL1610">
        <v>252</v>
      </c>
      <c r="CM1610">
        <v>2</v>
      </c>
    </row>
    <row r="1611" spans="1:227" ht="20.25">
      <c r="CH1611">
        <v>95</v>
      </c>
      <c r="CI1611" t="s">
        <v>80</v>
      </c>
      <c r="CJ1611" s="8">
        <v>43949</v>
      </c>
      <c r="CK1611">
        <v>70</v>
      </c>
      <c r="CL1611">
        <v>260</v>
      </c>
      <c r="CM1611">
        <v>2</v>
      </c>
    </row>
    <row r="1612" spans="1:227" ht="20.25">
      <c r="CH1612">
        <v>95</v>
      </c>
      <c r="CI1612" t="s">
        <v>80</v>
      </c>
      <c r="CJ1612" s="8">
        <v>43950</v>
      </c>
      <c r="CK1612">
        <v>72</v>
      </c>
      <c r="CL1612">
        <v>267</v>
      </c>
      <c r="CM1612">
        <v>2</v>
      </c>
    </row>
    <row r="1613" spans="1:227" ht="20.25">
      <c r="CH1613">
        <v>95</v>
      </c>
      <c r="CI1613" t="s">
        <v>80</v>
      </c>
      <c r="CJ1613" s="8">
        <v>43951</v>
      </c>
      <c r="CK1613">
        <v>77</v>
      </c>
      <c r="CL1613">
        <v>286</v>
      </c>
      <c r="CM1613">
        <v>2</v>
      </c>
    </row>
    <row r="1614" spans="1:227" ht="20.25">
      <c r="CH1614">
        <v>95</v>
      </c>
      <c r="CI1614" t="s">
        <v>80</v>
      </c>
      <c r="CJ1614" s="8">
        <v>43952</v>
      </c>
      <c r="CK1614">
        <v>80</v>
      </c>
      <c r="CL1614">
        <v>297</v>
      </c>
      <c r="CM1614">
        <v>2</v>
      </c>
    </row>
    <row r="1615" spans="1:227" ht="20.25">
      <c r="CH1615">
        <v>95</v>
      </c>
      <c r="CI1615" t="s">
        <v>80</v>
      </c>
      <c r="CJ1615" s="8">
        <v>43953</v>
      </c>
      <c r="CK1615">
        <v>81</v>
      </c>
      <c r="CL1615">
        <v>301</v>
      </c>
      <c r="CM1615">
        <v>2</v>
      </c>
    </row>
    <row r="1616" spans="1:227" ht="20.25">
      <c r="CH1616">
        <v>95</v>
      </c>
      <c r="CI1616" t="s">
        <v>80</v>
      </c>
      <c r="CJ1616" s="8">
        <v>43954</v>
      </c>
      <c r="CK1616">
        <v>85</v>
      </c>
      <c r="CL1616">
        <v>316</v>
      </c>
      <c r="CM1616">
        <v>2</v>
      </c>
    </row>
    <row r="1617" spans="1:227" ht="20.25">
      <c r="CH1617">
        <v>95</v>
      </c>
      <c r="CI1617" t="s">
        <v>80</v>
      </c>
      <c r="CJ1617" s="8">
        <v>43955</v>
      </c>
      <c r="CK1617">
        <v>88</v>
      </c>
      <c r="CL1617">
        <v>327</v>
      </c>
      <c r="CM1617">
        <v>2</v>
      </c>
    </row>
    <row r="1618" spans="1:227" ht="20.25">
      <c r="CH1618">
        <v>95</v>
      </c>
      <c r="CI1618" t="s">
        <v>80</v>
      </c>
      <c r="CJ1618" s="8">
        <v>43956</v>
      </c>
      <c r="CK1618">
        <v>92</v>
      </c>
      <c r="CL1618">
        <v>342</v>
      </c>
      <c r="CM1618">
        <v>2</v>
      </c>
    </row>
    <row r="1619" spans="1:227" ht="20.25">
      <c r="CH1619">
        <v>95</v>
      </c>
      <c r="CI1619" t="s">
        <v>80</v>
      </c>
      <c r="CJ1619" s="8">
        <v>43957</v>
      </c>
      <c r="CK1619">
        <v>94</v>
      </c>
      <c r="CL1619">
        <v>349</v>
      </c>
      <c r="CM1619">
        <v>2</v>
      </c>
    </row>
    <row r="1620" spans="1:227" ht="20.25">
      <c r="CH1620">
        <v>95</v>
      </c>
      <c r="CI1620" t="s">
        <v>80</v>
      </c>
      <c r="CJ1620" s="8">
        <v>43958</v>
      </c>
      <c r="CK1620">
        <v>100</v>
      </c>
      <c r="CL1620">
        <v>371</v>
      </c>
      <c r="CM1620">
        <v>2</v>
      </c>
    </row>
    <row r="1621" spans="1:227" ht="20.25">
      <c r="CH1621">
        <v>95</v>
      </c>
      <c r="CI1621" t="s">
        <v>80</v>
      </c>
      <c r="CJ1621" s="8">
        <v>43959</v>
      </c>
      <c r="CK1621">
        <v>105</v>
      </c>
      <c r="CL1621">
        <v>390</v>
      </c>
      <c r="CM1621">
        <v>2</v>
      </c>
    </row>
    <row r="1622" spans="1:227" ht="20.25">
      <c r="CH1622">
        <v>95</v>
      </c>
      <c r="CI1622" t="s">
        <v>80</v>
      </c>
      <c r="CJ1622" s="8">
        <v>43960</v>
      </c>
      <c r="CK1622">
        <v>105</v>
      </c>
      <c r="CL1622">
        <v>390</v>
      </c>
      <c r="CM1622">
        <v>2</v>
      </c>
    </row>
    <row r="1623" spans="1:227" ht="20.25">
      <c r="CH1623">
        <v>95</v>
      </c>
      <c r="CI1623" t="s">
        <v>80</v>
      </c>
      <c r="CJ1623" s="8">
        <v>43961</v>
      </c>
      <c r="CK1623">
        <v>106</v>
      </c>
      <c r="CL1623">
        <v>393</v>
      </c>
      <c r="CM1623">
        <v>2</v>
      </c>
    </row>
    <row r="1624" spans="1:227" ht="20.25">
      <c r="CH1624">
        <v>95</v>
      </c>
      <c r="CI1624" t="s">
        <v>80</v>
      </c>
      <c r="CJ1624" s="8">
        <v>43962</v>
      </c>
      <c r="CK1624">
        <v>111</v>
      </c>
      <c r="CL1624">
        <v>412</v>
      </c>
      <c r="CM1624">
        <v>2</v>
      </c>
    </row>
    <row r="1625" spans="1:227" ht="20.25">
      <c r="CH1625">
        <v>98</v>
      </c>
      <c r="CI1625" t="s">
        <v>47</v>
      </c>
      <c r="CJ1625" s="8">
        <v>43914</v>
      </c>
      <c r="CK1625">
        <v>0</v>
      </c>
      <c r="CM1625">
        <v>0</v>
      </c>
    </row>
    <row r="1626" spans="1:227" ht="20.25">
      <c r="CH1626">
        <v>98</v>
      </c>
      <c r="CI1626" t="s">
        <v>47</v>
      </c>
      <c r="CJ1626" s="8">
        <v>43915</v>
      </c>
      <c r="CK1626">
        <v>0</v>
      </c>
      <c r="CM1626">
        <v>0</v>
      </c>
    </row>
    <row r="1627" spans="1:227" ht="20.25">
      <c r="CH1627">
        <v>98</v>
      </c>
      <c r="CI1627" t="s">
        <v>47</v>
      </c>
      <c r="CJ1627" s="8">
        <v>43916</v>
      </c>
      <c r="CK1627">
        <v>1</v>
      </c>
      <c r="CM1627">
        <v>0</v>
      </c>
    </row>
    <row r="1628" spans="1:227" ht="20.25">
      <c r="CH1628">
        <v>98</v>
      </c>
      <c r="CI1628" t="s">
        <v>47</v>
      </c>
      <c r="CJ1628" s="8">
        <v>43917</v>
      </c>
      <c r="CK1628">
        <v>1</v>
      </c>
      <c r="CM1628">
        <v>0</v>
      </c>
    </row>
    <row r="1629" spans="1:227" ht="20.25">
      <c r="CH1629">
        <v>98</v>
      </c>
      <c r="CI1629" t="s">
        <v>47</v>
      </c>
      <c r="CJ1629" s="8">
        <v>43918</v>
      </c>
      <c r="CK1629">
        <v>1</v>
      </c>
      <c r="CM1629">
        <v>0</v>
      </c>
    </row>
    <row r="1630" spans="1:227" ht="20.25">
      <c r="CH1630">
        <v>98</v>
      </c>
      <c r="CI1630" t="s">
        <v>47</v>
      </c>
      <c r="CJ1630" s="8">
        <v>43919</v>
      </c>
      <c r="CK1630">
        <v>1</v>
      </c>
      <c r="CM1630">
        <v>0</v>
      </c>
    </row>
    <row r="1631" spans="1:227" ht="20.25">
      <c r="CH1631">
        <v>98</v>
      </c>
      <c r="CI1631" t="s">
        <v>47</v>
      </c>
      <c r="CJ1631" s="8">
        <v>43920</v>
      </c>
      <c r="CK1631">
        <v>1</v>
      </c>
      <c r="CM1631">
        <v>0</v>
      </c>
    </row>
    <row r="1632" spans="1:227" ht="20.25">
      <c r="CH1632">
        <v>98</v>
      </c>
      <c r="CI1632" t="s">
        <v>47</v>
      </c>
      <c r="CJ1632" s="8">
        <v>43921</v>
      </c>
      <c r="CK1632">
        <v>1</v>
      </c>
      <c r="CM1632">
        <v>0</v>
      </c>
    </row>
    <row r="1633" spans="1:227" ht="20.25">
      <c r="CH1633">
        <v>98</v>
      </c>
      <c r="CI1633" t="s">
        <v>47</v>
      </c>
      <c r="CJ1633" s="8">
        <v>43922</v>
      </c>
      <c r="CK1633">
        <v>1</v>
      </c>
      <c r="CM1633">
        <v>0</v>
      </c>
    </row>
    <row r="1634" spans="1:227" ht="20.25">
      <c r="CH1634">
        <v>98</v>
      </c>
      <c r="CI1634" t="s">
        <v>47</v>
      </c>
      <c r="CJ1634" s="8">
        <v>43923</v>
      </c>
      <c r="CK1634">
        <v>1</v>
      </c>
      <c r="CM1634">
        <v>0</v>
      </c>
    </row>
    <row r="1635" spans="1:227" ht="20.25">
      <c r="CH1635">
        <v>98</v>
      </c>
      <c r="CI1635" t="s">
        <v>47</v>
      </c>
      <c r="CJ1635" s="8">
        <v>43924</v>
      </c>
      <c r="CK1635">
        <v>1</v>
      </c>
      <c r="CM1635">
        <v>0</v>
      </c>
    </row>
    <row r="1636" spans="1:227" ht="20.25">
      <c r="CH1636">
        <v>98</v>
      </c>
      <c r="CI1636" t="s">
        <v>47</v>
      </c>
      <c r="CJ1636" s="8">
        <v>43925</v>
      </c>
      <c r="CK1636">
        <v>1</v>
      </c>
      <c r="CM1636">
        <v>0</v>
      </c>
    </row>
    <row r="1637" spans="1:227" ht="20.25">
      <c r="CH1637">
        <v>98</v>
      </c>
      <c r="CI1637" t="s">
        <v>47</v>
      </c>
      <c r="CJ1637" s="8">
        <v>43926</v>
      </c>
      <c r="CK1637">
        <v>1</v>
      </c>
      <c r="CM1637">
        <v>0</v>
      </c>
    </row>
    <row r="1638" spans="1:227" ht="20.25">
      <c r="CH1638">
        <v>98</v>
      </c>
      <c r="CI1638" t="s">
        <v>47</v>
      </c>
      <c r="CJ1638" s="8">
        <v>43927</v>
      </c>
      <c r="CK1638">
        <v>1</v>
      </c>
      <c r="CM1638">
        <v>0</v>
      </c>
    </row>
    <row r="1639" spans="1:227" ht="20.25">
      <c r="CH1639">
        <v>98</v>
      </c>
      <c r="CI1639" t="s">
        <v>47</v>
      </c>
      <c r="CJ1639" s="8">
        <v>43928</v>
      </c>
      <c r="CK1639">
        <v>1</v>
      </c>
      <c r="CM1639">
        <v>0</v>
      </c>
    </row>
    <row r="1640" spans="1:227" ht="20.25">
      <c r="CH1640">
        <v>98</v>
      </c>
      <c r="CI1640" t="s">
        <v>47</v>
      </c>
      <c r="CJ1640" s="8">
        <v>43929</v>
      </c>
      <c r="CK1640">
        <v>1</v>
      </c>
      <c r="CM1640">
        <v>0</v>
      </c>
    </row>
    <row r="1641" spans="1:227" ht="20.25">
      <c r="CH1641">
        <v>98</v>
      </c>
      <c r="CI1641" t="s">
        <v>47</v>
      </c>
      <c r="CJ1641" s="8">
        <v>43930</v>
      </c>
      <c r="CK1641">
        <v>1</v>
      </c>
      <c r="CM1641">
        <v>0</v>
      </c>
    </row>
    <row r="1642" spans="1:227" ht="20.25">
      <c r="CH1642">
        <v>98</v>
      </c>
      <c r="CI1642" t="s">
        <v>47</v>
      </c>
      <c r="CJ1642" s="8">
        <v>43931</v>
      </c>
      <c r="CK1642">
        <v>1</v>
      </c>
      <c r="CM1642">
        <v>0</v>
      </c>
    </row>
    <row r="1643" spans="1:227" ht="20.25">
      <c r="CH1643">
        <v>98</v>
      </c>
      <c r="CI1643" t="s">
        <v>47</v>
      </c>
      <c r="CJ1643" s="8">
        <v>43932</v>
      </c>
      <c r="CK1643">
        <v>3</v>
      </c>
      <c r="CM1643">
        <v>0</v>
      </c>
    </row>
    <row r="1644" spans="1:227" ht="20.25">
      <c r="CH1644">
        <v>98</v>
      </c>
      <c r="CI1644" t="s">
        <v>47</v>
      </c>
      <c r="CJ1644" s="8">
        <v>43933</v>
      </c>
      <c r="CK1644">
        <v>3</v>
      </c>
      <c r="CM1644">
        <v>0</v>
      </c>
    </row>
    <row r="1645" spans="1:227" ht="20.25">
      <c r="CH1645">
        <v>98</v>
      </c>
      <c r="CI1645" t="s">
        <v>47</v>
      </c>
      <c r="CJ1645" s="8">
        <v>43934</v>
      </c>
      <c r="CK1645">
        <v>4</v>
      </c>
      <c r="CM1645">
        <v>0</v>
      </c>
    </row>
    <row r="1646" spans="1:227" ht="20.25">
      <c r="CH1646">
        <v>98</v>
      </c>
      <c r="CI1646" t="s">
        <v>47</v>
      </c>
      <c r="CJ1646" s="8">
        <v>43935</v>
      </c>
      <c r="CK1646">
        <v>4</v>
      </c>
      <c r="CM1646">
        <v>0</v>
      </c>
    </row>
    <row r="1647" spans="1:227" ht="20.25">
      <c r="CH1647">
        <v>98</v>
      </c>
      <c r="CI1647" t="s">
        <v>47</v>
      </c>
      <c r="CJ1647" s="8">
        <v>43936</v>
      </c>
      <c r="CK1647">
        <v>4</v>
      </c>
      <c r="CM1647">
        <v>0</v>
      </c>
    </row>
    <row r="1648" spans="1:227" ht="20.25">
      <c r="CH1648">
        <v>98</v>
      </c>
      <c r="CI1648" t="s">
        <v>47</v>
      </c>
      <c r="CJ1648" s="8">
        <v>43937</v>
      </c>
      <c r="CK1648">
        <v>4</v>
      </c>
      <c r="CL1648">
        <v>244</v>
      </c>
      <c r="CM1648">
        <v>0</v>
      </c>
    </row>
    <row r="1649" spans="1:227" ht="20.25">
      <c r="CH1649">
        <v>98</v>
      </c>
      <c r="CI1649" t="s">
        <v>47</v>
      </c>
      <c r="CJ1649" s="8">
        <v>43938</v>
      </c>
      <c r="CK1649">
        <v>4</v>
      </c>
      <c r="CL1649">
        <v>244</v>
      </c>
      <c r="CM1649">
        <v>0</v>
      </c>
    </row>
    <row r="1650" spans="1:227" ht="20.25">
      <c r="CH1650">
        <v>98</v>
      </c>
      <c r="CI1650" t="s">
        <v>47</v>
      </c>
      <c r="CJ1650" s="8">
        <v>43939</v>
      </c>
      <c r="CK1650">
        <v>4</v>
      </c>
      <c r="CL1650">
        <v>244</v>
      </c>
      <c r="CM1650">
        <v>0</v>
      </c>
    </row>
    <row r="1651" spans="1:227" ht="20.25">
      <c r="CH1651">
        <v>98</v>
      </c>
      <c r="CI1651" t="s">
        <v>47</v>
      </c>
      <c r="CJ1651" s="8">
        <v>43940</v>
      </c>
      <c r="CK1651">
        <v>4</v>
      </c>
      <c r="CL1651">
        <v>244</v>
      </c>
      <c r="CM1651">
        <v>0</v>
      </c>
    </row>
    <row r="1652" spans="1:227" ht="20.25">
      <c r="CH1652">
        <v>98</v>
      </c>
      <c r="CI1652" t="s">
        <v>47</v>
      </c>
      <c r="CJ1652" s="8">
        <v>43941</v>
      </c>
      <c r="CK1652">
        <v>5</v>
      </c>
      <c r="CL1652">
        <v>305</v>
      </c>
      <c r="CM1652">
        <v>0</v>
      </c>
    </row>
    <row r="1653" spans="1:227" ht="20.25">
      <c r="CH1653">
        <v>98</v>
      </c>
      <c r="CI1653" t="s">
        <v>47</v>
      </c>
      <c r="CJ1653" s="8">
        <v>43942</v>
      </c>
      <c r="CK1653">
        <v>5</v>
      </c>
      <c r="CL1653">
        <v>305</v>
      </c>
      <c r="CM1653">
        <v>0</v>
      </c>
    </row>
    <row r="1654" spans="1:227" ht="20.25">
      <c r="CH1654">
        <v>98</v>
      </c>
      <c r="CI1654" t="s">
        <v>47</v>
      </c>
      <c r="CJ1654" s="8">
        <v>43943</v>
      </c>
      <c r="CK1654">
        <v>5</v>
      </c>
      <c r="CL1654">
        <v>305</v>
      </c>
      <c r="CM1654">
        <v>0</v>
      </c>
    </row>
    <row r="1655" spans="1:227" ht="20.25">
      <c r="CH1655">
        <v>98</v>
      </c>
      <c r="CI1655" t="s">
        <v>47</v>
      </c>
      <c r="CJ1655" s="8">
        <v>43944</v>
      </c>
      <c r="CK1655">
        <v>5</v>
      </c>
      <c r="CL1655">
        <v>305</v>
      </c>
      <c r="CM1655">
        <v>0</v>
      </c>
    </row>
    <row r="1656" spans="1:227" ht="20.25">
      <c r="CH1656">
        <v>98</v>
      </c>
      <c r="CI1656" t="s">
        <v>47</v>
      </c>
      <c r="CJ1656" s="8">
        <v>43945</v>
      </c>
      <c r="CK1656">
        <v>5</v>
      </c>
      <c r="CL1656">
        <v>305</v>
      </c>
      <c r="CM1656">
        <v>0</v>
      </c>
    </row>
    <row r="1657" spans="1:227" ht="20.25">
      <c r="CH1657">
        <v>98</v>
      </c>
      <c r="CI1657" t="s">
        <v>47</v>
      </c>
      <c r="CJ1657" s="8">
        <v>43946</v>
      </c>
      <c r="CK1657">
        <v>5</v>
      </c>
      <c r="CL1657">
        <v>305</v>
      </c>
      <c r="CM1657">
        <v>0</v>
      </c>
    </row>
    <row r="1658" spans="1:227" ht="20.25">
      <c r="CH1658">
        <v>98</v>
      </c>
      <c r="CI1658" t="s">
        <v>47</v>
      </c>
      <c r="CJ1658" s="8">
        <v>43947</v>
      </c>
      <c r="CK1658">
        <v>6</v>
      </c>
      <c r="CL1658">
        <v>366</v>
      </c>
      <c r="CM1658">
        <v>0</v>
      </c>
    </row>
    <row r="1659" spans="1:227" ht="20.25">
      <c r="CH1659">
        <v>98</v>
      </c>
      <c r="CI1659" t="s">
        <v>47</v>
      </c>
      <c r="CJ1659" s="8">
        <v>43948</v>
      </c>
      <c r="CK1659">
        <v>6</v>
      </c>
      <c r="CL1659">
        <v>366</v>
      </c>
      <c r="CM1659">
        <v>0</v>
      </c>
    </row>
    <row r="1660" spans="1:227" ht="20.25">
      <c r="CH1660">
        <v>98</v>
      </c>
      <c r="CI1660" t="s">
        <v>47</v>
      </c>
      <c r="CJ1660" s="8">
        <v>43949</v>
      </c>
      <c r="CK1660">
        <v>6</v>
      </c>
      <c r="CL1660">
        <v>366</v>
      </c>
      <c r="CM1660">
        <v>0</v>
      </c>
    </row>
    <row r="1661" spans="1:227" ht="20.25">
      <c r="CH1661">
        <v>98</v>
      </c>
      <c r="CI1661" t="s">
        <v>47</v>
      </c>
      <c r="CJ1661" s="8">
        <v>43950</v>
      </c>
      <c r="CK1661">
        <v>6</v>
      </c>
      <c r="CL1661">
        <v>366</v>
      </c>
      <c r="CM1661">
        <v>0</v>
      </c>
    </row>
    <row r="1662" spans="1:227" ht="20.25">
      <c r="CH1662">
        <v>98</v>
      </c>
      <c r="CI1662" t="s">
        <v>47</v>
      </c>
      <c r="CJ1662" s="8">
        <v>43951</v>
      </c>
      <c r="CK1662">
        <v>7</v>
      </c>
      <c r="CL1662">
        <v>427</v>
      </c>
      <c r="CM1662">
        <v>0</v>
      </c>
    </row>
    <row r="1663" spans="1:227" ht="20.25">
      <c r="CH1663">
        <v>98</v>
      </c>
      <c r="CI1663" t="s">
        <v>47</v>
      </c>
      <c r="CJ1663" s="8">
        <v>43952</v>
      </c>
      <c r="CK1663">
        <v>7</v>
      </c>
      <c r="CL1663">
        <v>427</v>
      </c>
      <c r="CM1663">
        <v>0</v>
      </c>
    </row>
    <row r="1664" spans="1:227" ht="20.25">
      <c r="CH1664">
        <v>98</v>
      </c>
      <c r="CI1664" t="s">
        <v>47</v>
      </c>
      <c r="CJ1664" s="8">
        <v>43953</v>
      </c>
      <c r="CK1664">
        <v>7</v>
      </c>
      <c r="CL1664">
        <v>427</v>
      </c>
      <c r="CM1664">
        <v>0</v>
      </c>
    </row>
    <row r="1665" spans="1:227" ht="20.25">
      <c r="CH1665">
        <v>98</v>
      </c>
      <c r="CI1665" t="s">
        <v>47</v>
      </c>
      <c r="CJ1665" s="8">
        <v>43954</v>
      </c>
      <c r="CK1665">
        <v>7</v>
      </c>
      <c r="CL1665">
        <v>427</v>
      </c>
      <c r="CM1665">
        <v>0</v>
      </c>
    </row>
    <row r="1666" spans="1:227" ht="20.25">
      <c r="CH1666">
        <v>98</v>
      </c>
      <c r="CI1666" t="s">
        <v>47</v>
      </c>
      <c r="CJ1666" s="8">
        <v>43955</v>
      </c>
      <c r="CK1666">
        <v>7</v>
      </c>
      <c r="CL1666">
        <v>427</v>
      </c>
      <c r="CM1666">
        <v>0</v>
      </c>
    </row>
    <row r="1667" spans="1:227" ht="20.25">
      <c r="CH1667">
        <v>98</v>
      </c>
      <c r="CI1667" t="s">
        <v>47</v>
      </c>
      <c r="CJ1667" s="8">
        <v>43956</v>
      </c>
      <c r="CK1667">
        <v>8</v>
      </c>
      <c r="CL1667">
        <v>488</v>
      </c>
      <c r="CM1667">
        <v>0</v>
      </c>
    </row>
    <row r="1668" spans="1:227" ht="20.25">
      <c r="CH1668">
        <v>98</v>
      </c>
      <c r="CI1668" t="s">
        <v>47</v>
      </c>
      <c r="CJ1668" s="8">
        <v>43957</v>
      </c>
      <c r="CK1668">
        <v>8</v>
      </c>
      <c r="CL1668">
        <v>488</v>
      </c>
      <c r="CM1668">
        <v>0</v>
      </c>
    </row>
    <row r="1669" spans="1:227" ht="20.25">
      <c r="CH1669">
        <v>98</v>
      </c>
      <c r="CI1669" t="s">
        <v>47</v>
      </c>
      <c r="CJ1669" s="8">
        <v>43958</v>
      </c>
      <c r="CK1669">
        <v>8</v>
      </c>
      <c r="CL1669">
        <v>488</v>
      </c>
      <c r="CM1669">
        <v>0</v>
      </c>
    </row>
    <row r="1670" spans="1:227" ht="20.25">
      <c r="CH1670">
        <v>98</v>
      </c>
      <c r="CI1670" t="s">
        <v>47</v>
      </c>
      <c r="CJ1670" s="8">
        <v>43959</v>
      </c>
      <c r="CK1670">
        <v>8</v>
      </c>
      <c r="CL1670">
        <v>488</v>
      </c>
      <c r="CM1670">
        <v>0</v>
      </c>
    </row>
    <row r="1671" spans="1:227" ht="20.25">
      <c r="CH1671">
        <v>98</v>
      </c>
      <c r="CI1671" t="s">
        <v>47</v>
      </c>
      <c r="CJ1671" s="8">
        <v>43960</v>
      </c>
      <c r="CK1671">
        <v>8</v>
      </c>
      <c r="CL1671">
        <v>488</v>
      </c>
      <c r="CM1671">
        <v>0</v>
      </c>
    </row>
    <row r="1672" spans="1:227" ht="20.25">
      <c r="CH1672">
        <v>98</v>
      </c>
      <c r="CI1672" t="s">
        <v>47</v>
      </c>
      <c r="CJ1672" s="8">
        <v>43961</v>
      </c>
      <c r="CK1672">
        <v>8</v>
      </c>
      <c r="CL1672">
        <v>488</v>
      </c>
      <c r="CM1672">
        <v>0</v>
      </c>
    </row>
    <row r="1673" spans="1:227" ht="20.25">
      <c r="CH1673">
        <v>98</v>
      </c>
      <c r="CI1673" t="s">
        <v>47</v>
      </c>
      <c r="CJ1673" s="8">
        <v>43962</v>
      </c>
      <c r="CK1673">
        <v>8</v>
      </c>
      <c r="CL1673">
        <v>488</v>
      </c>
      <c r="CM1673">
        <v>0</v>
      </c>
    </row>
    <row r="1674" spans="1:227" ht="20.25">
      <c r="CH1674">
        <v>102</v>
      </c>
      <c r="CI1674" t="s">
        <v>81</v>
      </c>
      <c r="CJ1674" s="8">
        <v>43914</v>
      </c>
      <c r="CK1674">
        <v>0</v>
      </c>
      <c r="CM1674">
        <v>0</v>
      </c>
    </row>
    <row r="1675" spans="1:227" ht="20.25">
      <c r="CH1675">
        <v>102</v>
      </c>
      <c r="CI1675" t="s">
        <v>81</v>
      </c>
      <c r="CJ1675" s="8">
        <v>43915</v>
      </c>
      <c r="CK1675">
        <v>0</v>
      </c>
      <c r="CM1675">
        <v>0</v>
      </c>
    </row>
    <row r="1676" spans="1:227" ht="20.25">
      <c r="CH1676">
        <v>102</v>
      </c>
      <c r="CI1676" t="s">
        <v>81</v>
      </c>
      <c r="CJ1676" s="8">
        <v>43916</v>
      </c>
      <c r="CK1676">
        <v>0</v>
      </c>
      <c r="CM1676">
        <v>0</v>
      </c>
    </row>
    <row r="1677" spans="1:227" ht="20.25">
      <c r="CH1677">
        <v>102</v>
      </c>
      <c r="CI1677" t="s">
        <v>81</v>
      </c>
      <c r="CJ1677" s="8">
        <v>43917</v>
      </c>
      <c r="CK1677">
        <v>0</v>
      </c>
      <c r="CM1677">
        <v>0</v>
      </c>
    </row>
    <row r="1678" spans="1:227" ht="20.25">
      <c r="CH1678">
        <v>102</v>
      </c>
      <c r="CI1678" t="s">
        <v>81</v>
      </c>
      <c r="CJ1678" s="8">
        <v>43918</v>
      </c>
      <c r="CK1678">
        <v>0</v>
      </c>
      <c r="CM1678">
        <v>0</v>
      </c>
    </row>
    <row r="1679" spans="1:227" ht="20.25">
      <c r="CH1679">
        <v>102</v>
      </c>
      <c r="CI1679" t="s">
        <v>81</v>
      </c>
      <c r="CJ1679" s="8">
        <v>43919</v>
      </c>
      <c r="CK1679">
        <v>0</v>
      </c>
      <c r="CM1679">
        <v>0</v>
      </c>
    </row>
    <row r="1680" spans="1:227" ht="20.25">
      <c r="CH1680">
        <v>102</v>
      </c>
      <c r="CI1680" t="s">
        <v>81</v>
      </c>
      <c r="CJ1680" s="8">
        <v>43920</v>
      </c>
      <c r="CK1680">
        <v>0</v>
      </c>
      <c r="CM1680">
        <v>0</v>
      </c>
    </row>
    <row r="1681" spans="1:227" ht="20.25">
      <c r="CH1681">
        <v>102</v>
      </c>
      <c r="CI1681" t="s">
        <v>81</v>
      </c>
      <c r="CJ1681" s="8">
        <v>43921</v>
      </c>
      <c r="CK1681">
        <v>0</v>
      </c>
      <c r="CM1681">
        <v>0</v>
      </c>
    </row>
    <row r="1682" spans="1:227" ht="20.25">
      <c r="CH1682">
        <v>102</v>
      </c>
      <c r="CI1682" t="s">
        <v>81</v>
      </c>
      <c r="CJ1682" s="8">
        <v>43922</v>
      </c>
      <c r="CK1682">
        <v>0</v>
      </c>
      <c r="CM1682">
        <v>0</v>
      </c>
    </row>
    <row r="1683" spans="1:227" ht="20.25">
      <c r="CH1683">
        <v>102</v>
      </c>
      <c r="CI1683" t="s">
        <v>81</v>
      </c>
      <c r="CJ1683" s="8">
        <v>43923</v>
      </c>
      <c r="CK1683">
        <v>0</v>
      </c>
      <c r="CM1683">
        <v>0</v>
      </c>
    </row>
    <row r="1684" spans="1:227" ht="20.25">
      <c r="CH1684">
        <v>102</v>
      </c>
      <c r="CI1684" t="s">
        <v>81</v>
      </c>
      <c r="CJ1684" s="8">
        <v>43924</v>
      </c>
      <c r="CK1684">
        <v>0</v>
      </c>
      <c r="CM1684">
        <v>0</v>
      </c>
    </row>
    <row r="1685" spans="1:227" ht="20.25">
      <c r="CH1685">
        <v>102</v>
      </c>
      <c r="CI1685" t="s">
        <v>81</v>
      </c>
      <c r="CJ1685" s="8">
        <v>43925</v>
      </c>
      <c r="CK1685">
        <v>0</v>
      </c>
      <c r="CM1685">
        <v>0</v>
      </c>
    </row>
    <row r="1686" spans="1:227" ht="20.25">
      <c r="CH1686">
        <v>102</v>
      </c>
      <c r="CI1686" t="s">
        <v>81</v>
      </c>
      <c r="CJ1686" s="8">
        <v>43926</v>
      </c>
      <c r="CK1686">
        <v>0</v>
      </c>
      <c r="CM1686">
        <v>0</v>
      </c>
    </row>
    <row r="1687" spans="1:227" ht="20.25">
      <c r="CH1687">
        <v>102</v>
      </c>
      <c r="CI1687" t="s">
        <v>81</v>
      </c>
      <c r="CJ1687" s="8">
        <v>43927</v>
      </c>
      <c r="CK1687">
        <v>0</v>
      </c>
      <c r="CM1687">
        <v>0</v>
      </c>
    </row>
    <row r="1688" spans="1:227" ht="20.25">
      <c r="CH1688">
        <v>102</v>
      </c>
      <c r="CI1688" t="s">
        <v>81</v>
      </c>
      <c r="CJ1688" s="8">
        <v>43928</v>
      </c>
      <c r="CK1688">
        <v>0</v>
      </c>
      <c r="CM1688">
        <v>0</v>
      </c>
    </row>
    <row r="1689" spans="1:227" ht="20.25">
      <c r="CH1689">
        <v>102</v>
      </c>
      <c r="CI1689" t="s">
        <v>81</v>
      </c>
      <c r="CJ1689" s="8">
        <v>43929</v>
      </c>
      <c r="CK1689">
        <v>0</v>
      </c>
      <c r="CM1689">
        <v>0</v>
      </c>
    </row>
    <row r="1690" spans="1:227" ht="20.25">
      <c r="CH1690">
        <v>102</v>
      </c>
      <c r="CI1690" t="s">
        <v>81</v>
      </c>
      <c r="CJ1690" s="8">
        <v>43930</v>
      </c>
      <c r="CK1690">
        <v>0</v>
      </c>
      <c r="CM1690">
        <v>0</v>
      </c>
    </row>
    <row r="1691" spans="1:227" ht="20.25">
      <c r="CH1691">
        <v>102</v>
      </c>
      <c r="CI1691" t="s">
        <v>81</v>
      </c>
      <c r="CJ1691" s="8">
        <v>43931</v>
      </c>
      <c r="CK1691">
        <v>0</v>
      </c>
      <c r="CM1691">
        <v>0</v>
      </c>
    </row>
    <row r="1692" spans="1:227" ht="20.25">
      <c r="CH1692">
        <v>102</v>
      </c>
      <c r="CI1692" t="s">
        <v>81</v>
      </c>
      <c r="CJ1692" s="8">
        <v>43932</v>
      </c>
      <c r="CK1692">
        <v>0</v>
      </c>
      <c r="CM1692">
        <v>0</v>
      </c>
    </row>
    <row r="1693" spans="1:227" ht="20.25">
      <c r="CH1693">
        <v>102</v>
      </c>
      <c r="CI1693" t="s">
        <v>81</v>
      </c>
      <c r="CJ1693" s="8">
        <v>43933</v>
      </c>
      <c r="CK1693">
        <v>0</v>
      </c>
      <c r="CM1693">
        <v>0</v>
      </c>
    </row>
    <row r="1694" spans="1:227" ht="20.25">
      <c r="CH1694">
        <v>102</v>
      </c>
      <c r="CI1694" t="s">
        <v>81</v>
      </c>
      <c r="CJ1694" s="8">
        <v>43934</v>
      </c>
      <c r="CK1694">
        <v>0</v>
      </c>
      <c r="CM1694">
        <v>0</v>
      </c>
    </row>
    <row r="1695" spans="1:227" ht="20.25">
      <c r="CH1695">
        <v>102</v>
      </c>
      <c r="CI1695" t="s">
        <v>81</v>
      </c>
      <c r="CJ1695" s="8">
        <v>43935</v>
      </c>
      <c r="CK1695">
        <v>0</v>
      </c>
      <c r="CM1695">
        <v>0</v>
      </c>
    </row>
    <row r="1696" spans="1:227" ht="20.25">
      <c r="CH1696">
        <v>102</v>
      </c>
      <c r="CI1696" t="s">
        <v>81</v>
      </c>
      <c r="CJ1696" s="8">
        <v>43936</v>
      </c>
      <c r="CK1696">
        <v>0</v>
      </c>
      <c r="CM1696">
        <v>0</v>
      </c>
    </row>
    <row r="1697" spans="1:227" ht="20.25">
      <c r="CH1697">
        <v>102</v>
      </c>
      <c r="CI1697" t="s">
        <v>81</v>
      </c>
      <c r="CJ1697" s="8">
        <v>43937</v>
      </c>
      <c r="CK1697">
        <v>0</v>
      </c>
      <c r="CL1697">
        <v>0</v>
      </c>
      <c r="CM1697">
        <v>0</v>
      </c>
    </row>
    <row r="1698" spans="1:227" ht="20.25">
      <c r="CH1698">
        <v>102</v>
      </c>
      <c r="CI1698" t="s">
        <v>81</v>
      </c>
      <c r="CJ1698" s="8">
        <v>43938</v>
      </c>
      <c r="CK1698">
        <v>1</v>
      </c>
      <c r="CL1698">
        <v>19</v>
      </c>
      <c r="CM1698">
        <v>0</v>
      </c>
    </row>
    <row r="1699" spans="1:227" ht="20.25">
      <c r="CH1699">
        <v>102</v>
      </c>
      <c r="CI1699" t="s">
        <v>81</v>
      </c>
      <c r="CJ1699" s="8">
        <v>43939</v>
      </c>
      <c r="CK1699">
        <v>1</v>
      </c>
      <c r="CL1699">
        <v>19</v>
      </c>
      <c r="CM1699">
        <v>0</v>
      </c>
    </row>
    <row r="1700" spans="1:227" ht="20.25">
      <c r="CH1700">
        <v>102</v>
      </c>
      <c r="CI1700" t="s">
        <v>81</v>
      </c>
      <c r="CJ1700" s="8">
        <v>43940</v>
      </c>
      <c r="CK1700">
        <v>2</v>
      </c>
      <c r="CL1700">
        <v>38</v>
      </c>
      <c r="CM1700">
        <v>0</v>
      </c>
    </row>
    <row r="1701" spans="1:227" ht="20.25">
      <c r="CH1701">
        <v>102</v>
      </c>
      <c r="CI1701" t="s">
        <v>81</v>
      </c>
      <c r="CJ1701" s="8">
        <v>43941</v>
      </c>
      <c r="CK1701">
        <v>2</v>
      </c>
      <c r="CL1701">
        <v>38</v>
      </c>
      <c r="CM1701">
        <v>0</v>
      </c>
    </row>
    <row r="1702" spans="1:227" ht="20.25">
      <c r="CH1702">
        <v>102</v>
      </c>
      <c r="CI1702" t="s">
        <v>81</v>
      </c>
      <c r="CJ1702" s="8">
        <v>43942</v>
      </c>
      <c r="CK1702">
        <v>1</v>
      </c>
      <c r="CL1702">
        <v>19</v>
      </c>
      <c r="CM1702">
        <v>0</v>
      </c>
    </row>
    <row r="1703" spans="1:227" ht="20.25">
      <c r="CH1703">
        <v>102</v>
      </c>
      <c r="CI1703" t="s">
        <v>81</v>
      </c>
      <c r="CJ1703" s="8">
        <v>43943</v>
      </c>
      <c r="CK1703">
        <v>1</v>
      </c>
      <c r="CL1703">
        <v>19</v>
      </c>
      <c r="CM1703">
        <v>0</v>
      </c>
    </row>
    <row r="1704" spans="1:227" ht="20.25">
      <c r="CH1704">
        <v>102</v>
      </c>
      <c r="CI1704" t="s">
        <v>81</v>
      </c>
      <c r="CJ1704" s="8">
        <v>43944</v>
      </c>
      <c r="CK1704">
        <v>2</v>
      </c>
      <c r="CL1704">
        <v>38</v>
      </c>
      <c r="CM1704">
        <v>0</v>
      </c>
    </row>
    <row r="1705" spans="1:227" ht="20.25">
      <c r="CH1705">
        <v>102</v>
      </c>
      <c r="CI1705" t="s">
        <v>81</v>
      </c>
      <c r="CJ1705" s="8">
        <v>43945</v>
      </c>
      <c r="CK1705">
        <v>2</v>
      </c>
      <c r="CL1705">
        <v>38</v>
      </c>
      <c r="CM1705">
        <v>0</v>
      </c>
    </row>
    <row r="1706" spans="1:227" ht="20.25">
      <c r="CH1706">
        <v>102</v>
      </c>
      <c r="CI1706" t="s">
        <v>81</v>
      </c>
      <c r="CJ1706" s="8">
        <v>43946</v>
      </c>
      <c r="CK1706">
        <v>2</v>
      </c>
      <c r="CL1706">
        <v>38</v>
      </c>
      <c r="CM1706">
        <v>0</v>
      </c>
    </row>
    <row r="1707" spans="1:227" ht="20.25">
      <c r="CH1707">
        <v>102</v>
      </c>
      <c r="CI1707" t="s">
        <v>81</v>
      </c>
      <c r="CJ1707" s="8">
        <v>43947</v>
      </c>
      <c r="CK1707">
        <v>2</v>
      </c>
      <c r="CL1707">
        <v>38</v>
      </c>
      <c r="CM1707">
        <v>0</v>
      </c>
    </row>
    <row r="1708" spans="1:227" ht="20.25">
      <c r="CH1708">
        <v>102</v>
      </c>
      <c r="CI1708" t="s">
        <v>81</v>
      </c>
      <c r="CJ1708" s="8">
        <v>43948</v>
      </c>
      <c r="CK1708">
        <v>2</v>
      </c>
      <c r="CL1708">
        <v>38</v>
      </c>
      <c r="CM1708">
        <v>0</v>
      </c>
    </row>
    <row r="1709" spans="1:227" ht="20.25">
      <c r="CH1709">
        <v>102</v>
      </c>
      <c r="CI1709" t="s">
        <v>81</v>
      </c>
      <c r="CJ1709" s="8">
        <v>43949</v>
      </c>
      <c r="CK1709">
        <v>2</v>
      </c>
      <c r="CL1709">
        <v>38</v>
      </c>
      <c r="CM1709">
        <v>0</v>
      </c>
    </row>
    <row r="1710" spans="1:227" ht="20.25">
      <c r="CH1710">
        <v>102</v>
      </c>
      <c r="CI1710" t="s">
        <v>81</v>
      </c>
      <c r="CJ1710" s="8">
        <v>43950</v>
      </c>
      <c r="CK1710">
        <v>3</v>
      </c>
      <c r="CL1710">
        <v>57</v>
      </c>
      <c r="CM1710">
        <v>0</v>
      </c>
    </row>
    <row r="1711" spans="1:227" ht="20.25">
      <c r="CH1711">
        <v>102</v>
      </c>
      <c r="CI1711" t="s">
        <v>81</v>
      </c>
      <c r="CJ1711" s="8">
        <v>43951</v>
      </c>
      <c r="CK1711">
        <v>3</v>
      </c>
      <c r="CL1711">
        <v>57</v>
      </c>
      <c r="CM1711">
        <v>0</v>
      </c>
    </row>
    <row r="1712" spans="1:227" ht="20.25">
      <c r="CH1712">
        <v>102</v>
      </c>
      <c r="CI1712" t="s">
        <v>81</v>
      </c>
      <c r="CJ1712" s="8">
        <v>43952</v>
      </c>
      <c r="CK1712">
        <v>4</v>
      </c>
      <c r="CL1712">
        <v>76</v>
      </c>
      <c r="CM1712">
        <v>0</v>
      </c>
    </row>
    <row r="1713" spans="1:227" ht="20.25">
      <c r="CH1713">
        <v>102</v>
      </c>
      <c r="CI1713" t="s">
        <v>81</v>
      </c>
      <c r="CJ1713" s="8">
        <v>43953</v>
      </c>
      <c r="CK1713">
        <v>6</v>
      </c>
      <c r="CL1713">
        <v>114</v>
      </c>
      <c r="CM1713">
        <v>0</v>
      </c>
    </row>
    <row r="1714" spans="1:227" ht="20.25">
      <c r="CH1714">
        <v>102</v>
      </c>
      <c r="CI1714" t="s">
        <v>81</v>
      </c>
      <c r="CJ1714" s="8">
        <v>43954</v>
      </c>
      <c r="CK1714">
        <v>5</v>
      </c>
      <c r="CL1714">
        <v>95</v>
      </c>
      <c r="CM1714">
        <v>0</v>
      </c>
    </row>
    <row r="1715" spans="1:227" ht="20.25">
      <c r="CH1715">
        <v>102</v>
      </c>
      <c r="CI1715" t="s">
        <v>81</v>
      </c>
      <c r="CJ1715" s="8">
        <v>43955</v>
      </c>
      <c r="CK1715">
        <v>5</v>
      </c>
      <c r="CL1715">
        <v>95</v>
      </c>
      <c r="CM1715">
        <v>0</v>
      </c>
    </row>
    <row r="1716" spans="1:227" ht="20.25">
      <c r="CH1716">
        <v>102</v>
      </c>
      <c r="CI1716" t="s">
        <v>81</v>
      </c>
      <c r="CJ1716" s="8">
        <v>43956</v>
      </c>
      <c r="CK1716">
        <v>8</v>
      </c>
      <c r="CL1716">
        <v>153</v>
      </c>
      <c r="CM1716">
        <v>0</v>
      </c>
    </row>
    <row r="1717" spans="1:227" ht="20.25">
      <c r="CH1717">
        <v>102</v>
      </c>
      <c r="CI1717" t="s">
        <v>81</v>
      </c>
      <c r="CJ1717" s="8">
        <v>43957</v>
      </c>
      <c r="CK1717">
        <v>8</v>
      </c>
      <c r="CL1717">
        <v>153</v>
      </c>
      <c r="CM1717">
        <v>0</v>
      </c>
    </row>
    <row r="1718" spans="1:227" ht="20.25">
      <c r="CH1718">
        <v>102</v>
      </c>
      <c r="CI1718" t="s">
        <v>81</v>
      </c>
      <c r="CJ1718" s="8">
        <v>43958</v>
      </c>
      <c r="CK1718">
        <v>8</v>
      </c>
      <c r="CL1718">
        <v>153</v>
      </c>
      <c r="CM1718">
        <v>0</v>
      </c>
    </row>
    <row r="1719" spans="1:227" ht="20.25">
      <c r="CH1719">
        <v>102</v>
      </c>
      <c r="CI1719" t="s">
        <v>81</v>
      </c>
      <c r="CJ1719" s="8">
        <v>43959</v>
      </c>
      <c r="CK1719">
        <v>9</v>
      </c>
      <c r="CL1719">
        <v>172</v>
      </c>
      <c r="CM1719">
        <v>0</v>
      </c>
    </row>
    <row r="1720" spans="1:227" ht="20.25">
      <c r="CH1720">
        <v>102</v>
      </c>
      <c r="CI1720" t="s">
        <v>81</v>
      </c>
      <c r="CJ1720" s="8">
        <v>43960</v>
      </c>
      <c r="CK1720">
        <v>9</v>
      </c>
      <c r="CL1720">
        <v>172</v>
      </c>
      <c r="CM1720">
        <v>0</v>
      </c>
    </row>
    <row r="1721" spans="1:227" ht="20.25">
      <c r="CH1721">
        <v>102</v>
      </c>
      <c r="CI1721" t="s">
        <v>81</v>
      </c>
      <c r="CJ1721" s="8">
        <v>43961</v>
      </c>
      <c r="CK1721">
        <v>9</v>
      </c>
      <c r="CL1721">
        <v>172</v>
      </c>
      <c r="CM1721">
        <v>0</v>
      </c>
    </row>
    <row r="1722" spans="1:227" ht="20.25">
      <c r="CH1722">
        <v>102</v>
      </c>
      <c r="CI1722" t="s">
        <v>81</v>
      </c>
      <c r="CJ1722" s="8">
        <v>43962</v>
      </c>
      <c r="CK1722">
        <v>9</v>
      </c>
      <c r="CL1722">
        <v>172</v>
      </c>
      <c r="CM1722">
        <v>0</v>
      </c>
    </row>
    <row r="1723" spans="1:227" ht="20.25">
      <c r="CH1723">
        <v>104</v>
      </c>
      <c r="CI1723" t="s">
        <v>82</v>
      </c>
      <c r="CJ1723" s="8">
        <v>43914</v>
      </c>
      <c r="CK1723">
        <v>2</v>
      </c>
      <c r="CM1723">
        <v>0</v>
      </c>
    </row>
    <row r="1724" spans="1:227" ht="20.25">
      <c r="CH1724">
        <v>104</v>
      </c>
      <c r="CI1724" t="s">
        <v>82</v>
      </c>
      <c r="CJ1724" s="8">
        <v>43915</v>
      </c>
      <c r="CK1724">
        <v>2</v>
      </c>
      <c r="CM1724">
        <v>0</v>
      </c>
    </row>
    <row r="1725" spans="1:227" ht="20.25">
      <c r="CH1725">
        <v>104</v>
      </c>
      <c r="CI1725" t="s">
        <v>82</v>
      </c>
      <c r="CJ1725" s="8">
        <v>43916</v>
      </c>
      <c r="CK1725">
        <v>2</v>
      </c>
      <c r="CM1725">
        <v>0</v>
      </c>
    </row>
    <row r="1726" spans="1:227" ht="20.25">
      <c r="CH1726">
        <v>104</v>
      </c>
      <c r="CI1726" t="s">
        <v>82</v>
      </c>
      <c r="CJ1726" s="8">
        <v>43917</v>
      </c>
      <c r="CK1726">
        <v>2</v>
      </c>
      <c r="CM1726">
        <v>0</v>
      </c>
    </row>
    <row r="1727" spans="1:227" ht="20.25">
      <c r="CH1727">
        <v>104</v>
      </c>
      <c r="CI1727" t="s">
        <v>82</v>
      </c>
      <c r="CJ1727" s="8">
        <v>43918</v>
      </c>
      <c r="CK1727">
        <v>2</v>
      </c>
      <c r="CM1727">
        <v>0</v>
      </c>
    </row>
    <row r="1728" spans="1:227" ht="20.25">
      <c r="CH1728">
        <v>104</v>
      </c>
      <c r="CI1728" t="s">
        <v>82</v>
      </c>
      <c r="CJ1728" s="8">
        <v>43919</v>
      </c>
      <c r="CK1728">
        <v>2</v>
      </c>
      <c r="CM1728">
        <v>0</v>
      </c>
    </row>
    <row r="1729" spans="1:227" ht="20.25">
      <c r="CH1729">
        <v>104</v>
      </c>
      <c r="CI1729" t="s">
        <v>82</v>
      </c>
      <c r="CJ1729" s="8">
        <v>43920</v>
      </c>
      <c r="CK1729">
        <v>2</v>
      </c>
      <c r="CM1729">
        <v>0</v>
      </c>
    </row>
    <row r="1730" spans="1:227" ht="20.25">
      <c r="CH1730">
        <v>104</v>
      </c>
      <c r="CI1730" t="s">
        <v>82</v>
      </c>
      <c r="CJ1730" s="8">
        <v>43921</v>
      </c>
      <c r="CK1730">
        <v>2</v>
      </c>
      <c r="CM1730">
        <v>1</v>
      </c>
    </row>
    <row r="1731" spans="1:227" ht="20.25">
      <c r="CH1731">
        <v>104</v>
      </c>
      <c r="CI1731" t="s">
        <v>82</v>
      </c>
      <c r="CJ1731" s="8">
        <v>43922</v>
      </c>
      <c r="CK1731">
        <v>2</v>
      </c>
      <c r="CM1731">
        <v>1</v>
      </c>
    </row>
    <row r="1732" spans="1:227" ht="20.25">
      <c r="CH1732">
        <v>104</v>
      </c>
      <c r="CI1732" t="s">
        <v>82</v>
      </c>
      <c r="CJ1732" s="8">
        <v>43923</v>
      </c>
      <c r="CK1732">
        <v>2</v>
      </c>
      <c r="CM1732">
        <v>1</v>
      </c>
    </row>
    <row r="1733" spans="1:227" ht="20.25">
      <c r="CH1733">
        <v>104</v>
      </c>
      <c r="CI1733" t="s">
        <v>82</v>
      </c>
      <c r="CJ1733" s="8">
        <v>43924</v>
      </c>
      <c r="CK1733">
        <v>3</v>
      </c>
      <c r="CM1733">
        <v>1</v>
      </c>
    </row>
    <row r="1734" spans="1:227" ht="20.25">
      <c r="CH1734">
        <v>104</v>
      </c>
      <c r="CI1734" t="s">
        <v>82</v>
      </c>
      <c r="CJ1734" s="8">
        <v>43925</v>
      </c>
      <c r="CK1734">
        <v>5</v>
      </c>
      <c r="CM1734">
        <v>1</v>
      </c>
    </row>
    <row r="1735" spans="1:227" ht="20.25">
      <c r="CH1735">
        <v>104</v>
      </c>
      <c r="CI1735" t="s">
        <v>82</v>
      </c>
      <c r="CJ1735" s="8">
        <v>43926</v>
      </c>
      <c r="CK1735">
        <v>5</v>
      </c>
      <c r="CM1735">
        <v>1</v>
      </c>
    </row>
    <row r="1736" spans="1:227" ht="20.25">
      <c r="CH1736">
        <v>104</v>
      </c>
      <c r="CI1736" t="s">
        <v>82</v>
      </c>
      <c r="CJ1736" s="8">
        <v>43927</v>
      </c>
      <c r="CK1736">
        <v>6</v>
      </c>
      <c r="CM1736">
        <v>1</v>
      </c>
    </row>
    <row r="1737" spans="1:227" ht="20.25">
      <c r="CH1737">
        <v>104</v>
      </c>
      <c r="CI1737" t="s">
        <v>82</v>
      </c>
      <c r="CJ1737" s="8">
        <v>43928</v>
      </c>
      <c r="CK1737">
        <v>6</v>
      </c>
      <c r="CM1737">
        <v>1</v>
      </c>
    </row>
    <row r="1738" spans="1:227" ht="20.25">
      <c r="CH1738">
        <v>104</v>
      </c>
      <c r="CI1738" t="s">
        <v>82</v>
      </c>
      <c r="CJ1738" s="8">
        <v>43929</v>
      </c>
      <c r="CK1738">
        <v>8</v>
      </c>
      <c r="CM1738">
        <v>1</v>
      </c>
    </row>
    <row r="1739" spans="1:227" ht="20.25">
      <c r="CH1739">
        <v>104</v>
      </c>
      <c r="CI1739" t="s">
        <v>82</v>
      </c>
      <c r="CJ1739" s="8">
        <v>43930</v>
      </c>
      <c r="CK1739">
        <v>12</v>
      </c>
      <c r="CM1739">
        <v>1</v>
      </c>
    </row>
    <row r="1740" spans="1:227" ht="20.25">
      <c r="CH1740">
        <v>104</v>
      </c>
      <c r="CI1740" t="s">
        <v>82</v>
      </c>
      <c r="CJ1740" s="8">
        <v>43931</v>
      </c>
      <c r="CK1740">
        <v>13</v>
      </c>
      <c r="CM1740">
        <v>1</v>
      </c>
    </row>
    <row r="1741" spans="1:227" ht="20.25">
      <c r="CH1741">
        <v>104</v>
      </c>
      <c r="CI1741" t="s">
        <v>82</v>
      </c>
      <c r="CJ1741" s="8">
        <v>43932</v>
      </c>
      <c r="CK1741">
        <v>15</v>
      </c>
      <c r="CM1741">
        <v>1</v>
      </c>
    </row>
    <row r="1742" spans="1:227" ht="20.25">
      <c r="CH1742">
        <v>104</v>
      </c>
      <c r="CI1742" t="s">
        <v>82</v>
      </c>
      <c r="CJ1742" s="8">
        <v>43933</v>
      </c>
      <c r="CK1742">
        <v>13</v>
      </c>
      <c r="CM1742">
        <v>1</v>
      </c>
    </row>
    <row r="1743" spans="1:227" ht="20.25">
      <c r="CH1743">
        <v>104</v>
      </c>
      <c r="CI1743" t="s">
        <v>82</v>
      </c>
      <c r="CJ1743" s="8">
        <v>43934</v>
      </c>
      <c r="CK1743">
        <v>19</v>
      </c>
      <c r="CM1743">
        <v>1</v>
      </c>
    </row>
    <row r="1744" spans="1:227" ht="20.25">
      <c r="CH1744">
        <v>104</v>
      </c>
      <c r="CI1744" t="s">
        <v>82</v>
      </c>
      <c r="CJ1744" s="8">
        <v>43935</v>
      </c>
      <c r="CK1744">
        <v>22</v>
      </c>
      <c r="CM1744">
        <v>1</v>
      </c>
    </row>
    <row r="1745" spans="1:227" ht="20.25">
      <c r="CH1745">
        <v>104</v>
      </c>
      <c r="CI1745" t="s">
        <v>82</v>
      </c>
      <c r="CJ1745" s="8">
        <v>43936</v>
      </c>
      <c r="CK1745">
        <v>22</v>
      </c>
      <c r="CM1745">
        <v>1</v>
      </c>
    </row>
    <row r="1746" spans="1:227" ht="20.25">
      <c r="CH1746">
        <v>104</v>
      </c>
      <c r="CI1746" t="s">
        <v>82</v>
      </c>
      <c r="CJ1746" s="8">
        <v>43937</v>
      </c>
      <c r="CK1746">
        <v>24</v>
      </c>
      <c r="CL1746">
        <v>61</v>
      </c>
      <c r="CM1746">
        <v>1</v>
      </c>
    </row>
    <row r="1747" spans="1:227" ht="20.25">
      <c r="CH1747">
        <v>104</v>
      </c>
      <c r="CI1747" t="s">
        <v>82</v>
      </c>
      <c r="CJ1747" s="8">
        <v>43938</v>
      </c>
      <c r="CK1747">
        <v>26</v>
      </c>
      <c r="CL1747">
        <v>66</v>
      </c>
      <c r="CM1747">
        <v>1</v>
      </c>
    </row>
    <row r="1748" spans="1:227" ht="20.25">
      <c r="CH1748">
        <v>104</v>
      </c>
      <c r="CI1748" t="s">
        <v>82</v>
      </c>
      <c r="CJ1748" s="8">
        <v>43939</v>
      </c>
      <c r="CK1748">
        <v>26</v>
      </c>
      <c r="CL1748">
        <v>66</v>
      </c>
      <c r="CM1748">
        <v>1</v>
      </c>
    </row>
    <row r="1749" spans="1:227" ht="20.25">
      <c r="CH1749">
        <v>104</v>
      </c>
      <c r="CI1749" t="s">
        <v>82</v>
      </c>
      <c r="CJ1749" s="8">
        <v>43940</v>
      </c>
      <c r="CK1749">
        <v>26</v>
      </c>
      <c r="CL1749">
        <v>66</v>
      </c>
      <c r="CM1749">
        <v>1</v>
      </c>
    </row>
    <row r="1750" spans="1:227" ht="20.25">
      <c r="CH1750">
        <v>104</v>
      </c>
      <c r="CI1750" t="s">
        <v>82</v>
      </c>
      <c r="CJ1750" s="8">
        <v>43941</v>
      </c>
      <c r="CK1750">
        <v>27</v>
      </c>
      <c r="CL1750">
        <v>69</v>
      </c>
      <c r="CM1750">
        <v>1</v>
      </c>
    </row>
    <row r="1751" spans="1:227" ht="20.25">
      <c r="CH1751">
        <v>104</v>
      </c>
      <c r="CI1751" t="s">
        <v>82</v>
      </c>
      <c r="CJ1751" s="8">
        <v>43942</v>
      </c>
      <c r="CK1751">
        <v>30</v>
      </c>
      <c r="CL1751">
        <v>77</v>
      </c>
      <c r="CM1751">
        <v>1</v>
      </c>
    </row>
    <row r="1752" spans="1:227" ht="20.25">
      <c r="CH1752">
        <v>104</v>
      </c>
      <c r="CI1752" t="s">
        <v>82</v>
      </c>
      <c r="CJ1752" s="8">
        <v>43943</v>
      </c>
      <c r="CK1752">
        <v>31</v>
      </c>
      <c r="CL1752">
        <v>79</v>
      </c>
      <c r="CM1752">
        <v>1</v>
      </c>
    </row>
    <row r="1753" spans="1:227" ht="20.25">
      <c r="CH1753">
        <v>104</v>
      </c>
      <c r="CI1753" t="s">
        <v>82</v>
      </c>
      <c r="CJ1753" s="8">
        <v>43944</v>
      </c>
      <c r="CK1753">
        <v>33</v>
      </c>
      <c r="CL1753">
        <v>84</v>
      </c>
      <c r="CM1753">
        <v>1</v>
      </c>
    </row>
    <row r="1754" spans="1:227" ht="20.25">
      <c r="CH1754">
        <v>104</v>
      </c>
      <c r="CI1754" t="s">
        <v>82</v>
      </c>
      <c r="CJ1754" s="8">
        <v>43945</v>
      </c>
      <c r="CK1754">
        <v>34</v>
      </c>
      <c r="CL1754">
        <v>87</v>
      </c>
      <c r="CM1754">
        <v>1</v>
      </c>
    </row>
    <row r="1755" spans="1:227" ht="20.25">
      <c r="CH1755">
        <v>104</v>
      </c>
      <c r="CI1755" t="s">
        <v>82</v>
      </c>
      <c r="CJ1755" s="8">
        <v>43946</v>
      </c>
      <c r="CK1755">
        <v>35</v>
      </c>
      <c r="CL1755">
        <v>89</v>
      </c>
      <c r="CM1755">
        <v>1</v>
      </c>
    </row>
    <row r="1756" spans="1:227" ht="20.25">
      <c r="CH1756">
        <v>104</v>
      </c>
      <c r="CI1756" t="s">
        <v>82</v>
      </c>
      <c r="CJ1756" s="8">
        <v>43947</v>
      </c>
      <c r="CK1756">
        <v>36</v>
      </c>
      <c r="CL1756">
        <v>92</v>
      </c>
      <c r="CM1756">
        <v>2</v>
      </c>
    </row>
    <row r="1757" spans="1:227" ht="20.25">
      <c r="CH1757">
        <v>104</v>
      </c>
      <c r="CI1757" t="s">
        <v>82</v>
      </c>
      <c r="CJ1757" s="8">
        <v>43948</v>
      </c>
      <c r="CK1757">
        <v>38</v>
      </c>
      <c r="CL1757">
        <v>97</v>
      </c>
      <c r="CM1757">
        <v>2</v>
      </c>
    </row>
    <row r="1758" spans="1:227" ht="20.25">
      <c r="CH1758">
        <v>104</v>
      </c>
      <c r="CI1758" t="s">
        <v>82</v>
      </c>
      <c r="CJ1758" s="8">
        <v>43949</v>
      </c>
      <c r="CK1758">
        <v>41</v>
      </c>
      <c r="CL1758">
        <v>105</v>
      </c>
      <c r="CM1758">
        <v>2</v>
      </c>
    </row>
    <row r="1759" spans="1:227" ht="20.25">
      <c r="CH1759">
        <v>104</v>
      </c>
      <c r="CI1759" t="s">
        <v>82</v>
      </c>
      <c r="CJ1759" s="8">
        <v>43950</v>
      </c>
      <c r="CK1759">
        <v>39</v>
      </c>
      <c r="CL1759">
        <v>100</v>
      </c>
      <c r="CM1759">
        <v>2</v>
      </c>
    </row>
    <row r="1760" spans="1:227" ht="20.25">
      <c r="CH1760">
        <v>104</v>
      </c>
      <c r="CI1760" t="s">
        <v>82</v>
      </c>
      <c r="CJ1760" s="8">
        <v>43951</v>
      </c>
      <c r="CK1760">
        <v>41</v>
      </c>
      <c r="CL1760">
        <v>105</v>
      </c>
      <c r="CM1760">
        <v>2</v>
      </c>
    </row>
    <row r="1761" spans="1:227" ht="20.25">
      <c r="CH1761">
        <v>104</v>
      </c>
      <c r="CI1761" t="s">
        <v>82</v>
      </c>
      <c r="CJ1761" s="8">
        <v>43952</v>
      </c>
      <c r="CK1761">
        <v>44</v>
      </c>
      <c r="CL1761">
        <v>112</v>
      </c>
      <c r="CM1761">
        <v>2</v>
      </c>
    </row>
    <row r="1762" spans="1:227" ht="20.25">
      <c r="CH1762">
        <v>104</v>
      </c>
      <c r="CI1762" t="s">
        <v>82</v>
      </c>
      <c r="CJ1762" s="8">
        <v>43953</v>
      </c>
      <c r="CK1762">
        <v>47</v>
      </c>
      <c r="CL1762">
        <v>120</v>
      </c>
      <c r="CM1762">
        <v>2</v>
      </c>
    </row>
    <row r="1763" spans="1:227" ht="20.25">
      <c r="CH1763">
        <v>104</v>
      </c>
      <c r="CI1763" t="s">
        <v>82</v>
      </c>
      <c r="CJ1763" s="8">
        <v>43954</v>
      </c>
      <c r="CK1763">
        <v>50</v>
      </c>
      <c r="CL1763">
        <v>128</v>
      </c>
      <c r="CM1763">
        <v>2</v>
      </c>
    </row>
    <row r="1764" spans="1:227" ht="20.25">
      <c r="CH1764">
        <v>104</v>
      </c>
      <c r="CI1764" t="s">
        <v>82</v>
      </c>
      <c r="CJ1764" s="8">
        <v>43955</v>
      </c>
      <c r="CK1764">
        <v>52</v>
      </c>
      <c r="CL1764">
        <v>133</v>
      </c>
      <c r="CM1764">
        <v>2</v>
      </c>
    </row>
    <row r="1765" spans="1:227" ht="20.25">
      <c r="CH1765">
        <v>104</v>
      </c>
      <c r="CI1765" t="s">
        <v>82</v>
      </c>
      <c r="CJ1765" s="8">
        <v>43956</v>
      </c>
      <c r="CK1765">
        <v>55</v>
      </c>
      <c r="CL1765">
        <v>141</v>
      </c>
      <c r="CM1765">
        <v>2</v>
      </c>
    </row>
    <row r="1766" spans="1:227" ht="20.25">
      <c r="CH1766">
        <v>104</v>
      </c>
      <c r="CI1766" t="s">
        <v>82</v>
      </c>
      <c r="CJ1766" s="8">
        <v>43957</v>
      </c>
      <c r="CK1766">
        <v>56</v>
      </c>
      <c r="CL1766">
        <v>143</v>
      </c>
      <c r="CM1766">
        <v>2</v>
      </c>
    </row>
    <row r="1767" spans="1:227" ht="20.25">
      <c r="CH1767">
        <v>104</v>
      </c>
      <c r="CI1767" t="s">
        <v>82</v>
      </c>
      <c r="CJ1767" s="8">
        <v>43958</v>
      </c>
      <c r="CK1767">
        <v>58</v>
      </c>
      <c r="CL1767">
        <v>148</v>
      </c>
      <c r="CM1767">
        <v>2</v>
      </c>
    </row>
    <row r="1768" spans="1:227" ht="20.25">
      <c r="CH1768">
        <v>104</v>
      </c>
      <c r="CI1768" t="s">
        <v>82</v>
      </c>
      <c r="CJ1768" s="8">
        <v>43959</v>
      </c>
      <c r="CK1768">
        <v>58</v>
      </c>
      <c r="CL1768">
        <v>148</v>
      </c>
      <c r="CM1768">
        <v>2</v>
      </c>
    </row>
    <row r="1769" spans="1:227" ht="20.25">
      <c r="CH1769">
        <v>104</v>
      </c>
      <c r="CI1769" t="s">
        <v>82</v>
      </c>
      <c r="CJ1769" s="8">
        <v>43960</v>
      </c>
      <c r="CK1769">
        <v>59</v>
      </c>
      <c r="CL1769">
        <v>151</v>
      </c>
      <c r="CM1769">
        <v>2</v>
      </c>
    </row>
    <row r="1770" spans="1:227" ht="20.25">
      <c r="CH1770">
        <v>104</v>
      </c>
      <c r="CI1770" t="s">
        <v>82</v>
      </c>
      <c r="CJ1770" s="8">
        <v>43961</v>
      </c>
      <c r="CK1770">
        <v>59</v>
      </c>
      <c r="CL1770">
        <v>151</v>
      </c>
      <c r="CM1770">
        <v>2</v>
      </c>
    </row>
    <row r="1771" spans="1:227" ht="20.25">
      <c r="CH1771">
        <v>104</v>
      </c>
      <c r="CI1771" t="s">
        <v>82</v>
      </c>
      <c r="CJ1771" s="8">
        <v>43962</v>
      </c>
      <c r="CK1771">
        <v>60</v>
      </c>
      <c r="CL1771">
        <v>153</v>
      </c>
      <c r="CM1771">
        <v>2</v>
      </c>
    </row>
    <row r="1772" spans="1:227" ht="20.25">
      <c r="CH1772">
        <v>113</v>
      </c>
      <c r="CI1772" t="s">
        <v>83</v>
      </c>
      <c r="CJ1772" s="8">
        <v>43914</v>
      </c>
      <c r="CK1772">
        <v>1</v>
      </c>
      <c r="CM1772">
        <v>0</v>
      </c>
    </row>
    <row r="1773" spans="1:227" ht="20.25">
      <c r="CH1773">
        <v>113</v>
      </c>
      <c r="CI1773" t="s">
        <v>83</v>
      </c>
      <c r="CJ1773" s="8">
        <v>43915</v>
      </c>
      <c r="CK1773">
        <v>2</v>
      </c>
      <c r="CM1773">
        <v>0</v>
      </c>
    </row>
    <row r="1774" spans="1:227" ht="20.25">
      <c r="CH1774">
        <v>113</v>
      </c>
      <c r="CI1774" t="s">
        <v>83</v>
      </c>
      <c r="CJ1774" s="8">
        <v>43916</v>
      </c>
      <c r="CK1774">
        <v>2</v>
      </c>
      <c r="CM1774">
        <v>0</v>
      </c>
    </row>
    <row r="1775" spans="1:227" ht="20.25">
      <c r="CH1775">
        <v>113</v>
      </c>
      <c r="CI1775" t="s">
        <v>83</v>
      </c>
      <c r="CJ1775" s="8">
        <v>43917</v>
      </c>
      <c r="CK1775">
        <v>2</v>
      </c>
      <c r="CM1775">
        <v>0</v>
      </c>
    </row>
    <row r="1776" spans="1:227" ht="20.25">
      <c r="CH1776">
        <v>113</v>
      </c>
      <c r="CI1776" t="s">
        <v>83</v>
      </c>
      <c r="CJ1776" s="8">
        <v>43918</v>
      </c>
      <c r="CK1776">
        <v>2</v>
      </c>
      <c r="CM1776">
        <v>0</v>
      </c>
    </row>
    <row r="1777" spans="1:227" ht="20.25">
      <c r="CH1777">
        <v>113</v>
      </c>
      <c r="CI1777" t="s">
        <v>83</v>
      </c>
      <c r="CJ1777" s="8">
        <v>43919</v>
      </c>
      <c r="CK1777">
        <v>2</v>
      </c>
      <c r="CM1777">
        <v>0</v>
      </c>
    </row>
    <row r="1778" spans="1:227" ht="20.25">
      <c r="CH1778">
        <v>113</v>
      </c>
      <c r="CI1778" t="s">
        <v>83</v>
      </c>
      <c r="CJ1778" s="8">
        <v>43920</v>
      </c>
      <c r="CK1778">
        <v>3</v>
      </c>
      <c r="CM1778">
        <v>0</v>
      </c>
    </row>
    <row r="1779" spans="1:227" ht="20.25">
      <c r="CH1779">
        <v>113</v>
      </c>
      <c r="CI1779" t="s">
        <v>83</v>
      </c>
      <c r="CJ1779" s="8">
        <v>43921</v>
      </c>
      <c r="CK1779">
        <v>3</v>
      </c>
      <c r="CM1779">
        <v>0</v>
      </c>
    </row>
    <row r="1780" spans="1:227" ht="20.25">
      <c r="CH1780">
        <v>113</v>
      </c>
      <c r="CI1780" t="s">
        <v>83</v>
      </c>
      <c r="CJ1780" s="8">
        <v>43922</v>
      </c>
      <c r="CK1780">
        <v>3</v>
      </c>
      <c r="CM1780">
        <v>0</v>
      </c>
    </row>
    <row r="1781" spans="1:227" ht="20.25">
      <c r="CH1781">
        <v>113</v>
      </c>
      <c r="CI1781" t="s">
        <v>83</v>
      </c>
      <c r="CJ1781" s="8">
        <v>43923</v>
      </c>
      <c r="CK1781">
        <v>4</v>
      </c>
      <c r="CM1781">
        <v>1</v>
      </c>
    </row>
    <row r="1782" spans="1:227" ht="20.25">
      <c r="CH1782">
        <v>113</v>
      </c>
      <c r="CI1782" t="s">
        <v>83</v>
      </c>
      <c r="CJ1782" s="8">
        <v>43924</v>
      </c>
      <c r="CK1782">
        <v>6</v>
      </c>
      <c r="CM1782">
        <v>0</v>
      </c>
    </row>
    <row r="1783" spans="1:227" ht="20.25">
      <c r="CH1783">
        <v>113</v>
      </c>
      <c r="CI1783" t="s">
        <v>83</v>
      </c>
      <c r="CJ1783" s="8">
        <v>43925</v>
      </c>
      <c r="CK1783">
        <v>7</v>
      </c>
      <c r="CM1783">
        <v>2</v>
      </c>
    </row>
    <row r="1784" spans="1:227" ht="20.25">
      <c r="CH1784">
        <v>113</v>
      </c>
      <c r="CI1784" t="s">
        <v>83</v>
      </c>
      <c r="CJ1784" s="8">
        <v>43926</v>
      </c>
      <c r="CK1784">
        <v>8</v>
      </c>
      <c r="CM1784">
        <v>2</v>
      </c>
    </row>
    <row r="1785" spans="1:227" ht="20.25">
      <c r="CH1785">
        <v>113</v>
      </c>
      <c r="CI1785" t="s">
        <v>83</v>
      </c>
      <c r="CJ1785" s="8">
        <v>43927</v>
      </c>
      <c r="CK1785">
        <v>10</v>
      </c>
      <c r="CM1785">
        <v>3</v>
      </c>
    </row>
    <row r="1786" spans="1:227" ht="20.25">
      <c r="CH1786">
        <v>113</v>
      </c>
      <c r="CI1786" t="s">
        <v>83</v>
      </c>
      <c r="CJ1786" s="8">
        <v>43928</v>
      </c>
      <c r="CK1786">
        <v>13</v>
      </c>
      <c r="CM1786">
        <v>3</v>
      </c>
    </row>
    <row r="1787" spans="1:227" ht="20.25">
      <c r="CH1787">
        <v>113</v>
      </c>
      <c r="CI1787" t="s">
        <v>83</v>
      </c>
      <c r="CJ1787" s="8">
        <v>43929</v>
      </c>
      <c r="CK1787">
        <v>15</v>
      </c>
      <c r="CM1787">
        <v>3</v>
      </c>
    </row>
    <row r="1788" spans="1:227" ht="20.25">
      <c r="CH1788">
        <v>113</v>
      </c>
      <c r="CI1788" t="s">
        <v>83</v>
      </c>
      <c r="CJ1788" s="8">
        <v>43930</v>
      </c>
      <c r="CK1788">
        <v>19</v>
      </c>
      <c r="CM1788">
        <v>4</v>
      </c>
    </row>
    <row r="1789" spans="1:227" ht="20.25">
      <c r="CH1789">
        <v>113</v>
      </c>
      <c r="CI1789" t="s">
        <v>83</v>
      </c>
      <c r="CJ1789" s="8">
        <v>43931</v>
      </c>
      <c r="CK1789">
        <v>23</v>
      </c>
      <c r="CM1789">
        <v>5</v>
      </c>
    </row>
    <row r="1790" spans="1:227" ht="20.25">
      <c r="CH1790">
        <v>113</v>
      </c>
      <c r="CI1790" t="s">
        <v>83</v>
      </c>
      <c r="CJ1790" s="8">
        <v>43932</v>
      </c>
      <c r="CK1790">
        <v>28</v>
      </c>
      <c r="CM1790">
        <v>5</v>
      </c>
    </row>
    <row r="1791" spans="1:227" ht="20.25">
      <c r="CH1791">
        <v>113</v>
      </c>
      <c r="CI1791" t="s">
        <v>83</v>
      </c>
      <c r="CJ1791" s="8">
        <v>43933</v>
      </c>
      <c r="CK1791">
        <v>28</v>
      </c>
      <c r="CM1791">
        <v>5</v>
      </c>
    </row>
    <row r="1792" spans="1:227" ht="20.25">
      <c r="CH1792">
        <v>113</v>
      </c>
      <c r="CI1792" t="s">
        <v>83</v>
      </c>
      <c r="CJ1792" s="8">
        <v>43934</v>
      </c>
      <c r="CK1792">
        <v>30</v>
      </c>
      <c r="CM1792">
        <v>4</v>
      </c>
    </row>
    <row r="1793" spans="1:227" ht="20.25">
      <c r="CH1793">
        <v>113</v>
      </c>
      <c r="CI1793" t="s">
        <v>83</v>
      </c>
      <c r="CJ1793" s="8">
        <v>43935</v>
      </c>
      <c r="CK1793">
        <v>30</v>
      </c>
      <c r="CM1793">
        <v>4</v>
      </c>
    </row>
    <row r="1794" spans="1:227" ht="20.25">
      <c r="CH1794">
        <v>113</v>
      </c>
      <c r="CI1794" t="s">
        <v>83</v>
      </c>
      <c r="CJ1794" s="8">
        <v>43936</v>
      </c>
      <c r="CK1794">
        <v>31</v>
      </c>
      <c r="CM1794">
        <v>7</v>
      </c>
    </row>
    <row r="1795" spans="1:227" ht="20.25">
      <c r="CH1795">
        <v>113</v>
      </c>
      <c r="CI1795" t="s">
        <v>83</v>
      </c>
      <c r="CJ1795" s="8">
        <v>43937</v>
      </c>
      <c r="CK1795">
        <v>31</v>
      </c>
      <c r="CL1795">
        <v>333</v>
      </c>
      <c r="CM1795">
        <v>7</v>
      </c>
    </row>
    <row r="1796" spans="1:227" ht="20.25">
      <c r="CH1796">
        <v>113</v>
      </c>
      <c r="CI1796" t="s">
        <v>83</v>
      </c>
      <c r="CJ1796" s="8">
        <v>43938</v>
      </c>
      <c r="CK1796">
        <v>33</v>
      </c>
      <c r="CL1796">
        <v>355</v>
      </c>
      <c r="CM1796">
        <v>7</v>
      </c>
    </row>
    <row r="1797" spans="1:227" ht="20.25">
      <c r="CH1797">
        <v>113</v>
      </c>
      <c r="CI1797" t="s">
        <v>83</v>
      </c>
      <c r="CJ1797" s="8">
        <v>43939</v>
      </c>
      <c r="CK1797">
        <v>36</v>
      </c>
      <c r="CL1797">
        <v>387</v>
      </c>
      <c r="CM1797">
        <v>8</v>
      </c>
    </row>
    <row r="1798" spans="1:227" ht="20.25">
      <c r="CH1798">
        <v>113</v>
      </c>
      <c r="CI1798" t="s">
        <v>83</v>
      </c>
      <c r="CJ1798" s="8">
        <v>43940</v>
      </c>
      <c r="CK1798">
        <v>36</v>
      </c>
      <c r="CL1798">
        <v>387</v>
      </c>
      <c r="CM1798">
        <v>8</v>
      </c>
    </row>
    <row r="1799" spans="1:227" ht="20.25">
      <c r="CH1799">
        <v>113</v>
      </c>
      <c r="CI1799" t="s">
        <v>83</v>
      </c>
      <c r="CJ1799" s="8">
        <v>43941</v>
      </c>
      <c r="CK1799">
        <v>38</v>
      </c>
      <c r="CL1799">
        <v>408</v>
      </c>
      <c r="CM1799">
        <v>8</v>
      </c>
    </row>
    <row r="1800" spans="1:227" ht="20.25">
      <c r="CH1800">
        <v>113</v>
      </c>
      <c r="CI1800" t="s">
        <v>83</v>
      </c>
      <c r="CJ1800" s="8">
        <v>43942</v>
      </c>
      <c r="CK1800">
        <v>40</v>
      </c>
      <c r="CL1800">
        <v>430</v>
      </c>
      <c r="CM1800">
        <v>9</v>
      </c>
    </row>
    <row r="1801" spans="1:227" ht="20.25">
      <c r="CH1801">
        <v>113</v>
      </c>
      <c r="CI1801" t="s">
        <v>83</v>
      </c>
      <c r="CJ1801" s="8">
        <v>43943</v>
      </c>
      <c r="CK1801">
        <v>41</v>
      </c>
      <c r="CL1801">
        <v>441</v>
      </c>
      <c r="CM1801">
        <v>9</v>
      </c>
    </row>
    <row r="1802" spans="1:227" ht="20.25">
      <c r="CH1802">
        <v>113</v>
      </c>
      <c r="CI1802" t="s">
        <v>83</v>
      </c>
      <c r="CJ1802" s="8">
        <v>43944</v>
      </c>
      <c r="CK1802">
        <v>42</v>
      </c>
      <c r="CL1802">
        <v>451</v>
      </c>
      <c r="CM1802">
        <v>9</v>
      </c>
    </row>
    <row r="1803" spans="1:227" ht="20.25">
      <c r="CH1803">
        <v>113</v>
      </c>
      <c r="CI1803" t="s">
        <v>83</v>
      </c>
      <c r="CJ1803" s="8">
        <v>43945</v>
      </c>
      <c r="CK1803">
        <v>44</v>
      </c>
      <c r="CL1803">
        <v>473</v>
      </c>
      <c r="CM1803">
        <v>10</v>
      </c>
    </row>
    <row r="1804" spans="1:227" ht="20.25">
      <c r="CH1804">
        <v>113</v>
      </c>
      <c r="CI1804" t="s">
        <v>83</v>
      </c>
      <c r="CJ1804" s="8">
        <v>43946</v>
      </c>
      <c r="CK1804">
        <v>46</v>
      </c>
      <c r="CL1804">
        <v>494</v>
      </c>
      <c r="CM1804">
        <v>10</v>
      </c>
    </row>
    <row r="1805" spans="1:227" ht="20.25">
      <c r="CH1805">
        <v>113</v>
      </c>
      <c r="CI1805" t="s">
        <v>83</v>
      </c>
      <c r="CJ1805" s="8">
        <v>43947</v>
      </c>
      <c r="CK1805">
        <v>47</v>
      </c>
      <c r="CL1805">
        <v>505</v>
      </c>
      <c r="CM1805">
        <v>10</v>
      </c>
    </row>
    <row r="1806" spans="1:227" ht="20.25">
      <c r="CH1806">
        <v>113</v>
      </c>
      <c r="CI1806" t="s">
        <v>83</v>
      </c>
      <c r="CJ1806" s="8">
        <v>43948</v>
      </c>
      <c r="CK1806">
        <v>47</v>
      </c>
      <c r="CL1806">
        <v>505</v>
      </c>
      <c r="CM1806">
        <v>11</v>
      </c>
    </row>
    <row r="1807" spans="1:227" ht="20.25">
      <c r="CH1807">
        <v>113</v>
      </c>
      <c r="CI1807" t="s">
        <v>83</v>
      </c>
      <c r="CJ1807" s="8">
        <v>43949</v>
      </c>
      <c r="CK1807">
        <v>50</v>
      </c>
      <c r="CL1807">
        <v>537</v>
      </c>
      <c r="CM1807">
        <v>12</v>
      </c>
    </row>
    <row r="1808" spans="1:227" ht="20.25">
      <c r="CH1808">
        <v>113</v>
      </c>
      <c r="CI1808" t="s">
        <v>83</v>
      </c>
      <c r="CJ1808" s="8">
        <v>43950</v>
      </c>
      <c r="CK1808">
        <v>50</v>
      </c>
      <c r="CL1808">
        <v>537</v>
      </c>
      <c r="CM1808">
        <v>12</v>
      </c>
    </row>
    <row r="1809" spans="1:227" ht="20.25">
      <c r="CH1809">
        <v>113</v>
      </c>
      <c r="CI1809" t="s">
        <v>83</v>
      </c>
      <c r="CJ1809" s="8">
        <v>43951</v>
      </c>
      <c r="CK1809">
        <v>50</v>
      </c>
      <c r="CL1809">
        <v>537</v>
      </c>
      <c r="CM1809">
        <v>12</v>
      </c>
    </row>
    <row r="1810" spans="1:227" ht="20.25">
      <c r="CH1810">
        <v>113</v>
      </c>
      <c r="CI1810" t="s">
        <v>83</v>
      </c>
      <c r="CJ1810" s="8">
        <v>43952</v>
      </c>
      <c r="CK1810">
        <v>51</v>
      </c>
      <c r="CL1810">
        <v>548</v>
      </c>
      <c r="CM1810">
        <v>12</v>
      </c>
    </row>
    <row r="1811" spans="1:227" ht="20.25">
      <c r="CH1811">
        <v>113</v>
      </c>
      <c r="CI1811" t="s">
        <v>83</v>
      </c>
      <c r="CJ1811" s="8">
        <v>43953</v>
      </c>
      <c r="CK1811">
        <v>51</v>
      </c>
      <c r="CL1811">
        <v>548</v>
      </c>
      <c r="CM1811">
        <v>12</v>
      </c>
    </row>
    <row r="1812" spans="1:227" ht="20.25">
      <c r="CH1812">
        <v>113</v>
      </c>
      <c r="CI1812" t="s">
        <v>83</v>
      </c>
      <c r="CJ1812" s="8">
        <v>43954</v>
      </c>
      <c r="CK1812">
        <v>51</v>
      </c>
      <c r="CL1812">
        <v>548</v>
      </c>
      <c r="CM1812">
        <v>12</v>
      </c>
    </row>
    <row r="1813" spans="1:227" ht="20.25">
      <c r="CH1813">
        <v>113</v>
      </c>
      <c r="CI1813" t="s">
        <v>83</v>
      </c>
      <c r="CJ1813" s="8">
        <v>43955</v>
      </c>
      <c r="CK1813">
        <v>52</v>
      </c>
      <c r="CL1813">
        <v>559</v>
      </c>
      <c r="CM1813">
        <v>12</v>
      </c>
    </row>
    <row r="1814" spans="1:227" ht="20.25">
      <c r="CH1814">
        <v>113</v>
      </c>
      <c r="CI1814" t="s">
        <v>83</v>
      </c>
      <c r="CJ1814" s="8">
        <v>43956</v>
      </c>
      <c r="CK1814">
        <v>51</v>
      </c>
      <c r="CL1814">
        <v>548</v>
      </c>
      <c r="CM1814">
        <v>12</v>
      </c>
    </row>
    <row r="1815" spans="1:227" ht="20.25">
      <c r="CH1815">
        <v>113</v>
      </c>
      <c r="CI1815" t="s">
        <v>83</v>
      </c>
      <c r="CJ1815" s="8">
        <v>43957</v>
      </c>
      <c r="CK1815">
        <v>51</v>
      </c>
      <c r="CL1815">
        <v>548</v>
      </c>
      <c r="CM1815">
        <v>12</v>
      </c>
    </row>
    <row r="1816" spans="1:227" ht="20.25">
      <c r="CH1816">
        <v>113</v>
      </c>
      <c r="CI1816" t="s">
        <v>83</v>
      </c>
      <c r="CJ1816" s="8">
        <v>43958</v>
      </c>
      <c r="CK1816">
        <v>51</v>
      </c>
      <c r="CL1816">
        <v>548</v>
      </c>
      <c r="CM1816">
        <v>12</v>
      </c>
    </row>
    <row r="1817" spans="1:227" ht="20.25">
      <c r="CH1817">
        <v>113</v>
      </c>
      <c r="CI1817" t="s">
        <v>83</v>
      </c>
      <c r="CJ1817" s="8">
        <v>43959</v>
      </c>
      <c r="CK1817">
        <v>51</v>
      </c>
      <c r="CL1817">
        <v>548</v>
      </c>
      <c r="CM1817">
        <v>12</v>
      </c>
    </row>
    <row r="1818" spans="1:227" ht="20.25">
      <c r="CH1818">
        <v>113</v>
      </c>
      <c r="CI1818" t="s">
        <v>83</v>
      </c>
      <c r="CJ1818" s="8">
        <v>43960</v>
      </c>
      <c r="CK1818">
        <v>50</v>
      </c>
      <c r="CL1818">
        <v>537</v>
      </c>
      <c r="CM1818">
        <v>11</v>
      </c>
    </row>
    <row r="1819" spans="1:227" ht="20.25">
      <c r="CH1819">
        <v>113</v>
      </c>
      <c r="CI1819" t="s">
        <v>83</v>
      </c>
      <c r="CJ1819" s="8">
        <v>43961</v>
      </c>
      <c r="CK1819">
        <v>51</v>
      </c>
      <c r="CL1819">
        <v>548</v>
      </c>
      <c r="CM1819">
        <v>11</v>
      </c>
    </row>
    <row r="1820" spans="1:227" ht="20.25">
      <c r="CH1820">
        <v>113</v>
      </c>
      <c r="CI1820" t="s">
        <v>83</v>
      </c>
      <c r="CJ1820" s="8">
        <v>43962</v>
      </c>
      <c r="CK1820">
        <v>52</v>
      </c>
      <c r="CL1820">
        <v>559</v>
      </c>
      <c r="CM1820">
        <v>11</v>
      </c>
    </row>
    <row r="1821" spans="1:227" ht="20.25">
      <c r="CH1821">
        <v>119</v>
      </c>
      <c r="CI1821" t="s">
        <v>84</v>
      </c>
      <c r="CJ1821" s="8">
        <v>43914</v>
      </c>
      <c r="CK1821">
        <v>8</v>
      </c>
      <c r="CM1821">
        <v>0</v>
      </c>
    </row>
    <row r="1822" spans="1:227" ht="20.25">
      <c r="CH1822">
        <v>119</v>
      </c>
      <c r="CI1822" t="s">
        <v>84</v>
      </c>
      <c r="CJ1822" s="8">
        <v>43915</v>
      </c>
      <c r="CK1822">
        <v>8</v>
      </c>
      <c r="CM1822">
        <v>1</v>
      </c>
    </row>
    <row r="1823" spans="1:227" ht="20.25">
      <c r="CH1823">
        <v>119</v>
      </c>
      <c r="CI1823" t="s">
        <v>84</v>
      </c>
      <c r="CJ1823" s="8">
        <v>43916</v>
      </c>
      <c r="CK1823">
        <v>9</v>
      </c>
      <c r="CM1823">
        <v>1</v>
      </c>
    </row>
    <row r="1824" spans="1:227" ht="20.25">
      <c r="CH1824">
        <v>119</v>
      </c>
      <c r="CI1824" t="s">
        <v>84</v>
      </c>
      <c r="CJ1824" s="8">
        <v>43917</v>
      </c>
      <c r="CK1824">
        <v>11</v>
      </c>
      <c r="CM1824">
        <v>1</v>
      </c>
    </row>
    <row r="1825" spans="1:227" ht="20.25">
      <c r="CH1825">
        <v>119</v>
      </c>
      <c r="CI1825" t="s">
        <v>84</v>
      </c>
      <c r="CJ1825" s="8">
        <v>43918</v>
      </c>
      <c r="CK1825">
        <v>14</v>
      </c>
      <c r="CM1825">
        <v>1</v>
      </c>
    </row>
    <row r="1826" spans="1:227" ht="20.25">
      <c r="CH1826">
        <v>119</v>
      </c>
      <c r="CI1826" t="s">
        <v>84</v>
      </c>
      <c r="CJ1826" s="8">
        <v>43919</v>
      </c>
      <c r="CK1826">
        <v>14</v>
      </c>
      <c r="CM1826">
        <v>1</v>
      </c>
    </row>
    <row r="1827" spans="1:227" ht="20.25">
      <c r="CH1827">
        <v>119</v>
      </c>
      <c r="CI1827" t="s">
        <v>84</v>
      </c>
      <c r="CJ1827" s="8">
        <v>43920</v>
      </c>
      <c r="CK1827">
        <v>15</v>
      </c>
      <c r="CM1827">
        <v>1</v>
      </c>
    </row>
    <row r="1828" spans="1:227" ht="20.25">
      <c r="CH1828">
        <v>119</v>
      </c>
      <c r="CI1828" t="s">
        <v>84</v>
      </c>
      <c r="CJ1828" s="8">
        <v>43921</v>
      </c>
      <c r="CK1828">
        <v>17</v>
      </c>
      <c r="CM1828">
        <v>1</v>
      </c>
    </row>
    <row r="1829" spans="1:227" ht="20.25">
      <c r="CH1829">
        <v>119</v>
      </c>
      <c r="CI1829" t="s">
        <v>84</v>
      </c>
      <c r="CJ1829" s="8">
        <v>43922</v>
      </c>
      <c r="CK1829">
        <v>20</v>
      </c>
      <c r="CM1829">
        <v>1</v>
      </c>
    </row>
    <row r="1830" spans="1:227" ht="20.25">
      <c r="CH1830">
        <v>119</v>
      </c>
      <c r="CI1830" t="s">
        <v>84</v>
      </c>
      <c r="CJ1830" s="8">
        <v>43923</v>
      </c>
      <c r="CK1830">
        <v>22</v>
      </c>
      <c r="CM1830">
        <v>1</v>
      </c>
    </row>
    <row r="1831" spans="1:227" ht="20.25">
      <c r="CH1831">
        <v>119</v>
      </c>
      <c r="CI1831" t="s">
        <v>84</v>
      </c>
      <c r="CJ1831" s="8">
        <v>43924</v>
      </c>
      <c r="CK1831">
        <v>26</v>
      </c>
      <c r="CM1831">
        <v>1</v>
      </c>
    </row>
    <row r="1832" spans="1:227" ht="20.25">
      <c r="CH1832">
        <v>119</v>
      </c>
      <c r="CI1832" t="s">
        <v>84</v>
      </c>
      <c r="CJ1832" s="8">
        <v>43925</v>
      </c>
      <c r="CK1832">
        <v>28</v>
      </c>
      <c r="CM1832">
        <v>1</v>
      </c>
    </row>
    <row r="1833" spans="1:227" ht="20.25">
      <c r="CH1833">
        <v>119</v>
      </c>
      <c r="CI1833" t="s">
        <v>84</v>
      </c>
      <c r="CJ1833" s="8">
        <v>43926</v>
      </c>
      <c r="CK1833">
        <v>29</v>
      </c>
      <c r="CM1833">
        <v>1</v>
      </c>
    </row>
    <row r="1834" spans="1:227" ht="20.25">
      <c r="CH1834">
        <v>119</v>
      </c>
      <c r="CI1834" t="s">
        <v>84</v>
      </c>
      <c r="CJ1834" s="8">
        <v>43927</v>
      </c>
      <c r="CK1834">
        <v>31</v>
      </c>
      <c r="CM1834">
        <v>1</v>
      </c>
    </row>
    <row r="1835" spans="1:227" ht="20.25">
      <c r="CH1835">
        <v>119</v>
      </c>
      <c r="CI1835" t="s">
        <v>84</v>
      </c>
      <c r="CJ1835" s="8">
        <v>43928</v>
      </c>
      <c r="CK1835">
        <v>45</v>
      </c>
      <c r="CM1835">
        <v>4</v>
      </c>
    </row>
    <row r="1836" spans="1:227" ht="20.25">
      <c r="CH1836">
        <v>119</v>
      </c>
      <c r="CI1836" t="s">
        <v>84</v>
      </c>
      <c r="CJ1836" s="8">
        <v>43929</v>
      </c>
      <c r="CK1836">
        <v>50</v>
      </c>
      <c r="CM1836">
        <v>5</v>
      </c>
    </row>
    <row r="1837" spans="1:227" ht="20.25">
      <c r="CH1837">
        <v>119</v>
      </c>
      <c r="CI1837" t="s">
        <v>84</v>
      </c>
      <c r="CJ1837" s="8">
        <v>43930</v>
      </c>
      <c r="CK1837">
        <v>58</v>
      </c>
      <c r="CM1837">
        <v>5</v>
      </c>
    </row>
    <row r="1838" spans="1:227" ht="20.25">
      <c r="CH1838">
        <v>119</v>
      </c>
      <c r="CI1838" t="s">
        <v>84</v>
      </c>
      <c r="CJ1838" s="8">
        <v>43931</v>
      </c>
      <c r="CK1838">
        <v>62</v>
      </c>
      <c r="CM1838">
        <v>5</v>
      </c>
    </row>
    <row r="1839" spans="1:227" ht="20.25">
      <c r="CH1839">
        <v>119</v>
      </c>
      <c r="CI1839" t="s">
        <v>84</v>
      </c>
      <c r="CJ1839" s="8">
        <v>43932</v>
      </c>
      <c r="CK1839">
        <v>63</v>
      </c>
      <c r="CM1839">
        <v>5</v>
      </c>
    </row>
    <row r="1840" spans="1:227" ht="20.25">
      <c r="CH1840">
        <v>119</v>
      </c>
      <c r="CI1840" t="s">
        <v>84</v>
      </c>
      <c r="CJ1840" s="8">
        <v>43933</v>
      </c>
      <c r="CK1840">
        <v>65</v>
      </c>
      <c r="CM1840">
        <v>6</v>
      </c>
    </row>
    <row r="1841" spans="1:227" ht="20.25">
      <c r="CH1841">
        <v>119</v>
      </c>
      <c r="CI1841" t="s">
        <v>84</v>
      </c>
      <c r="CJ1841" s="8">
        <v>43934</v>
      </c>
      <c r="CK1841">
        <v>77</v>
      </c>
      <c r="CM1841">
        <v>6</v>
      </c>
    </row>
    <row r="1842" spans="1:227" ht="20.25">
      <c r="CH1842">
        <v>119</v>
      </c>
      <c r="CI1842" t="s">
        <v>84</v>
      </c>
      <c r="CJ1842" s="8">
        <v>43935</v>
      </c>
      <c r="CK1842">
        <v>84</v>
      </c>
      <c r="CM1842">
        <v>10</v>
      </c>
    </row>
    <row r="1843" spans="1:227" ht="20.25">
      <c r="CH1843">
        <v>119</v>
      </c>
      <c r="CI1843" t="s">
        <v>84</v>
      </c>
      <c r="CJ1843" s="8">
        <v>43936</v>
      </c>
      <c r="CK1843">
        <v>101</v>
      </c>
      <c r="CM1843">
        <v>12</v>
      </c>
    </row>
    <row r="1844" spans="1:227" ht="20.25">
      <c r="CH1844">
        <v>119</v>
      </c>
      <c r="CI1844" t="s">
        <v>84</v>
      </c>
      <c r="CJ1844" s="8">
        <v>43937</v>
      </c>
      <c r="CK1844">
        <v>104</v>
      </c>
      <c r="CL1844">
        <v>516</v>
      </c>
      <c r="CM1844">
        <v>13</v>
      </c>
    </row>
    <row r="1845" spans="1:227" ht="20.25">
      <c r="CH1845">
        <v>119</v>
      </c>
      <c r="CI1845" t="s">
        <v>84</v>
      </c>
      <c r="CJ1845" s="8">
        <v>43938</v>
      </c>
      <c r="CK1845">
        <v>108</v>
      </c>
      <c r="CL1845">
        <v>536</v>
      </c>
      <c r="CM1845">
        <v>13</v>
      </c>
    </row>
    <row r="1846" spans="1:227" ht="20.25">
      <c r="CH1846">
        <v>119</v>
      </c>
      <c r="CI1846" t="s">
        <v>84</v>
      </c>
      <c r="CJ1846" s="8">
        <v>43939</v>
      </c>
      <c r="CK1846">
        <v>121</v>
      </c>
      <c r="CL1846">
        <v>601</v>
      </c>
      <c r="CM1846">
        <v>15</v>
      </c>
    </row>
    <row r="1847" spans="1:227" ht="20.25">
      <c r="CH1847">
        <v>119</v>
      </c>
      <c r="CI1847" t="s">
        <v>84</v>
      </c>
      <c r="CJ1847" s="8">
        <v>43940</v>
      </c>
      <c r="CK1847">
        <v>130</v>
      </c>
      <c r="CL1847">
        <v>645</v>
      </c>
      <c r="CM1847">
        <v>15</v>
      </c>
    </row>
    <row r="1848" spans="1:227" ht="20.25">
      <c r="CH1848">
        <v>119</v>
      </c>
      <c r="CI1848" t="s">
        <v>84</v>
      </c>
      <c r="CJ1848" s="8">
        <v>43941</v>
      </c>
      <c r="CK1848">
        <v>159</v>
      </c>
      <c r="CL1848">
        <v>789</v>
      </c>
      <c r="CM1848">
        <v>16</v>
      </c>
    </row>
    <row r="1849" spans="1:227" ht="20.25">
      <c r="CH1849">
        <v>119</v>
      </c>
      <c r="CI1849" t="s">
        <v>84</v>
      </c>
      <c r="CJ1849" s="8">
        <v>43942</v>
      </c>
      <c r="CK1849">
        <v>169</v>
      </c>
      <c r="CL1849">
        <v>839</v>
      </c>
      <c r="CM1849">
        <v>20</v>
      </c>
    </row>
    <row r="1850" spans="1:227" ht="20.25">
      <c r="CH1850">
        <v>119</v>
      </c>
      <c r="CI1850" t="s">
        <v>84</v>
      </c>
      <c r="CJ1850" s="8">
        <v>43943</v>
      </c>
      <c r="CK1850">
        <v>180</v>
      </c>
      <c r="CL1850">
        <v>894</v>
      </c>
      <c r="CM1850">
        <v>24</v>
      </c>
    </row>
    <row r="1851" spans="1:227" ht="20.25">
      <c r="CH1851">
        <v>119</v>
      </c>
      <c r="CI1851" t="s">
        <v>84</v>
      </c>
      <c r="CJ1851" s="8">
        <v>43944</v>
      </c>
      <c r="CK1851">
        <v>184</v>
      </c>
      <c r="CL1851">
        <v>913</v>
      </c>
      <c r="CM1851">
        <v>25</v>
      </c>
    </row>
    <row r="1852" spans="1:227" ht="20.25">
      <c r="CH1852">
        <v>119</v>
      </c>
      <c r="CI1852" t="s">
        <v>84</v>
      </c>
      <c r="CJ1852" s="8">
        <v>43945</v>
      </c>
      <c r="CK1852">
        <v>199</v>
      </c>
      <c r="CL1852">
        <v>988</v>
      </c>
      <c r="CM1852">
        <v>28</v>
      </c>
    </row>
    <row r="1853" spans="1:227" ht="20.25">
      <c r="CH1853">
        <v>119</v>
      </c>
      <c r="CI1853" t="s">
        <v>84</v>
      </c>
      <c r="CJ1853" s="8">
        <v>43946</v>
      </c>
      <c r="CK1853">
        <v>202</v>
      </c>
      <c r="CL1853">
        <v>1003</v>
      </c>
      <c r="CM1853">
        <v>31</v>
      </c>
    </row>
    <row r="1854" spans="1:227" ht="20.25">
      <c r="CH1854">
        <v>119</v>
      </c>
      <c r="CI1854" t="s">
        <v>84</v>
      </c>
      <c r="CJ1854" s="8">
        <v>43947</v>
      </c>
      <c r="CK1854">
        <v>205</v>
      </c>
      <c r="CL1854">
        <v>1018</v>
      </c>
      <c r="CM1854">
        <v>31</v>
      </c>
    </row>
    <row r="1855" spans="1:227" ht="20.25">
      <c r="CH1855">
        <v>119</v>
      </c>
      <c r="CI1855" t="s">
        <v>84</v>
      </c>
      <c r="CJ1855" s="8">
        <v>43948</v>
      </c>
      <c r="CK1855">
        <v>214</v>
      </c>
      <c r="CL1855">
        <v>1062</v>
      </c>
      <c r="CM1855">
        <v>33</v>
      </c>
    </row>
    <row r="1856" spans="1:227" ht="20.25">
      <c r="CH1856">
        <v>119</v>
      </c>
      <c r="CI1856" t="s">
        <v>84</v>
      </c>
      <c r="CJ1856" s="8">
        <v>43949</v>
      </c>
      <c r="CK1856">
        <v>215</v>
      </c>
      <c r="CL1856">
        <v>1067</v>
      </c>
      <c r="CM1856">
        <v>33</v>
      </c>
    </row>
    <row r="1857" spans="1:227" ht="20.25">
      <c r="CH1857">
        <v>119</v>
      </c>
      <c r="CI1857" t="s">
        <v>84</v>
      </c>
      <c r="CJ1857" s="8">
        <v>43950</v>
      </c>
      <c r="CK1857">
        <v>217</v>
      </c>
      <c r="CL1857">
        <v>1077</v>
      </c>
      <c r="CM1857">
        <v>35</v>
      </c>
    </row>
    <row r="1858" spans="1:227" ht="20.25">
      <c r="CH1858">
        <v>119</v>
      </c>
      <c r="CI1858" t="s">
        <v>84</v>
      </c>
      <c r="CJ1858" s="8">
        <v>43951</v>
      </c>
      <c r="CK1858">
        <v>225</v>
      </c>
      <c r="CL1858">
        <v>1117</v>
      </c>
      <c r="CM1858">
        <v>40</v>
      </c>
    </row>
    <row r="1859" spans="1:227" ht="20.25">
      <c r="CH1859">
        <v>119</v>
      </c>
      <c r="CI1859" t="s">
        <v>84</v>
      </c>
      <c r="CJ1859" s="8">
        <v>43952</v>
      </c>
      <c r="CK1859">
        <v>228</v>
      </c>
      <c r="CL1859">
        <v>1132</v>
      </c>
      <c r="CM1859">
        <v>40</v>
      </c>
    </row>
    <row r="1860" spans="1:227" ht="20.25">
      <c r="CH1860">
        <v>119</v>
      </c>
      <c r="CI1860" t="s">
        <v>84</v>
      </c>
      <c r="CJ1860" s="8">
        <v>43953</v>
      </c>
      <c r="CK1860">
        <v>232</v>
      </c>
      <c r="CL1860">
        <v>1152</v>
      </c>
      <c r="CM1860">
        <v>42</v>
      </c>
    </row>
    <row r="1861" spans="1:227" ht="20.25">
      <c r="CH1861">
        <v>119</v>
      </c>
      <c r="CI1861" t="s">
        <v>84</v>
      </c>
      <c r="CJ1861" s="8">
        <v>43954</v>
      </c>
      <c r="CK1861">
        <v>234</v>
      </c>
      <c r="CL1861">
        <v>1162</v>
      </c>
      <c r="CM1861">
        <v>43</v>
      </c>
    </row>
    <row r="1862" spans="1:227" ht="20.25">
      <c r="CH1862">
        <v>119</v>
      </c>
      <c r="CI1862" t="s">
        <v>84</v>
      </c>
      <c r="CJ1862" s="8">
        <v>43955</v>
      </c>
      <c r="CK1862">
        <v>242</v>
      </c>
      <c r="CL1862">
        <v>1201</v>
      </c>
      <c r="CM1862">
        <v>44</v>
      </c>
    </row>
    <row r="1863" spans="1:227" ht="20.25">
      <c r="CH1863">
        <v>119</v>
      </c>
      <c r="CI1863" t="s">
        <v>84</v>
      </c>
      <c r="CJ1863" s="8">
        <v>43956</v>
      </c>
      <c r="CK1863">
        <v>257</v>
      </c>
      <c r="CL1863">
        <v>1276</v>
      </c>
      <c r="CM1863">
        <v>50</v>
      </c>
    </row>
    <row r="1864" spans="1:227" ht="20.25">
      <c r="CH1864">
        <v>119</v>
      </c>
      <c r="CI1864" t="s">
        <v>84</v>
      </c>
      <c r="CJ1864" s="8">
        <v>43957</v>
      </c>
      <c r="CK1864">
        <v>268</v>
      </c>
      <c r="CL1864">
        <v>1330</v>
      </c>
      <c r="CM1864">
        <v>54</v>
      </c>
    </row>
    <row r="1865" spans="1:227" ht="20.25">
      <c r="CH1865">
        <v>119</v>
      </c>
      <c r="CI1865" t="s">
        <v>84</v>
      </c>
      <c r="CJ1865" s="8">
        <v>43958</v>
      </c>
      <c r="CK1865">
        <v>272</v>
      </c>
      <c r="CL1865">
        <v>1350</v>
      </c>
      <c r="CM1865">
        <v>55</v>
      </c>
    </row>
    <row r="1866" spans="1:227" ht="20.25">
      <c r="CH1866">
        <v>119</v>
      </c>
      <c r="CI1866" t="s">
        <v>84</v>
      </c>
      <c r="CJ1866" s="8">
        <v>43959</v>
      </c>
      <c r="CK1866">
        <v>282</v>
      </c>
      <c r="CL1866">
        <v>1400</v>
      </c>
      <c r="CM1866">
        <v>59</v>
      </c>
    </row>
    <row r="1867" spans="1:227" ht="20.25">
      <c r="CH1867">
        <v>119</v>
      </c>
      <c r="CI1867" t="s">
        <v>84</v>
      </c>
      <c r="CJ1867" s="8">
        <v>43960</v>
      </c>
      <c r="CK1867">
        <v>286</v>
      </c>
      <c r="CL1867">
        <v>1420</v>
      </c>
      <c r="CM1867">
        <v>60</v>
      </c>
    </row>
    <row r="1868" spans="1:227" ht="20.25">
      <c r="CH1868">
        <v>119</v>
      </c>
      <c r="CI1868" t="s">
        <v>84</v>
      </c>
      <c r="CJ1868" s="8">
        <v>43961</v>
      </c>
      <c r="CK1868">
        <v>289</v>
      </c>
      <c r="CL1868">
        <v>1435</v>
      </c>
      <c r="CM1868">
        <v>60</v>
      </c>
    </row>
    <row r="1869" spans="1:227" ht="20.25">
      <c r="CH1869">
        <v>119</v>
      </c>
      <c r="CI1869" t="s">
        <v>84</v>
      </c>
      <c r="CJ1869" s="8">
        <v>43962</v>
      </c>
      <c r="CK1869">
        <v>294</v>
      </c>
      <c r="CL1869">
        <v>1459</v>
      </c>
      <c r="CM1869">
        <v>61</v>
      </c>
    </row>
    <row r="1870" spans="1:227" ht="20.25">
      <c r="CH1870">
        <v>128</v>
      </c>
      <c r="CI1870" t="s">
        <v>85</v>
      </c>
      <c r="CJ1870" s="8">
        <v>43914</v>
      </c>
      <c r="CK1870">
        <v>0</v>
      </c>
      <c r="CM1870">
        <v>0</v>
      </c>
    </row>
    <row r="1871" spans="1:227" ht="20.25">
      <c r="CH1871">
        <v>128</v>
      </c>
      <c r="CI1871" t="s">
        <v>85</v>
      </c>
      <c r="CJ1871" s="8">
        <v>43915</v>
      </c>
      <c r="CK1871">
        <v>3</v>
      </c>
      <c r="CM1871">
        <v>0</v>
      </c>
    </row>
    <row r="1872" spans="1:227" ht="20.25">
      <c r="CH1872">
        <v>128</v>
      </c>
      <c r="CI1872" t="s">
        <v>85</v>
      </c>
      <c r="CJ1872" s="8">
        <v>43916</v>
      </c>
      <c r="CK1872">
        <v>3</v>
      </c>
      <c r="CM1872">
        <v>0</v>
      </c>
    </row>
    <row r="1873" spans="1:227" ht="20.25">
      <c r="CH1873">
        <v>128</v>
      </c>
      <c r="CI1873" t="s">
        <v>85</v>
      </c>
      <c r="CJ1873" s="8">
        <v>43917</v>
      </c>
      <c r="CK1873">
        <v>4</v>
      </c>
      <c r="CM1873">
        <v>0</v>
      </c>
    </row>
    <row r="1874" spans="1:227" ht="20.25">
      <c r="CH1874">
        <v>128</v>
      </c>
      <c r="CI1874" t="s">
        <v>85</v>
      </c>
      <c r="CJ1874" s="8">
        <v>43918</v>
      </c>
      <c r="CK1874">
        <v>5</v>
      </c>
      <c r="CM1874">
        <v>0</v>
      </c>
    </row>
    <row r="1875" spans="1:227" ht="20.25">
      <c r="CH1875">
        <v>128</v>
      </c>
      <c r="CI1875" t="s">
        <v>85</v>
      </c>
      <c r="CJ1875" s="8">
        <v>43919</v>
      </c>
      <c r="CK1875">
        <v>5</v>
      </c>
      <c r="CM1875">
        <v>0</v>
      </c>
    </row>
    <row r="1876" spans="1:227" ht="20.25">
      <c r="CH1876">
        <v>128</v>
      </c>
      <c r="CI1876" t="s">
        <v>85</v>
      </c>
      <c r="CJ1876" s="8">
        <v>43920</v>
      </c>
      <c r="CK1876">
        <v>5</v>
      </c>
      <c r="CM1876">
        <v>0</v>
      </c>
    </row>
    <row r="1877" spans="1:227" ht="20.25">
      <c r="CH1877">
        <v>128</v>
      </c>
      <c r="CI1877" t="s">
        <v>85</v>
      </c>
      <c r="CJ1877" s="8">
        <v>43921</v>
      </c>
      <c r="CK1877">
        <v>7</v>
      </c>
      <c r="CM1877">
        <v>0</v>
      </c>
    </row>
    <row r="1878" spans="1:227" ht="20.25">
      <c r="CH1878">
        <v>128</v>
      </c>
      <c r="CI1878" t="s">
        <v>85</v>
      </c>
      <c r="CJ1878" s="8">
        <v>43922</v>
      </c>
      <c r="CK1878">
        <v>9</v>
      </c>
      <c r="CM1878">
        <v>0</v>
      </c>
    </row>
    <row r="1879" spans="1:227" ht="20.25">
      <c r="CH1879">
        <v>128</v>
      </c>
      <c r="CI1879" t="s">
        <v>85</v>
      </c>
      <c r="CJ1879" s="8">
        <v>43923</v>
      </c>
      <c r="CK1879">
        <v>9</v>
      </c>
      <c r="CM1879">
        <v>0</v>
      </c>
    </row>
    <row r="1880" spans="1:227" ht="20.25">
      <c r="CH1880">
        <v>128</v>
      </c>
      <c r="CI1880" t="s">
        <v>85</v>
      </c>
      <c r="CJ1880" s="8">
        <v>43924</v>
      </c>
      <c r="CK1880">
        <v>9</v>
      </c>
      <c r="CM1880">
        <v>0</v>
      </c>
    </row>
    <row r="1881" spans="1:227" ht="20.25">
      <c r="CH1881">
        <v>128</v>
      </c>
      <c r="CI1881" t="s">
        <v>85</v>
      </c>
      <c r="CJ1881" s="8">
        <v>43925</v>
      </c>
      <c r="CK1881">
        <v>10</v>
      </c>
      <c r="CM1881">
        <v>0</v>
      </c>
    </row>
    <row r="1882" spans="1:227" ht="20.25">
      <c r="CH1882">
        <v>128</v>
      </c>
      <c r="CI1882" t="s">
        <v>85</v>
      </c>
      <c r="CJ1882" s="8">
        <v>43926</v>
      </c>
      <c r="CK1882">
        <v>10</v>
      </c>
      <c r="CM1882">
        <v>0</v>
      </c>
    </row>
    <row r="1883" spans="1:227" ht="20.25">
      <c r="CH1883">
        <v>128</v>
      </c>
      <c r="CI1883" t="s">
        <v>85</v>
      </c>
      <c r="CJ1883" s="8">
        <v>43927</v>
      </c>
      <c r="CK1883">
        <v>11</v>
      </c>
      <c r="CM1883">
        <v>0</v>
      </c>
    </row>
    <row r="1884" spans="1:227" ht="20.25">
      <c r="CH1884">
        <v>128</v>
      </c>
      <c r="CI1884" t="s">
        <v>85</v>
      </c>
      <c r="CJ1884" s="8">
        <v>43928</v>
      </c>
      <c r="CK1884">
        <v>15</v>
      </c>
      <c r="CM1884">
        <v>0</v>
      </c>
    </row>
    <row r="1885" spans="1:227" ht="20.25">
      <c r="CH1885">
        <v>128</v>
      </c>
      <c r="CI1885" t="s">
        <v>85</v>
      </c>
      <c r="CJ1885" s="8">
        <v>43929</v>
      </c>
      <c r="CK1885">
        <v>21</v>
      </c>
      <c r="CM1885">
        <v>0</v>
      </c>
    </row>
    <row r="1886" spans="1:227" ht="20.25">
      <c r="CH1886">
        <v>128</v>
      </c>
      <c r="CI1886" t="s">
        <v>85</v>
      </c>
      <c r="CJ1886" s="8">
        <v>43930</v>
      </c>
      <c r="CK1886">
        <v>21</v>
      </c>
      <c r="CM1886">
        <v>0</v>
      </c>
    </row>
    <row r="1887" spans="1:227" ht="20.25">
      <c r="CH1887">
        <v>128</v>
      </c>
      <c r="CI1887" t="s">
        <v>85</v>
      </c>
      <c r="CJ1887" s="8">
        <v>43931</v>
      </c>
      <c r="CK1887">
        <v>22</v>
      </c>
      <c r="CM1887">
        <v>0</v>
      </c>
    </row>
    <row r="1888" spans="1:227" ht="20.25">
      <c r="CH1888">
        <v>128</v>
      </c>
      <c r="CI1888" t="s">
        <v>85</v>
      </c>
      <c r="CJ1888" s="8">
        <v>43932</v>
      </c>
      <c r="CK1888">
        <v>22</v>
      </c>
      <c r="CM1888">
        <v>0</v>
      </c>
    </row>
    <row r="1889" spans="1:227" ht="20.25">
      <c r="CH1889">
        <v>128</v>
      </c>
      <c r="CI1889" t="s">
        <v>85</v>
      </c>
      <c r="CJ1889" s="8">
        <v>43933</v>
      </c>
      <c r="CK1889">
        <v>22</v>
      </c>
      <c r="CM1889">
        <v>0</v>
      </c>
    </row>
    <row r="1890" spans="1:227" ht="20.25">
      <c r="CH1890">
        <v>128</v>
      </c>
      <c r="CI1890" t="s">
        <v>85</v>
      </c>
      <c r="CJ1890" s="8">
        <v>43934</v>
      </c>
      <c r="CK1890">
        <v>33</v>
      </c>
      <c r="CM1890">
        <v>0</v>
      </c>
    </row>
    <row r="1891" spans="1:227" ht="20.25">
      <c r="CH1891">
        <v>128</v>
      </c>
      <c r="CI1891" t="s">
        <v>85</v>
      </c>
      <c r="CJ1891" s="8">
        <v>43935</v>
      </c>
      <c r="CK1891">
        <v>35</v>
      </c>
      <c r="CM1891">
        <v>0</v>
      </c>
    </row>
    <row r="1892" spans="1:227" ht="20.25">
      <c r="CH1892">
        <v>128</v>
      </c>
      <c r="CI1892" t="s">
        <v>85</v>
      </c>
      <c r="CJ1892" s="8">
        <v>43936</v>
      </c>
      <c r="CK1892">
        <v>41</v>
      </c>
      <c r="CM1892">
        <v>2</v>
      </c>
    </row>
    <row r="1893" spans="1:227" ht="20.25">
      <c r="CH1893">
        <v>128</v>
      </c>
      <c r="CI1893" t="s">
        <v>85</v>
      </c>
      <c r="CJ1893" s="8">
        <v>43937</v>
      </c>
      <c r="CK1893">
        <v>42</v>
      </c>
      <c r="CL1893">
        <v>168</v>
      </c>
      <c r="CM1893">
        <v>2</v>
      </c>
    </row>
    <row r="1894" spans="1:227" ht="20.25">
      <c r="CH1894">
        <v>128</v>
      </c>
      <c r="CI1894" t="s">
        <v>85</v>
      </c>
      <c r="CJ1894" s="8">
        <v>43938</v>
      </c>
      <c r="CK1894">
        <v>43</v>
      </c>
      <c r="CL1894">
        <v>172</v>
      </c>
      <c r="CM1894">
        <v>3</v>
      </c>
    </row>
    <row r="1895" spans="1:227" ht="20.25">
      <c r="CH1895">
        <v>128</v>
      </c>
      <c r="CI1895" t="s">
        <v>85</v>
      </c>
      <c r="CJ1895" s="8">
        <v>43939</v>
      </c>
      <c r="CK1895">
        <v>45</v>
      </c>
      <c r="CL1895">
        <v>180</v>
      </c>
      <c r="CM1895">
        <v>3</v>
      </c>
    </row>
    <row r="1896" spans="1:227" ht="20.25">
      <c r="CH1896">
        <v>128</v>
      </c>
      <c r="CI1896" t="s">
        <v>85</v>
      </c>
      <c r="CJ1896" s="8">
        <v>43940</v>
      </c>
      <c r="CK1896">
        <v>47</v>
      </c>
      <c r="CL1896">
        <v>188</v>
      </c>
      <c r="CM1896">
        <v>3</v>
      </c>
    </row>
    <row r="1897" spans="1:227" ht="20.25">
      <c r="CH1897">
        <v>128</v>
      </c>
      <c r="CI1897" t="s">
        <v>85</v>
      </c>
      <c r="CJ1897" s="8">
        <v>43941</v>
      </c>
      <c r="CK1897">
        <v>56</v>
      </c>
      <c r="CL1897">
        <v>224</v>
      </c>
      <c r="CM1897">
        <v>3</v>
      </c>
    </row>
    <row r="1898" spans="1:227" ht="20.25">
      <c r="CH1898">
        <v>128</v>
      </c>
      <c r="CI1898" t="s">
        <v>85</v>
      </c>
      <c r="CJ1898" s="8">
        <v>43942</v>
      </c>
      <c r="CK1898">
        <v>56</v>
      </c>
      <c r="CL1898">
        <v>224</v>
      </c>
      <c r="CM1898">
        <v>3</v>
      </c>
    </row>
    <row r="1899" spans="1:227" ht="20.25">
      <c r="CH1899">
        <v>128</v>
      </c>
      <c r="CI1899" t="s">
        <v>85</v>
      </c>
      <c r="CJ1899" s="8">
        <v>43943</v>
      </c>
      <c r="CK1899">
        <v>59</v>
      </c>
      <c r="CL1899">
        <v>236</v>
      </c>
      <c r="CM1899">
        <v>3</v>
      </c>
    </row>
    <row r="1900" spans="1:227" ht="20.25">
      <c r="CH1900">
        <v>128</v>
      </c>
      <c r="CI1900" t="s">
        <v>85</v>
      </c>
      <c r="CJ1900" s="8">
        <v>43944</v>
      </c>
      <c r="CK1900">
        <v>59</v>
      </c>
      <c r="CL1900">
        <v>236</v>
      </c>
      <c r="CM1900">
        <v>3</v>
      </c>
    </row>
    <row r="1901" spans="1:227" ht="20.25">
      <c r="CH1901">
        <v>128</v>
      </c>
      <c r="CI1901" t="s">
        <v>85</v>
      </c>
      <c r="CJ1901" s="8">
        <v>43945</v>
      </c>
      <c r="CK1901">
        <v>60</v>
      </c>
      <c r="CL1901">
        <v>240</v>
      </c>
      <c r="CM1901">
        <v>3</v>
      </c>
    </row>
    <row r="1902" spans="1:227" ht="20.25">
      <c r="CH1902">
        <v>128</v>
      </c>
      <c r="CI1902" t="s">
        <v>85</v>
      </c>
      <c r="CJ1902" s="8">
        <v>43946</v>
      </c>
      <c r="CK1902">
        <v>61</v>
      </c>
      <c r="CL1902">
        <v>244</v>
      </c>
      <c r="CM1902">
        <v>3</v>
      </c>
    </row>
    <row r="1903" spans="1:227" ht="20.25">
      <c r="CH1903">
        <v>128</v>
      </c>
      <c r="CI1903" t="s">
        <v>85</v>
      </c>
      <c r="CJ1903" s="8">
        <v>43947</v>
      </c>
      <c r="CK1903">
        <v>62</v>
      </c>
      <c r="CL1903">
        <v>248</v>
      </c>
      <c r="CM1903">
        <v>3</v>
      </c>
    </row>
    <row r="1904" spans="1:227" ht="20.25">
      <c r="CH1904">
        <v>128</v>
      </c>
      <c r="CI1904" t="s">
        <v>85</v>
      </c>
      <c r="CJ1904" s="8">
        <v>43948</v>
      </c>
      <c r="CK1904">
        <v>63</v>
      </c>
      <c r="CL1904">
        <v>252</v>
      </c>
      <c r="CM1904">
        <v>3</v>
      </c>
    </row>
    <row r="1905" spans="1:227" ht="20.25">
      <c r="CH1905">
        <v>128</v>
      </c>
      <c r="CI1905" t="s">
        <v>85</v>
      </c>
      <c r="CJ1905" s="8">
        <v>43949</v>
      </c>
      <c r="CK1905">
        <v>63</v>
      </c>
      <c r="CL1905">
        <v>252</v>
      </c>
      <c r="CM1905">
        <v>5</v>
      </c>
    </row>
    <row r="1906" spans="1:227" ht="20.25">
      <c r="CH1906">
        <v>128</v>
      </c>
      <c r="CI1906" t="s">
        <v>85</v>
      </c>
      <c r="CJ1906" s="8">
        <v>43950</v>
      </c>
      <c r="CK1906">
        <v>67</v>
      </c>
      <c r="CL1906">
        <v>268</v>
      </c>
      <c r="CM1906">
        <v>5</v>
      </c>
    </row>
    <row r="1907" spans="1:227" ht="20.25">
      <c r="CH1907">
        <v>128</v>
      </c>
      <c r="CI1907" t="s">
        <v>85</v>
      </c>
      <c r="CJ1907" s="8">
        <v>43951</v>
      </c>
      <c r="CK1907">
        <v>69</v>
      </c>
      <c r="CL1907">
        <v>276</v>
      </c>
      <c r="CM1907">
        <v>6</v>
      </c>
    </row>
    <row r="1908" spans="1:227" ht="20.25">
      <c r="CH1908">
        <v>128</v>
      </c>
      <c r="CI1908" t="s">
        <v>85</v>
      </c>
      <c r="CJ1908" s="8">
        <v>43952</v>
      </c>
      <c r="CK1908">
        <v>74</v>
      </c>
      <c r="CL1908">
        <v>296</v>
      </c>
      <c r="CM1908">
        <v>6</v>
      </c>
    </row>
    <row r="1909" spans="1:227" ht="20.25">
      <c r="CH1909">
        <v>128</v>
      </c>
      <c r="CI1909" t="s">
        <v>85</v>
      </c>
      <c r="CJ1909" s="8">
        <v>43953</v>
      </c>
      <c r="CK1909">
        <v>75</v>
      </c>
      <c r="CL1909">
        <v>300</v>
      </c>
      <c r="CM1909">
        <v>6</v>
      </c>
    </row>
    <row r="1910" spans="1:227" ht="20.25">
      <c r="CH1910">
        <v>128</v>
      </c>
      <c r="CI1910" t="s">
        <v>85</v>
      </c>
      <c r="CJ1910" s="8">
        <v>43954</v>
      </c>
      <c r="CK1910">
        <v>76</v>
      </c>
      <c r="CL1910">
        <v>304</v>
      </c>
      <c r="CM1910">
        <v>7</v>
      </c>
    </row>
    <row r="1911" spans="1:227" ht="20.25">
      <c r="CH1911">
        <v>128</v>
      </c>
      <c r="CI1911" t="s">
        <v>85</v>
      </c>
      <c r="CJ1911" s="8">
        <v>43955</v>
      </c>
      <c r="CK1911">
        <v>77</v>
      </c>
      <c r="CL1911">
        <v>308</v>
      </c>
      <c r="CM1911">
        <v>7</v>
      </c>
    </row>
    <row r="1912" spans="1:227" ht="20.25">
      <c r="CH1912">
        <v>128</v>
      </c>
      <c r="CI1912" t="s">
        <v>85</v>
      </c>
      <c r="CJ1912" s="8">
        <v>43956</v>
      </c>
      <c r="CK1912">
        <v>78</v>
      </c>
      <c r="CL1912">
        <v>312</v>
      </c>
      <c r="CM1912">
        <v>8</v>
      </c>
    </row>
    <row r="1913" spans="1:227" ht="20.25">
      <c r="CH1913">
        <v>128</v>
      </c>
      <c r="CI1913" t="s">
        <v>85</v>
      </c>
      <c r="CJ1913" s="8">
        <v>43957</v>
      </c>
      <c r="CK1913">
        <v>81</v>
      </c>
      <c r="CL1913">
        <v>324</v>
      </c>
      <c r="CM1913">
        <v>8</v>
      </c>
    </row>
    <row r="1914" spans="1:227" ht="20.25">
      <c r="CH1914">
        <v>128</v>
      </c>
      <c r="CI1914" t="s">
        <v>85</v>
      </c>
      <c r="CJ1914" s="8">
        <v>43958</v>
      </c>
      <c r="CK1914">
        <v>83</v>
      </c>
      <c r="CL1914">
        <v>332</v>
      </c>
      <c r="CM1914">
        <v>8</v>
      </c>
    </row>
    <row r="1915" spans="1:227" ht="20.25">
      <c r="CH1915">
        <v>128</v>
      </c>
      <c r="CI1915" t="s">
        <v>85</v>
      </c>
      <c r="CJ1915" s="8">
        <v>43959</v>
      </c>
      <c r="CK1915">
        <v>85</v>
      </c>
      <c r="CL1915">
        <v>340</v>
      </c>
      <c r="CM1915">
        <v>8</v>
      </c>
    </row>
    <row r="1916" spans="1:227" ht="20.25">
      <c r="CH1916">
        <v>128</v>
      </c>
      <c r="CI1916" t="s">
        <v>85</v>
      </c>
      <c r="CJ1916" s="8">
        <v>43960</v>
      </c>
      <c r="CK1916">
        <v>86</v>
      </c>
      <c r="CL1916">
        <v>344</v>
      </c>
      <c r="CM1916">
        <v>9</v>
      </c>
    </row>
    <row r="1917" spans="1:227" ht="20.25">
      <c r="CH1917">
        <v>128</v>
      </c>
      <c r="CI1917" t="s">
        <v>85</v>
      </c>
      <c r="CJ1917" s="8">
        <v>43961</v>
      </c>
      <c r="CK1917">
        <v>87</v>
      </c>
      <c r="CL1917">
        <v>348</v>
      </c>
      <c r="CM1917">
        <v>9</v>
      </c>
    </row>
    <row r="1918" spans="1:227" ht="20.25">
      <c r="CH1918">
        <v>128</v>
      </c>
      <c r="CI1918" t="s">
        <v>85</v>
      </c>
      <c r="CJ1918" s="8">
        <v>43962</v>
      </c>
      <c r="CK1918">
        <v>87</v>
      </c>
      <c r="CL1918">
        <v>348</v>
      </c>
      <c r="CM1918">
        <v>9</v>
      </c>
    </row>
    <row r="1919" spans="1:227" ht="20.25">
      <c r="CH1919">
        <v>132</v>
      </c>
      <c r="CI1919" t="s">
        <v>86</v>
      </c>
      <c r="CJ1919" s="8">
        <v>43914</v>
      </c>
      <c r="CK1919">
        <v>3</v>
      </c>
      <c r="CM1919">
        <v>0</v>
      </c>
    </row>
    <row r="1920" spans="1:227" ht="20.25">
      <c r="CH1920">
        <v>132</v>
      </c>
      <c r="CI1920" t="s">
        <v>86</v>
      </c>
      <c r="CJ1920" s="8">
        <v>43915</v>
      </c>
      <c r="CK1920">
        <v>3</v>
      </c>
      <c r="CM1920">
        <v>0</v>
      </c>
    </row>
    <row r="1921" spans="1:227" ht="20.25">
      <c r="CH1921">
        <v>132</v>
      </c>
      <c r="CI1921" t="s">
        <v>86</v>
      </c>
      <c r="CJ1921" s="8">
        <v>43916</v>
      </c>
      <c r="CK1921">
        <v>4</v>
      </c>
      <c r="CM1921">
        <v>0</v>
      </c>
    </row>
    <row r="1922" spans="1:227" ht="20.25">
      <c r="CH1922">
        <v>132</v>
      </c>
      <c r="CI1922" t="s">
        <v>86</v>
      </c>
      <c r="CJ1922" s="8">
        <v>43917</v>
      </c>
      <c r="CK1922">
        <v>4</v>
      </c>
      <c r="CM1922">
        <v>0</v>
      </c>
    </row>
    <row r="1923" spans="1:227" ht="20.25">
      <c r="CH1923">
        <v>132</v>
      </c>
      <c r="CI1923" t="s">
        <v>86</v>
      </c>
      <c r="CJ1923" s="8">
        <v>43918</v>
      </c>
      <c r="CK1923">
        <v>4</v>
      </c>
      <c r="CM1923">
        <v>0</v>
      </c>
    </row>
    <row r="1924" spans="1:227" ht="20.25">
      <c r="CH1924">
        <v>132</v>
      </c>
      <c r="CI1924" t="s">
        <v>86</v>
      </c>
      <c r="CJ1924" s="8">
        <v>43919</v>
      </c>
      <c r="CK1924">
        <v>7</v>
      </c>
      <c r="CM1924">
        <v>0</v>
      </c>
    </row>
    <row r="1925" spans="1:227" ht="20.25">
      <c r="CH1925">
        <v>132</v>
      </c>
      <c r="CI1925" t="s">
        <v>86</v>
      </c>
      <c r="CJ1925" s="8">
        <v>43920</v>
      </c>
      <c r="CK1925">
        <v>8</v>
      </c>
      <c r="CM1925">
        <v>0</v>
      </c>
    </row>
    <row r="1926" spans="1:227" ht="20.25">
      <c r="CH1926">
        <v>132</v>
      </c>
      <c r="CI1926" t="s">
        <v>86</v>
      </c>
      <c r="CJ1926" s="8">
        <v>43921</v>
      </c>
      <c r="CK1926">
        <v>9</v>
      </c>
      <c r="CM1926">
        <v>0</v>
      </c>
    </row>
    <row r="1927" spans="1:227" ht="20.25">
      <c r="CH1927">
        <v>132</v>
      </c>
      <c r="CI1927" t="s">
        <v>86</v>
      </c>
      <c r="CJ1927" s="8">
        <v>43922</v>
      </c>
      <c r="CK1927">
        <v>10</v>
      </c>
      <c r="CM1927">
        <v>0</v>
      </c>
    </row>
    <row r="1928" spans="1:227" ht="20.25">
      <c r="CH1928">
        <v>132</v>
      </c>
      <c r="CI1928" t="s">
        <v>86</v>
      </c>
      <c r="CJ1928" s="8">
        <v>43923</v>
      </c>
      <c r="CK1928">
        <v>12</v>
      </c>
      <c r="CM1928">
        <v>0</v>
      </c>
    </row>
    <row r="1929" spans="1:227" ht="20.25">
      <c r="CH1929">
        <v>132</v>
      </c>
      <c r="CI1929" t="s">
        <v>86</v>
      </c>
      <c r="CJ1929" s="8">
        <v>43924</v>
      </c>
      <c r="CK1929">
        <v>15</v>
      </c>
      <c r="CM1929">
        <v>0</v>
      </c>
    </row>
    <row r="1930" spans="1:227" ht="20.25">
      <c r="CH1930">
        <v>132</v>
      </c>
      <c r="CI1930" t="s">
        <v>86</v>
      </c>
      <c r="CJ1930" s="8">
        <v>43925</v>
      </c>
      <c r="CK1930">
        <v>14</v>
      </c>
      <c r="CM1930">
        <v>0</v>
      </c>
    </row>
    <row r="1931" spans="1:227" ht="20.25">
      <c r="CH1931">
        <v>132</v>
      </c>
      <c r="CI1931" t="s">
        <v>86</v>
      </c>
      <c r="CJ1931" s="8">
        <v>43926</v>
      </c>
      <c r="CK1931">
        <v>14</v>
      </c>
      <c r="CM1931">
        <v>0</v>
      </c>
    </row>
    <row r="1932" spans="1:227" ht="20.25">
      <c r="CH1932">
        <v>132</v>
      </c>
      <c r="CI1932" t="s">
        <v>86</v>
      </c>
      <c r="CJ1932" s="8">
        <v>43927</v>
      </c>
      <c r="CK1932">
        <v>16</v>
      </c>
      <c r="CM1932">
        <v>0</v>
      </c>
    </row>
    <row r="1933" spans="1:227" ht="20.25">
      <c r="CH1933">
        <v>132</v>
      </c>
      <c r="CI1933" t="s">
        <v>86</v>
      </c>
      <c r="CJ1933" s="8">
        <v>43928</v>
      </c>
      <c r="CK1933">
        <v>18</v>
      </c>
      <c r="CM1933">
        <v>0</v>
      </c>
    </row>
    <row r="1934" spans="1:227" ht="20.25">
      <c r="CH1934">
        <v>132</v>
      </c>
      <c r="CI1934" t="s">
        <v>86</v>
      </c>
      <c r="CJ1934" s="8">
        <v>43929</v>
      </c>
      <c r="CK1934">
        <v>22</v>
      </c>
      <c r="CM1934">
        <v>0</v>
      </c>
    </row>
    <row r="1935" spans="1:227" ht="20.25">
      <c r="CH1935">
        <v>132</v>
      </c>
      <c r="CI1935" t="s">
        <v>86</v>
      </c>
      <c r="CJ1935" s="8">
        <v>43930</v>
      </c>
      <c r="CK1935">
        <v>27</v>
      </c>
      <c r="CM1935">
        <v>0</v>
      </c>
    </row>
    <row r="1936" spans="1:227" ht="20.25">
      <c r="CH1936">
        <v>132</v>
      </c>
      <c r="CI1936" t="s">
        <v>86</v>
      </c>
      <c r="CJ1936" s="8">
        <v>43931</v>
      </c>
      <c r="CK1936">
        <v>28</v>
      </c>
      <c r="CM1936">
        <v>1</v>
      </c>
    </row>
    <row r="1937" spans="1:227" ht="20.25">
      <c r="CH1937">
        <v>132</v>
      </c>
      <c r="CI1937" t="s">
        <v>86</v>
      </c>
      <c r="CJ1937" s="8">
        <v>43932</v>
      </c>
      <c r="CK1937">
        <v>30</v>
      </c>
      <c r="CM1937">
        <v>1</v>
      </c>
    </row>
    <row r="1938" spans="1:227" ht="20.25">
      <c r="CH1938">
        <v>132</v>
      </c>
      <c r="CI1938" t="s">
        <v>86</v>
      </c>
      <c r="CJ1938" s="8">
        <v>43933</v>
      </c>
      <c r="CK1938">
        <v>32</v>
      </c>
      <c r="CM1938">
        <v>1</v>
      </c>
    </row>
    <row r="1939" spans="1:227" ht="20.25">
      <c r="CH1939">
        <v>132</v>
      </c>
      <c r="CI1939" t="s">
        <v>86</v>
      </c>
      <c r="CJ1939" s="8">
        <v>43934</v>
      </c>
      <c r="CK1939">
        <v>37</v>
      </c>
      <c r="CM1939">
        <v>1</v>
      </c>
    </row>
    <row r="1940" spans="1:227" ht="20.25">
      <c r="CH1940">
        <v>132</v>
      </c>
      <c r="CI1940" t="s">
        <v>86</v>
      </c>
      <c r="CJ1940" s="8">
        <v>43935</v>
      </c>
      <c r="CK1940">
        <v>37</v>
      </c>
      <c r="CM1940">
        <v>1</v>
      </c>
    </row>
    <row r="1941" spans="1:227" ht="20.25">
      <c r="CH1941">
        <v>132</v>
      </c>
      <c r="CI1941" t="s">
        <v>86</v>
      </c>
      <c r="CJ1941" s="8">
        <v>43936</v>
      </c>
      <c r="CK1941">
        <v>41</v>
      </c>
      <c r="CM1941">
        <v>1</v>
      </c>
    </row>
    <row r="1942" spans="1:227" ht="20.25">
      <c r="CH1942">
        <v>132</v>
      </c>
      <c r="CI1942" t="s">
        <v>86</v>
      </c>
      <c r="CJ1942" s="8">
        <v>43937</v>
      </c>
      <c r="CK1942">
        <v>46</v>
      </c>
      <c r="CL1942">
        <v>177</v>
      </c>
      <c r="CM1942">
        <v>2</v>
      </c>
    </row>
    <row r="1943" spans="1:227" ht="20.25">
      <c r="CH1943">
        <v>132</v>
      </c>
      <c r="CI1943" t="s">
        <v>86</v>
      </c>
      <c r="CJ1943" s="8">
        <v>43938</v>
      </c>
      <c r="CK1943">
        <v>48</v>
      </c>
      <c r="CL1943">
        <v>184</v>
      </c>
      <c r="CM1943">
        <v>2</v>
      </c>
    </row>
    <row r="1944" spans="1:227" ht="20.25">
      <c r="CH1944">
        <v>132</v>
      </c>
      <c r="CI1944" t="s">
        <v>86</v>
      </c>
      <c r="CJ1944" s="8">
        <v>43939</v>
      </c>
      <c r="CK1944">
        <v>47</v>
      </c>
      <c r="CL1944">
        <v>180</v>
      </c>
      <c r="CM1944">
        <v>3</v>
      </c>
    </row>
    <row r="1945" spans="1:227" ht="20.25">
      <c r="CH1945">
        <v>132</v>
      </c>
      <c r="CI1945" t="s">
        <v>86</v>
      </c>
      <c r="CJ1945" s="8">
        <v>43940</v>
      </c>
      <c r="CK1945">
        <v>48</v>
      </c>
      <c r="CL1945">
        <v>184</v>
      </c>
      <c r="CM1945">
        <v>3</v>
      </c>
    </row>
    <row r="1946" spans="1:227" ht="20.25">
      <c r="CH1946">
        <v>132</v>
      </c>
      <c r="CI1946" t="s">
        <v>86</v>
      </c>
      <c r="CJ1946" s="8">
        <v>43941</v>
      </c>
      <c r="CK1946">
        <v>57</v>
      </c>
      <c r="CL1946">
        <v>219</v>
      </c>
      <c r="CM1946">
        <v>5</v>
      </c>
    </row>
    <row r="1947" spans="1:227" ht="20.25">
      <c r="CH1947">
        <v>132</v>
      </c>
      <c r="CI1947" t="s">
        <v>86</v>
      </c>
      <c r="CJ1947" s="8">
        <v>43942</v>
      </c>
      <c r="CK1947">
        <v>57</v>
      </c>
      <c r="CL1947">
        <v>219</v>
      </c>
      <c r="CM1947">
        <v>5</v>
      </c>
    </row>
    <row r="1948" spans="1:227" ht="20.25">
      <c r="CH1948">
        <v>132</v>
      </c>
      <c r="CI1948" t="s">
        <v>86</v>
      </c>
      <c r="CJ1948" s="8">
        <v>43943</v>
      </c>
      <c r="CK1948">
        <v>65</v>
      </c>
      <c r="CL1948">
        <v>249</v>
      </c>
      <c r="CM1948">
        <v>8</v>
      </c>
    </row>
    <row r="1949" spans="1:227" ht="20.25">
      <c r="CH1949">
        <v>132</v>
      </c>
      <c r="CI1949" t="s">
        <v>86</v>
      </c>
      <c r="CJ1949" s="8">
        <v>43944</v>
      </c>
      <c r="CK1949">
        <v>69</v>
      </c>
      <c r="CL1949">
        <v>265</v>
      </c>
      <c r="CM1949">
        <v>8</v>
      </c>
    </row>
    <row r="1950" spans="1:227" ht="20.25">
      <c r="CH1950">
        <v>132</v>
      </c>
      <c r="CI1950" t="s">
        <v>86</v>
      </c>
      <c r="CJ1950" s="8">
        <v>43945</v>
      </c>
      <c r="CK1950">
        <v>74</v>
      </c>
      <c r="CL1950">
        <v>284</v>
      </c>
      <c r="CM1950">
        <v>12</v>
      </c>
    </row>
    <row r="1951" spans="1:227" ht="20.25">
      <c r="CH1951">
        <v>132</v>
      </c>
      <c r="CI1951" t="s">
        <v>86</v>
      </c>
      <c r="CJ1951" s="8">
        <v>43946</v>
      </c>
      <c r="CK1951">
        <v>75</v>
      </c>
      <c r="CL1951">
        <v>288</v>
      </c>
      <c r="CM1951">
        <v>12</v>
      </c>
    </row>
    <row r="1952" spans="1:227" ht="20.25">
      <c r="CH1952">
        <v>132</v>
      </c>
      <c r="CI1952" t="s">
        <v>86</v>
      </c>
      <c r="CJ1952" s="8">
        <v>43947</v>
      </c>
      <c r="CK1952">
        <v>78</v>
      </c>
      <c r="CL1952">
        <v>299</v>
      </c>
      <c r="CM1952">
        <v>12</v>
      </c>
    </row>
    <row r="1953" spans="1:227" ht="20.25">
      <c r="CH1953">
        <v>132</v>
      </c>
      <c r="CI1953" t="s">
        <v>86</v>
      </c>
      <c r="CJ1953" s="8">
        <v>43948</v>
      </c>
      <c r="CK1953">
        <v>80</v>
      </c>
      <c r="CL1953">
        <v>307</v>
      </c>
      <c r="CM1953">
        <v>15</v>
      </c>
    </row>
    <row r="1954" spans="1:227" ht="20.25">
      <c r="CH1954">
        <v>132</v>
      </c>
      <c r="CI1954" t="s">
        <v>86</v>
      </c>
      <c r="CJ1954" s="8">
        <v>43949</v>
      </c>
      <c r="CK1954">
        <v>80</v>
      </c>
      <c r="CL1954">
        <v>307</v>
      </c>
      <c r="CM1954">
        <v>16</v>
      </c>
    </row>
    <row r="1955" spans="1:227" ht="20.25">
      <c r="CH1955">
        <v>132</v>
      </c>
      <c r="CI1955" t="s">
        <v>86</v>
      </c>
      <c r="CJ1955" s="8">
        <v>43950</v>
      </c>
      <c r="CK1955">
        <v>82</v>
      </c>
      <c r="CL1955">
        <v>315</v>
      </c>
      <c r="CM1955">
        <v>18</v>
      </c>
    </row>
    <row r="1956" spans="1:227" ht="20.25">
      <c r="CH1956">
        <v>132</v>
      </c>
      <c r="CI1956" t="s">
        <v>86</v>
      </c>
      <c r="CJ1956" s="8">
        <v>43951</v>
      </c>
      <c r="CK1956">
        <v>83</v>
      </c>
      <c r="CL1956">
        <v>319</v>
      </c>
      <c r="CM1956">
        <v>18</v>
      </c>
    </row>
    <row r="1957" spans="1:227" ht="20.25">
      <c r="CH1957">
        <v>132</v>
      </c>
      <c r="CI1957" t="s">
        <v>86</v>
      </c>
      <c r="CJ1957" s="8">
        <v>43952</v>
      </c>
      <c r="CK1957">
        <v>91</v>
      </c>
      <c r="CL1957">
        <v>349</v>
      </c>
      <c r="CM1957">
        <v>20</v>
      </c>
    </row>
    <row r="1958" spans="1:227" ht="20.25">
      <c r="CH1958">
        <v>132</v>
      </c>
      <c r="CI1958" t="s">
        <v>86</v>
      </c>
      <c r="CJ1958" s="8">
        <v>43953</v>
      </c>
      <c r="CK1958">
        <v>95</v>
      </c>
      <c r="CL1958">
        <v>365</v>
      </c>
      <c r="CM1958">
        <v>21</v>
      </c>
    </row>
    <row r="1959" spans="1:227" ht="20.25">
      <c r="CH1959">
        <v>132</v>
      </c>
      <c r="CI1959" t="s">
        <v>86</v>
      </c>
      <c r="CJ1959" s="8">
        <v>43954</v>
      </c>
      <c r="CK1959">
        <v>93</v>
      </c>
      <c r="CL1959">
        <v>357</v>
      </c>
      <c r="CM1959">
        <v>21</v>
      </c>
    </row>
    <row r="1960" spans="1:227" ht="20.25">
      <c r="CH1960">
        <v>132</v>
      </c>
      <c r="CI1960" t="s">
        <v>86</v>
      </c>
      <c r="CJ1960" s="8">
        <v>43955</v>
      </c>
      <c r="CK1960">
        <v>97</v>
      </c>
      <c r="CL1960">
        <v>372</v>
      </c>
      <c r="CM1960">
        <v>22</v>
      </c>
    </row>
    <row r="1961" spans="1:227" ht="20.25">
      <c r="CH1961">
        <v>132</v>
      </c>
      <c r="CI1961" t="s">
        <v>86</v>
      </c>
      <c r="CJ1961" s="8">
        <v>43956</v>
      </c>
      <c r="CK1961">
        <v>102</v>
      </c>
      <c r="CL1961">
        <v>391</v>
      </c>
      <c r="CM1961">
        <v>26</v>
      </c>
    </row>
    <row r="1962" spans="1:227" ht="20.25">
      <c r="CH1962">
        <v>132</v>
      </c>
      <c r="CI1962" t="s">
        <v>86</v>
      </c>
      <c r="CJ1962" s="8">
        <v>43957</v>
      </c>
      <c r="CK1962">
        <v>106</v>
      </c>
      <c r="CL1962">
        <v>407</v>
      </c>
      <c r="CM1962">
        <v>26</v>
      </c>
    </row>
    <row r="1963" spans="1:227" ht="20.25">
      <c r="CH1963">
        <v>132</v>
      </c>
      <c r="CI1963" t="s">
        <v>86</v>
      </c>
      <c r="CJ1963" s="8">
        <v>43958</v>
      </c>
      <c r="CK1963">
        <v>110</v>
      </c>
      <c r="CL1963">
        <v>422</v>
      </c>
      <c r="CM1963">
        <v>27</v>
      </c>
    </row>
    <row r="1964" spans="1:227" ht="20.25">
      <c r="CH1964">
        <v>132</v>
      </c>
      <c r="CI1964" t="s">
        <v>86</v>
      </c>
      <c r="CJ1964" s="8">
        <v>43959</v>
      </c>
      <c r="CK1964">
        <v>111</v>
      </c>
      <c r="CL1964">
        <v>426</v>
      </c>
      <c r="CM1964">
        <v>27</v>
      </c>
    </row>
    <row r="1965" spans="1:227" ht="20.25">
      <c r="CH1965">
        <v>132</v>
      </c>
      <c r="CI1965" t="s">
        <v>86</v>
      </c>
      <c r="CJ1965" s="8">
        <v>43960</v>
      </c>
      <c r="CK1965">
        <v>114</v>
      </c>
      <c r="CL1965">
        <v>438</v>
      </c>
      <c r="CM1965">
        <v>26</v>
      </c>
    </row>
    <row r="1966" spans="1:227" ht="20.25">
      <c r="CH1966">
        <v>132</v>
      </c>
      <c r="CI1966" t="s">
        <v>86</v>
      </c>
      <c r="CJ1966" s="8">
        <v>43961</v>
      </c>
      <c r="CK1966">
        <v>114</v>
      </c>
      <c r="CL1966">
        <v>438</v>
      </c>
      <c r="CM1966">
        <v>26</v>
      </c>
    </row>
    <row r="1967" spans="1:227" ht="20.25">
      <c r="CH1967">
        <v>132</v>
      </c>
      <c r="CI1967" t="s">
        <v>86</v>
      </c>
      <c r="CJ1967" s="8">
        <v>43962</v>
      </c>
      <c r="CK1967">
        <v>118</v>
      </c>
      <c r="CL1967">
        <v>453</v>
      </c>
      <c r="CM1967">
        <v>26</v>
      </c>
    </row>
    <row r="1968" spans="1:227" ht="20.25">
      <c r="CH1968">
        <v>137</v>
      </c>
      <c r="CI1968" t="s">
        <v>87</v>
      </c>
      <c r="CJ1968" s="8">
        <v>43914</v>
      </c>
      <c r="CK1968">
        <v>1</v>
      </c>
      <c r="CM1968">
        <v>0</v>
      </c>
    </row>
    <row r="1969" spans="1:227" ht="20.25">
      <c r="CH1969">
        <v>137</v>
      </c>
      <c r="CI1969" t="s">
        <v>87</v>
      </c>
      <c r="CJ1969" s="8">
        <v>43915</v>
      </c>
      <c r="CK1969">
        <v>1</v>
      </c>
      <c r="CM1969">
        <v>0</v>
      </c>
    </row>
    <row r="1970" spans="1:227" ht="20.25">
      <c r="CH1970">
        <v>137</v>
      </c>
      <c r="CI1970" t="s">
        <v>87</v>
      </c>
      <c r="CJ1970" s="8">
        <v>43916</v>
      </c>
      <c r="CK1970">
        <v>1</v>
      </c>
      <c r="CM1970">
        <v>0</v>
      </c>
    </row>
    <row r="1971" spans="1:227" ht="20.25">
      <c r="CH1971">
        <v>137</v>
      </c>
      <c r="CI1971" t="s">
        <v>87</v>
      </c>
      <c r="CJ1971" s="8">
        <v>43917</v>
      </c>
      <c r="CK1971">
        <v>1</v>
      </c>
      <c r="CM1971">
        <v>0</v>
      </c>
    </row>
    <row r="1972" spans="1:227" ht="20.25">
      <c r="CH1972">
        <v>137</v>
      </c>
      <c r="CI1972" t="s">
        <v>87</v>
      </c>
      <c r="CJ1972" s="8">
        <v>43918</v>
      </c>
      <c r="CK1972">
        <v>1</v>
      </c>
      <c r="CM1972">
        <v>0</v>
      </c>
    </row>
    <row r="1973" spans="1:227" ht="20.25">
      <c r="CH1973">
        <v>137</v>
      </c>
      <c r="CI1973" t="s">
        <v>87</v>
      </c>
      <c r="CJ1973" s="8">
        <v>43919</v>
      </c>
      <c r="CK1973">
        <v>1</v>
      </c>
      <c r="CM1973">
        <v>0</v>
      </c>
    </row>
    <row r="1974" spans="1:227" ht="20.25">
      <c r="CH1974">
        <v>137</v>
      </c>
      <c r="CI1974" t="s">
        <v>87</v>
      </c>
      <c r="CJ1974" s="8">
        <v>43920</v>
      </c>
      <c r="CK1974">
        <v>1</v>
      </c>
      <c r="CM1974">
        <v>0</v>
      </c>
    </row>
    <row r="1975" spans="1:227" ht="20.25">
      <c r="CH1975">
        <v>137</v>
      </c>
      <c r="CI1975" t="s">
        <v>87</v>
      </c>
      <c r="CJ1975" s="8">
        <v>43921</v>
      </c>
      <c r="CK1975">
        <v>2</v>
      </c>
      <c r="CM1975">
        <v>0</v>
      </c>
    </row>
    <row r="1976" spans="1:227" ht="20.25">
      <c r="CH1976">
        <v>137</v>
      </c>
      <c r="CI1976" t="s">
        <v>87</v>
      </c>
      <c r="CJ1976" s="8">
        <v>43922</v>
      </c>
      <c r="CK1976">
        <v>2</v>
      </c>
      <c r="CM1976">
        <v>0</v>
      </c>
    </row>
    <row r="1977" spans="1:227" ht="20.25">
      <c r="CH1977">
        <v>137</v>
      </c>
      <c r="CI1977" t="s">
        <v>87</v>
      </c>
      <c r="CJ1977" s="8">
        <v>43923</v>
      </c>
      <c r="CK1977">
        <v>2</v>
      </c>
      <c r="CM1977">
        <v>0</v>
      </c>
    </row>
    <row r="1978" spans="1:227" ht="20.25">
      <c r="CH1978">
        <v>137</v>
      </c>
      <c r="CI1978" t="s">
        <v>87</v>
      </c>
      <c r="CJ1978" s="8">
        <v>43924</v>
      </c>
      <c r="CK1978">
        <v>3</v>
      </c>
      <c r="CM1978">
        <v>1</v>
      </c>
    </row>
    <row r="1979" spans="1:227" ht="20.25">
      <c r="CH1979">
        <v>137</v>
      </c>
      <c r="CI1979" t="s">
        <v>87</v>
      </c>
      <c r="CJ1979" s="8">
        <v>43925</v>
      </c>
      <c r="CK1979">
        <v>6</v>
      </c>
      <c r="CM1979">
        <v>1</v>
      </c>
    </row>
    <row r="1980" spans="1:227" ht="20.25">
      <c r="CH1980">
        <v>137</v>
      </c>
      <c r="CI1980" t="s">
        <v>87</v>
      </c>
      <c r="CJ1980" s="8">
        <v>43926</v>
      </c>
      <c r="CK1980">
        <v>6</v>
      </c>
      <c r="CM1980">
        <v>2</v>
      </c>
    </row>
    <row r="1981" spans="1:227" ht="20.25">
      <c r="CH1981">
        <v>137</v>
      </c>
      <c r="CI1981" t="s">
        <v>87</v>
      </c>
      <c r="CJ1981" s="8">
        <v>43927</v>
      </c>
      <c r="CK1981">
        <v>6</v>
      </c>
      <c r="CM1981">
        <v>2</v>
      </c>
    </row>
    <row r="1982" spans="1:227" ht="20.25">
      <c r="CH1982">
        <v>137</v>
      </c>
      <c r="CI1982" t="s">
        <v>87</v>
      </c>
      <c r="CJ1982" s="8">
        <v>43928</v>
      </c>
      <c r="CK1982">
        <v>9</v>
      </c>
      <c r="CM1982">
        <v>2</v>
      </c>
    </row>
    <row r="1983" spans="1:227" ht="20.25">
      <c r="CH1983">
        <v>137</v>
      </c>
      <c r="CI1983" t="s">
        <v>87</v>
      </c>
      <c r="CJ1983" s="8">
        <v>43929</v>
      </c>
      <c r="CK1983">
        <v>15</v>
      </c>
      <c r="CM1983">
        <v>2</v>
      </c>
    </row>
    <row r="1984" spans="1:227" ht="20.25">
      <c r="CH1984">
        <v>137</v>
      </c>
      <c r="CI1984" t="s">
        <v>87</v>
      </c>
      <c r="CJ1984" s="8">
        <v>43930</v>
      </c>
      <c r="CK1984">
        <v>14</v>
      </c>
      <c r="CM1984">
        <v>2</v>
      </c>
    </row>
    <row r="1985" spans="1:227" ht="20.25">
      <c r="CH1985">
        <v>137</v>
      </c>
      <c r="CI1985" t="s">
        <v>87</v>
      </c>
      <c r="CJ1985" s="8">
        <v>43931</v>
      </c>
      <c r="CK1985">
        <v>13</v>
      </c>
      <c r="CM1985">
        <v>2</v>
      </c>
    </row>
    <row r="1986" spans="1:227" ht="20.25">
      <c r="CH1986">
        <v>137</v>
      </c>
      <c r="CI1986" t="s">
        <v>87</v>
      </c>
      <c r="CJ1986" s="8">
        <v>43932</v>
      </c>
      <c r="CK1986">
        <v>19</v>
      </c>
      <c r="CM1986">
        <v>2</v>
      </c>
    </row>
    <row r="1987" spans="1:227" ht="20.25">
      <c r="CH1987">
        <v>137</v>
      </c>
      <c r="CI1987" t="s">
        <v>87</v>
      </c>
      <c r="CJ1987" s="8">
        <v>43933</v>
      </c>
      <c r="CK1987">
        <v>19</v>
      </c>
      <c r="CM1987">
        <v>2</v>
      </c>
    </row>
    <row r="1988" spans="1:227" ht="20.25">
      <c r="CH1988">
        <v>137</v>
      </c>
      <c r="CI1988" t="s">
        <v>87</v>
      </c>
      <c r="CJ1988" s="8">
        <v>43934</v>
      </c>
      <c r="CK1988">
        <v>19</v>
      </c>
      <c r="CM1988">
        <v>2</v>
      </c>
    </row>
    <row r="1989" spans="1:227" ht="20.25">
      <c r="CH1989">
        <v>137</v>
      </c>
      <c r="CI1989" t="s">
        <v>87</v>
      </c>
      <c r="CJ1989" s="8">
        <v>43935</v>
      </c>
      <c r="CK1989">
        <v>18</v>
      </c>
      <c r="CM1989">
        <v>2</v>
      </c>
    </row>
    <row r="1990" spans="1:227" ht="20.25">
      <c r="CH1990">
        <v>137</v>
      </c>
      <c r="CI1990" t="s">
        <v>87</v>
      </c>
      <c r="CJ1990" s="8">
        <v>43936</v>
      </c>
      <c r="CK1990">
        <v>21</v>
      </c>
      <c r="CM1990">
        <v>1</v>
      </c>
    </row>
    <row r="1991" spans="1:227" ht="20.25">
      <c r="CH1991">
        <v>137</v>
      </c>
      <c r="CI1991" t="s">
        <v>87</v>
      </c>
      <c r="CJ1991" s="8">
        <v>43937</v>
      </c>
      <c r="CK1991">
        <v>18</v>
      </c>
      <c r="CL1991">
        <v>98</v>
      </c>
      <c r="CM1991">
        <v>1</v>
      </c>
    </row>
    <row r="1992" spans="1:227" ht="20.25">
      <c r="CH1992">
        <v>137</v>
      </c>
      <c r="CI1992" t="s">
        <v>87</v>
      </c>
      <c r="CJ1992" s="8">
        <v>43938</v>
      </c>
      <c r="CK1992">
        <v>18</v>
      </c>
      <c r="CL1992">
        <v>98</v>
      </c>
      <c r="CM1992">
        <v>1</v>
      </c>
    </row>
    <row r="1993" spans="1:227" ht="20.25">
      <c r="CH1993">
        <v>137</v>
      </c>
      <c r="CI1993" t="s">
        <v>87</v>
      </c>
      <c r="CJ1993" s="8">
        <v>43939</v>
      </c>
      <c r="CK1993">
        <v>18</v>
      </c>
      <c r="CL1993">
        <v>98</v>
      </c>
      <c r="CM1993">
        <v>1</v>
      </c>
    </row>
    <row r="1994" spans="1:227" ht="20.25">
      <c r="CH1994">
        <v>137</v>
      </c>
      <c r="CI1994" t="s">
        <v>87</v>
      </c>
      <c r="CJ1994" s="8">
        <v>43940</v>
      </c>
      <c r="CK1994">
        <v>20</v>
      </c>
      <c r="CL1994">
        <v>108</v>
      </c>
      <c r="CM1994">
        <v>1</v>
      </c>
    </row>
    <row r="1995" spans="1:227" ht="20.25">
      <c r="CH1995">
        <v>137</v>
      </c>
      <c r="CI1995" t="s">
        <v>87</v>
      </c>
      <c r="CJ1995" s="8">
        <v>43941</v>
      </c>
      <c r="CK1995">
        <v>23</v>
      </c>
      <c r="CL1995">
        <v>125</v>
      </c>
      <c r="CM1995">
        <v>2</v>
      </c>
    </row>
    <row r="1996" spans="1:227" ht="20.25">
      <c r="CH1996">
        <v>137</v>
      </c>
      <c r="CI1996" t="s">
        <v>87</v>
      </c>
      <c r="CJ1996" s="8">
        <v>43942</v>
      </c>
      <c r="CK1996">
        <v>23</v>
      </c>
      <c r="CL1996">
        <v>125</v>
      </c>
      <c r="CM1996">
        <v>2</v>
      </c>
    </row>
    <row r="1997" spans="1:227" ht="20.25">
      <c r="CH1997">
        <v>137</v>
      </c>
      <c r="CI1997" t="s">
        <v>87</v>
      </c>
      <c r="CJ1997" s="8">
        <v>43943</v>
      </c>
      <c r="CK1997">
        <v>24</v>
      </c>
      <c r="CL1997">
        <v>130</v>
      </c>
      <c r="CM1997">
        <v>2</v>
      </c>
    </row>
    <row r="1998" spans="1:227" ht="20.25">
      <c r="CH1998">
        <v>137</v>
      </c>
      <c r="CI1998" t="s">
        <v>87</v>
      </c>
      <c r="CJ1998" s="8">
        <v>43944</v>
      </c>
      <c r="CK1998">
        <v>24</v>
      </c>
      <c r="CL1998">
        <v>130</v>
      </c>
      <c r="CM1998">
        <v>2</v>
      </c>
    </row>
    <row r="1999" spans="1:227" ht="20.25">
      <c r="CH1999">
        <v>137</v>
      </c>
      <c r="CI1999" t="s">
        <v>87</v>
      </c>
      <c r="CJ1999" s="8">
        <v>43945</v>
      </c>
      <c r="CK1999">
        <v>26</v>
      </c>
      <c r="CL1999">
        <v>141</v>
      </c>
      <c r="CM1999">
        <v>2</v>
      </c>
    </row>
    <row r="2000" spans="1:227" ht="20.25">
      <c r="CH2000">
        <v>137</v>
      </c>
      <c r="CI2000" t="s">
        <v>87</v>
      </c>
      <c r="CJ2000" s="8">
        <v>43946</v>
      </c>
      <c r="CK2000">
        <v>27</v>
      </c>
      <c r="CL2000">
        <v>146</v>
      </c>
      <c r="CM2000">
        <v>2</v>
      </c>
    </row>
    <row r="2001" spans="1:227" ht="20.25">
      <c r="CH2001">
        <v>137</v>
      </c>
      <c r="CI2001" t="s">
        <v>87</v>
      </c>
      <c r="CJ2001" s="8">
        <v>43947</v>
      </c>
      <c r="CK2001">
        <v>27</v>
      </c>
      <c r="CL2001">
        <v>146</v>
      </c>
      <c r="CM2001">
        <v>4</v>
      </c>
    </row>
    <row r="2002" spans="1:227" ht="20.25">
      <c r="CH2002">
        <v>137</v>
      </c>
      <c r="CI2002" t="s">
        <v>87</v>
      </c>
      <c r="CJ2002" s="8">
        <v>43948</v>
      </c>
      <c r="CK2002">
        <v>27</v>
      </c>
      <c r="CL2002">
        <v>146</v>
      </c>
      <c r="CM2002">
        <v>5</v>
      </c>
    </row>
    <row r="2003" spans="1:227" ht="20.25">
      <c r="CH2003">
        <v>137</v>
      </c>
      <c r="CI2003" t="s">
        <v>87</v>
      </c>
      <c r="CJ2003" s="8">
        <v>43949</v>
      </c>
      <c r="CK2003">
        <v>26</v>
      </c>
      <c r="CL2003">
        <v>141</v>
      </c>
      <c r="CM2003">
        <v>4</v>
      </c>
    </row>
    <row r="2004" spans="1:227" ht="20.25">
      <c r="CH2004">
        <v>137</v>
      </c>
      <c r="CI2004" t="s">
        <v>87</v>
      </c>
      <c r="CJ2004" s="8">
        <v>43950</v>
      </c>
      <c r="CK2004">
        <v>26</v>
      </c>
      <c r="CL2004">
        <v>141</v>
      </c>
      <c r="CM2004">
        <v>4</v>
      </c>
    </row>
    <row r="2005" spans="1:227" ht="20.25">
      <c r="CH2005">
        <v>137</v>
      </c>
      <c r="CI2005" t="s">
        <v>87</v>
      </c>
      <c r="CJ2005" s="8">
        <v>43951</v>
      </c>
      <c r="CK2005">
        <v>26</v>
      </c>
      <c r="CL2005">
        <v>141</v>
      </c>
      <c r="CM2005">
        <v>4</v>
      </c>
    </row>
    <row r="2006" spans="1:227" ht="20.25">
      <c r="CH2006">
        <v>137</v>
      </c>
      <c r="CI2006" t="s">
        <v>87</v>
      </c>
      <c r="CJ2006" s="8">
        <v>43952</v>
      </c>
      <c r="CK2006">
        <v>26</v>
      </c>
      <c r="CL2006">
        <v>141</v>
      </c>
      <c r="CM2006">
        <v>4</v>
      </c>
    </row>
    <row r="2007" spans="1:227" ht="20.25">
      <c r="CH2007">
        <v>137</v>
      </c>
      <c r="CI2007" t="s">
        <v>87</v>
      </c>
      <c r="CJ2007" s="8">
        <v>43953</v>
      </c>
      <c r="CK2007">
        <v>27</v>
      </c>
      <c r="CL2007">
        <v>146</v>
      </c>
      <c r="CM2007">
        <v>5</v>
      </c>
    </row>
    <row r="2008" spans="1:227" ht="20.25">
      <c r="CH2008">
        <v>137</v>
      </c>
      <c r="CI2008" t="s">
        <v>87</v>
      </c>
      <c r="CJ2008" s="8">
        <v>43954</v>
      </c>
      <c r="CK2008">
        <v>28</v>
      </c>
      <c r="CL2008">
        <v>152</v>
      </c>
      <c r="CM2008">
        <v>6</v>
      </c>
    </row>
    <row r="2009" spans="1:227" ht="20.25">
      <c r="CH2009">
        <v>137</v>
      </c>
      <c r="CI2009" t="s">
        <v>87</v>
      </c>
      <c r="CJ2009" s="8">
        <v>43955</v>
      </c>
      <c r="CK2009">
        <v>27</v>
      </c>
      <c r="CL2009">
        <v>146</v>
      </c>
      <c r="CM2009">
        <v>6</v>
      </c>
    </row>
    <row r="2010" spans="1:227" ht="20.25">
      <c r="CH2010">
        <v>137</v>
      </c>
      <c r="CI2010" t="s">
        <v>87</v>
      </c>
      <c r="CJ2010" s="8">
        <v>43956</v>
      </c>
      <c r="CK2010">
        <v>29</v>
      </c>
      <c r="CL2010">
        <v>157</v>
      </c>
      <c r="CM2010">
        <v>6</v>
      </c>
    </row>
    <row r="2011" spans="1:227" ht="20.25">
      <c r="CH2011">
        <v>137</v>
      </c>
      <c r="CI2011" t="s">
        <v>87</v>
      </c>
      <c r="CJ2011" s="8">
        <v>43957</v>
      </c>
      <c r="CK2011">
        <v>29</v>
      </c>
      <c r="CL2011">
        <v>157</v>
      </c>
      <c r="CM2011">
        <v>6</v>
      </c>
    </row>
    <row r="2012" spans="1:227" ht="20.25">
      <c r="CH2012">
        <v>137</v>
      </c>
      <c r="CI2012" t="s">
        <v>87</v>
      </c>
      <c r="CJ2012" s="8">
        <v>43958</v>
      </c>
      <c r="CK2012">
        <v>30</v>
      </c>
      <c r="CL2012">
        <v>163</v>
      </c>
      <c r="CM2012">
        <v>6</v>
      </c>
    </row>
    <row r="2013" spans="1:227" ht="20.25">
      <c r="CH2013">
        <v>137</v>
      </c>
      <c r="CI2013" t="s">
        <v>87</v>
      </c>
      <c r="CJ2013" s="8">
        <v>43959</v>
      </c>
      <c r="CK2013">
        <v>30</v>
      </c>
      <c r="CL2013">
        <v>163</v>
      </c>
      <c r="CM2013">
        <v>5</v>
      </c>
    </row>
    <row r="2014" spans="1:227" ht="20.25">
      <c r="CH2014">
        <v>137</v>
      </c>
      <c r="CI2014" t="s">
        <v>87</v>
      </c>
      <c r="CJ2014" s="8">
        <v>43960</v>
      </c>
      <c r="CK2014">
        <v>26</v>
      </c>
      <c r="CL2014">
        <v>141</v>
      </c>
      <c r="CM2014">
        <v>1</v>
      </c>
    </row>
    <row r="2015" spans="1:227" ht="20.25">
      <c r="CH2015">
        <v>137</v>
      </c>
      <c r="CI2015" t="s">
        <v>87</v>
      </c>
      <c r="CJ2015" s="8">
        <v>43961</v>
      </c>
      <c r="CK2015">
        <v>27</v>
      </c>
      <c r="CL2015">
        <v>146</v>
      </c>
      <c r="CM2015">
        <v>2</v>
      </c>
    </row>
    <row r="2016" spans="1:227" ht="20.25">
      <c r="CH2016">
        <v>137</v>
      </c>
      <c r="CI2016" t="s">
        <v>87</v>
      </c>
      <c r="CJ2016" s="8">
        <v>43962</v>
      </c>
      <c r="CK2016">
        <v>27</v>
      </c>
      <c r="CL2016">
        <v>146</v>
      </c>
      <c r="CM2016">
        <v>2</v>
      </c>
    </row>
    <row r="2017" spans="1:227" ht="20.25">
      <c r="CH2017">
        <v>143</v>
      </c>
      <c r="CI2017" t="s">
        <v>43</v>
      </c>
      <c r="CJ2017" s="8">
        <v>43914</v>
      </c>
      <c r="CK2017">
        <v>2</v>
      </c>
      <c r="CM2017">
        <v>0</v>
      </c>
    </row>
    <row r="2018" spans="1:227" ht="20.25">
      <c r="CH2018">
        <v>143</v>
      </c>
      <c r="CI2018" t="s">
        <v>43</v>
      </c>
      <c r="CJ2018" s="8">
        <v>43915</v>
      </c>
      <c r="CK2018">
        <v>4</v>
      </c>
      <c r="CM2018">
        <v>0</v>
      </c>
    </row>
    <row r="2019" spans="1:227" ht="20.25">
      <c r="CH2019">
        <v>143</v>
      </c>
      <c r="CI2019" t="s">
        <v>43</v>
      </c>
      <c r="CJ2019" s="8">
        <v>43916</v>
      </c>
      <c r="CK2019">
        <v>7</v>
      </c>
      <c r="CM2019">
        <v>0</v>
      </c>
    </row>
    <row r="2020" spans="1:227" ht="20.25">
      <c r="CH2020">
        <v>143</v>
      </c>
      <c r="CI2020" t="s">
        <v>43</v>
      </c>
      <c r="CJ2020" s="8">
        <v>43917</v>
      </c>
      <c r="CK2020">
        <v>8</v>
      </c>
      <c r="CM2020">
        <v>0</v>
      </c>
    </row>
    <row r="2021" spans="1:227" ht="20.25">
      <c r="CH2021">
        <v>143</v>
      </c>
      <c r="CI2021" t="s">
        <v>43</v>
      </c>
      <c r="CJ2021" s="8">
        <v>43918</v>
      </c>
      <c r="CK2021">
        <v>13</v>
      </c>
      <c r="CM2021">
        <v>0</v>
      </c>
    </row>
    <row r="2022" spans="1:227" ht="20.25">
      <c r="CH2022">
        <v>143</v>
      </c>
      <c r="CI2022" t="s">
        <v>43</v>
      </c>
      <c r="CJ2022" s="8">
        <v>43919</v>
      </c>
      <c r="CK2022">
        <v>14</v>
      </c>
      <c r="CM2022">
        <v>0</v>
      </c>
    </row>
    <row r="2023" spans="1:227" ht="20.25">
      <c r="CH2023">
        <v>143</v>
      </c>
      <c r="CI2023" t="s">
        <v>43</v>
      </c>
      <c r="CJ2023" s="8">
        <v>43920</v>
      </c>
      <c r="CK2023">
        <v>18</v>
      </c>
      <c r="CM2023">
        <v>1</v>
      </c>
    </row>
    <row r="2024" spans="1:227" ht="20.25">
      <c r="CH2024">
        <v>143</v>
      </c>
      <c r="CI2024" t="s">
        <v>43</v>
      </c>
      <c r="CJ2024" s="8">
        <v>43921</v>
      </c>
      <c r="CK2024">
        <v>20</v>
      </c>
      <c r="CM2024">
        <v>1</v>
      </c>
    </row>
    <row r="2025" spans="1:227" ht="20.25">
      <c r="CH2025">
        <v>143</v>
      </c>
      <c r="CI2025" t="s">
        <v>43</v>
      </c>
      <c r="CJ2025" s="8">
        <v>43922</v>
      </c>
      <c r="CK2025">
        <v>22</v>
      </c>
      <c r="CM2025">
        <v>1</v>
      </c>
    </row>
    <row r="2026" spans="1:227" ht="20.25">
      <c r="CH2026">
        <v>143</v>
      </c>
      <c r="CI2026" t="s">
        <v>43</v>
      </c>
      <c r="CJ2026" s="8">
        <v>43923</v>
      </c>
      <c r="CK2026">
        <v>24</v>
      </c>
      <c r="CM2026">
        <v>1</v>
      </c>
    </row>
    <row r="2027" spans="1:227" ht="20.25">
      <c r="CH2027">
        <v>143</v>
      </c>
      <c r="CI2027" t="s">
        <v>43</v>
      </c>
      <c r="CJ2027" s="8">
        <v>43924</v>
      </c>
      <c r="CK2027">
        <v>30</v>
      </c>
      <c r="CM2027">
        <v>2</v>
      </c>
    </row>
    <row r="2028" spans="1:227" ht="20.25">
      <c r="CH2028">
        <v>143</v>
      </c>
      <c r="CI2028" t="s">
        <v>43</v>
      </c>
      <c r="CJ2028" s="8">
        <v>43925</v>
      </c>
      <c r="CK2028">
        <v>31</v>
      </c>
      <c r="CM2028">
        <v>3</v>
      </c>
    </row>
    <row r="2029" spans="1:227" ht="20.25">
      <c r="CH2029">
        <v>143</v>
      </c>
      <c r="CI2029" t="s">
        <v>43</v>
      </c>
      <c r="CJ2029" s="8">
        <v>43926</v>
      </c>
      <c r="CK2029">
        <v>32</v>
      </c>
      <c r="CM2029">
        <v>3</v>
      </c>
    </row>
    <row r="2030" spans="1:227" ht="20.25">
      <c r="CH2030">
        <v>143</v>
      </c>
      <c r="CI2030" t="s">
        <v>43</v>
      </c>
      <c r="CJ2030" s="8">
        <v>43927</v>
      </c>
      <c r="CK2030">
        <v>44</v>
      </c>
      <c r="CM2030">
        <v>4</v>
      </c>
    </row>
    <row r="2031" spans="1:227" ht="20.25">
      <c r="CH2031">
        <v>143</v>
      </c>
      <c r="CI2031" t="s">
        <v>43</v>
      </c>
      <c r="CJ2031" s="8">
        <v>43928</v>
      </c>
      <c r="CK2031">
        <v>50</v>
      </c>
      <c r="CM2031">
        <v>6</v>
      </c>
    </row>
    <row r="2032" spans="1:227" ht="20.25">
      <c r="CH2032">
        <v>143</v>
      </c>
      <c r="CI2032" t="s">
        <v>43</v>
      </c>
      <c r="CJ2032" s="8">
        <v>43929</v>
      </c>
      <c r="CK2032">
        <v>62</v>
      </c>
      <c r="CM2032">
        <v>7</v>
      </c>
    </row>
    <row r="2033" spans="1:227" ht="20.25">
      <c r="CH2033">
        <v>143</v>
      </c>
      <c r="CI2033" t="s">
        <v>43</v>
      </c>
      <c r="CJ2033" s="8">
        <v>43930</v>
      </c>
      <c r="CK2033">
        <v>71</v>
      </c>
      <c r="CM2033">
        <v>8</v>
      </c>
    </row>
    <row r="2034" spans="1:227" ht="20.25">
      <c r="CH2034">
        <v>143</v>
      </c>
      <c r="CI2034" t="s">
        <v>43</v>
      </c>
      <c r="CJ2034" s="8">
        <v>43931</v>
      </c>
      <c r="CK2034">
        <v>87</v>
      </c>
      <c r="CM2034">
        <v>10</v>
      </c>
    </row>
    <row r="2035" spans="1:227" ht="20.25">
      <c r="CH2035">
        <v>143</v>
      </c>
      <c r="CI2035" t="s">
        <v>43</v>
      </c>
      <c r="CJ2035" s="8">
        <v>43932</v>
      </c>
      <c r="CK2035">
        <v>104</v>
      </c>
      <c r="CM2035">
        <v>13</v>
      </c>
    </row>
    <row r="2036" spans="1:227" ht="20.25">
      <c r="CH2036">
        <v>143</v>
      </c>
      <c r="CI2036" t="s">
        <v>43</v>
      </c>
      <c r="CJ2036" s="8">
        <v>43933</v>
      </c>
      <c r="CK2036">
        <v>110</v>
      </c>
      <c r="CM2036">
        <v>15</v>
      </c>
    </row>
    <row r="2037" spans="1:227" ht="20.25">
      <c r="CH2037">
        <v>143</v>
      </c>
      <c r="CI2037" t="s">
        <v>43</v>
      </c>
      <c r="CJ2037" s="8">
        <v>43934</v>
      </c>
      <c r="CK2037">
        <v>120</v>
      </c>
      <c r="CM2037">
        <v>15</v>
      </c>
    </row>
    <row r="2038" spans="1:227" ht="20.25">
      <c r="CH2038">
        <v>143</v>
      </c>
      <c r="CI2038" t="s">
        <v>43</v>
      </c>
      <c r="CJ2038" s="8">
        <v>43935</v>
      </c>
      <c r="CK2038">
        <v>129</v>
      </c>
      <c r="CM2038">
        <v>18</v>
      </c>
    </row>
    <row r="2039" spans="1:227" ht="20.25">
      <c r="CH2039">
        <v>143</v>
      </c>
      <c r="CI2039" t="s">
        <v>43</v>
      </c>
      <c r="CJ2039" s="8">
        <v>43936</v>
      </c>
      <c r="CK2039">
        <v>152</v>
      </c>
      <c r="CM2039">
        <v>24</v>
      </c>
    </row>
    <row r="2040" spans="1:227" ht="20.25">
      <c r="CH2040">
        <v>143</v>
      </c>
      <c r="CI2040" t="s">
        <v>43</v>
      </c>
      <c r="CJ2040" s="8">
        <v>43937</v>
      </c>
      <c r="CK2040">
        <v>174</v>
      </c>
      <c r="CL2040">
        <v>508</v>
      </c>
      <c r="CM2040">
        <v>28</v>
      </c>
    </row>
    <row r="2041" spans="1:227" ht="20.25">
      <c r="CH2041">
        <v>143</v>
      </c>
      <c r="CI2041" t="s">
        <v>43</v>
      </c>
      <c r="CJ2041" s="8">
        <v>43938</v>
      </c>
      <c r="CK2041">
        <v>187</v>
      </c>
      <c r="CL2041">
        <v>546</v>
      </c>
      <c r="CM2041">
        <v>30</v>
      </c>
    </row>
    <row r="2042" spans="1:227" ht="20.25">
      <c r="CH2042">
        <v>143</v>
      </c>
      <c r="CI2042" t="s">
        <v>43</v>
      </c>
      <c r="CJ2042" s="8">
        <v>43939</v>
      </c>
      <c r="CK2042">
        <v>196</v>
      </c>
      <c r="CL2042">
        <v>573</v>
      </c>
      <c r="CM2042">
        <v>32</v>
      </c>
    </row>
    <row r="2043" spans="1:227" ht="20.25">
      <c r="CH2043">
        <v>143</v>
      </c>
      <c r="CI2043" t="s">
        <v>43</v>
      </c>
      <c r="CJ2043" s="8">
        <v>43940</v>
      </c>
      <c r="CK2043">
        <v>200</v>
      </c>
      <c r="CL2043">
        <v>584</v>
      </c>
      <c r="CM2043">
        <v>32</v>
      </c>
    </row>
    <row r="2044" spans="1:227" ht="20.25">
      <c r="CH2044">
        <v>143</v>
      </c>
      <c r="CI2044" t="s">
        <v>43</v>
      </c>
      <c r="CJ2044" s="8">
        <v>43941</v>
      </c>
      <c r="CK2044">
        <v>215</v>
      </c>
      <c r="CL2044">
        <v>628</v>
      </c>
      <c r="CM2044">
        <v>39</v>
      </c>
    </row>
    <row r="2045" spans="1:227" ht="20.25">
      <c r="CH2045">
        <v>143</v>
      </c>
      <c r="CI2045" t="s">
        <v>43</v>
      </c>
      <c r="CJ2045" s="8">
        <v>43942</v>
      </c>
      <c r="CK2045">
        <v>216</v>
      </c>
      <c r="CL2045">
        <v>631</v>
      </c>
      <c r="CM2045">
        <v>40</v>
      </c>
    </row>
    <row r="2046" spans="1:227" ht="20.25">
      <c r="CH2046">
        <v>143</v>
      </c>
      <c r="CI2046" t="s">
        <v>43</v>
      </c>
      <c r="CJ2046" s="8">
        <v>43943</v>
      </c>
      <c r="CK2046">
        <v>230</v>
      </c>
      <c r="CL2046">
        <v>672</v>
      </c>
      <c r="CM2046">
        <v>43</v>
      </c>
    </row>
    <row r="2047" spans="1:227" ht="20.25">
      <c r="CH2047">
        <v>143</v>
      </c>
      <c r="CI2047" t="s">
        <v>43</v>
      </c>
      <c r="CJ2047" s="8">
        <v>43944</v>
      </c>
      <c r="CK2047">
        <v>242</v>
      </c>
      <c r="CL2047">
        <v>707</v>
      </c>
      <c r="CM2047">
        <v>45</v>
      </c>
    </row>
    <row r="2048" spans="1:227" ht="20.25">
      <c r="CH2048">
        <v>143</v>
      </c>
      <c r="CI2048" t="s">
        <v>43</v>
      </c>
      <c r="CJ2048" s="8">
        <v>43945</v>
      </c>
      <c r="CK2048">
        <v>265</v>
      </c>
      <c r="CL2048">
        <v>774</v>
      </c>
      <c r="CM2048">
        <v>46</v>
      </c>
    </row>
    <row r="2049" spans="1:227" ht="20.25">
      <c r="CH2049">
        <v>143</v>
      </c>
      <c r="CI2049" t="s">
        <v>43</v>
      </c>
      <c r="CJ2049" s="8">
        <v>43946</v>
      </c>
      <c r="CK2049">
        <v>273</v>
      </c>
      <c r="CL2049">
        <v>798</v>
      </c>
      <c r="CM2049">
        <v>49</v>
      </c>
    </row>
    <row r="2050" spans="1:227" ht="20.25">
      <c r="CH2050">
        <v>143</v>
      </c>
      <c r="CI2050" t="s">
        <v>43</v>
      </c>
      <c r="CJ2050" s="8">
        <v>43947</v>
      </c>
      <c r="CK2050">
        <v>278</v>
      </c>
      <c r="CL2050">
        <v>812</v>
      </c>
      <c r="CM2050">
        <v>49</v>
      </c>
    </row>
    <row r="2051" spans="1:227" ht="20.25">
      <c r="CH2051">
        <v>143</v>
      </c>
      <c r="CI2051" t="s">
        <v>43</v>
      </c>
      <c r="CJ2051" s="8">
        <v>43948</v>
      </c>
      <c r="CK2051">
        <v>288</v>
      </c>
      <c r="CL2051">
        <v>841</v>
      </c>
      <c r="CM2051">
        <v>49</v>
      </c>
    </row>
    <row r="2052" spans="1:227" ht="20.25">
      <c r="CH2052">
        <v>143</v>
      </c>
      <c r="CI2052" t="s">
        <v>43</v>
      </c>
      <c r="CJ2052" s="8">
        <v>43949</v>
      </c>
      <c r="CK2052">
        <v>294</v>
      </c>
      <c r="CL2052">
        <v>859</v>
      </c>
      <c r="CM2052">
        <v>49</v>
      </c>
    </row>
    <row r="2053" spans="1:227" ht="20.25">
      <c r="CH2053">
        <v>143</v>
      </c>
      <c r="CI2053" t="s">
        <v>43</v>
      </c>
      <c r="CJ2053" s="8">
        <v>43950</v>
      </c>
      <c r="CK2053">
        <v>304</v>
      </c>
      <c r="CL2053">
        <v>888</v>
      </c>
      <c r="CM2053">
        <v>52</v>
      </c>
    </row>
    <row r="2054" spans="1:227" ht="20.25">
      <c r="CH2054">
        <v>143</v>
      </c>
      <c r="CI2054" t="s">
        <v>43</v>
      </c>
      <c r="CJ2054" s="8">
        <v>43951</v>
      </c>
      <c r="CK2054">
        <v>320</v>
      </c>
      <c r="CL2054">
        <v>935</v>
      </c>
      <c r="CM2054">
        <v>53</v>
      </c>
    </row>
    <row r="2055" spans="1:227" ht="20.25">
      <c r="CH2055">
        <v>143</v>
      </c>
      <c r="CI2055" t="s">
        <v>43</v>
      </c>
      <c r="CJ2055" s="8">
        <v>43952</v>
      </c>
      <c r="CK2055">
        <v>344</v>
      </c>
      <c r="CL2055">
        <v>1005</v>
      </c>
      <c r="CM2055">
        <v>57</v>
      </c>
    </row>
    <row r="2056" spans="1:227" ht="20.25">
      <c r="CH2056">
        <v>143</v>
      </c>
      <c r="CI2056" t="s">
        <v>43</v>
      </c>
      <c r="CJ2056" s="8">
        <v>43953</v>
      </c>
      <c r="CK2056">
        <v>358</v>
      </c>
      <c r="CL2056">
        <v>1046</v>
      </c>
      <c r="CM2056">
        <v>59</v>
      </c>
    </row>
    <row r="2057" spans="1:227" ht="20.25">
      <c r="CH2057">
        <v>143</v>
      </c>
      <c r="CI2057" t="s">
        <v>43</v>
      </c>
      <c r="CJ2057" s="8">
        <v>43954</v>
      </c>
      <c r="CK2057">
        <v>363</v>
      </c>
      <c r="CL2057">
        <v>1061</v>
      </c>
      <c r="CM2057">
        <v>62</v>
      </c>
    </row>
    <row r="2058" spans="1:227" ht="20.25">
      <c r="CH2058">
        <v>143</v>
      </c>
      <c r="CI2058" t="s">
        <v>43</v>
      </c>
      <c r="CJ2058" s="8">
        <v>43955</v>
      </c>
      <c r="CK2058">
        <v>368</v>
      </c>
      <c r="CL2058">
        <v>1075</v>
      </c>
      <c r="CM2058">
        <v>64</v>
      </c>
    </row>
    <row r="2059" spans="1:227" ht="20.25">
      <c r="CH2059">
        <v>143</v>
      </c>
      <c r="CI2059" t="s">
        <v>43</v>
      </c>
      <c r="CJ2059" s="8">
        <v>43956</v>
      </c>
      <c r="CK2059">
        <v>380</v>
      </c>
      <c r="CL2059">
        <v>1110</v>
      </c>
      <c r="CM2059">
        <v>67</v>
      </c>
    </row>
    <row r="2060" spans="1:227" ht="20.25">
      <c r="CH2060">
        <v>143</v>
      </c>
      <c r="CI2060" t="s">
        <v>43</v>
      </c>
      <c r="CJ2060" s="8">
        <v>43957</v>
      </c>
      <c r="CK2060">
        <v>394</v>
      </c>
      <c r="CL2060">
        <v>1151</v>
      </c>
      <c r="CM2060">
        <v>69</v>
      </c>
    </row>
    <row r="2061" spans="1:227" ht="20.25">
      <c r="CH2061">
        <v>143</v>
      </c>
      <c r="CI2061" t="s">
        <v>43</v>
      </c>
      <c r="CJ2061" s="8">
        <v>43958</v>
      </c>
      <c r="CK2061">
        <v>401</v>
      </c>
      <c r="CL2061">
        <v>1172</v>
      </c>
      <c r="CM2061">
        <v>68</v>
      </c>
    </row>
    <row r="2062" spans="1:227" ht="20.25">
      <c r="CH2062">
        <v>143</v>
      </c>
      <c r="CI2062" t="s">
        <v>43</v>
      </c>
      <c r="CJ2062" s="8">
        <v>43959</v>
      </c>
      <c r="CK2062">
        <v>412</v>
      </c>
      <c r="CL2062">
        <v>1204</v>
      </c>
      <c r="CM2062">
        <v>69</v>
      </c>
    </row>
    <row r="2063" spans="1:227" ht="20.25">
      <c r="CH2063">
        <v>143</v>
      </c>
      <c r="CI2063" t="s">
        <v>43</v>
      </c>
      <c r="CJ2063" s="8">
        <v>43960</v>
      </c>
      <c r="CK2063">
        <v>422</v>
      </c>
      <c r="CL2063">
        <v>1233</v>
      </c>
      <c r="CM2063">
        <v>70</v>
      </c>
    </row>
    <row r="2064" spans="1:227" ht="20.25">
      <c r="CH2064">
        <v>143</v>
      </c>
      <c r="CI2064" t="s">
        <v>43</v>
      </c>
      <c r="CJ2064" s="8">
        <v>43961</v>
      </c>
      <c r="CK2064">
        <v>422</v>
      </c>
      <c r="CL2064">
        <v>1233</v>
      </c>
      <c r="CM2064">
        <v>71</v>
      </c>
    </row>
    <row r="2065" spans="1:227" ht="20.25">
      <c r="CH2065">
        <v>143</v>
      </c>
      <c r="CI2065" t="s">
        <v>43</v>
      </c>
      <c r="CJ2065" s="8">
        <v>43962</v>
      </c>
      <c r="CK2065">
        <v>428</v>
      </c>
      <c r="CL2065">
        <v>1250</v>
      </c>
      <c r="CM2065">
        <v>71</v>
      </c>
    </row>
    <row r="2066" spans="1:227" ht="20.25">
      <c r="CH2066">
        <v>146</v>
      </c>
      <c r="CI2066" t="s">
        <v>88</v>
      </c>
      <c r="CJ2066" s="8">
        <v>43914</v>
      </c>
      <c r="CK2066">
        <v>3</v>
      </c>
      <c r="CM2066">
        <v>0</v>
      </c>
    </row>
    <row r="2067" spans="1:227" ht="20.25">
      <c r="CH2067">
        <v>146</v>
      </c>
      <c r="CI2067" t="s">
        <v>88</v>
      </c>
      <c r="CJ2067" s="8">
        <v>43915</v>
      </c>
      <c r="CK2067">
        <v>4</v>
      </c>
      <c r="CM2067">
        <v>0</v>
      </c>
    </row>
    <row r="2068" spans="1:227" ht="20.25">
      <c r="CH2068">
        <v>146</v>
      </c>
      <c r="CI2068" t="s">
        <v>88</v>
      </c>
      <c r="CJ2068" s="8">
        <v>43916</v>
      </c>
      <c r="CK2068">
        <v>5</v>
      </c>
      <c r="CM2068">
        <v>0</v>
      </c>
    </row>
    <row r="2069" spans="1:227" ht="20.25">
      <c r="CH2069">
        <v>146</v>
      </c>
      <c r="CI2069" t="s">
        <v>88</v>
      </c>
      <c r="CJ2069" s="8">
        <v>43917</v>
      </c>
      <c r="CK2069">
        <v>4</v>
      </c>
      <c r="CM2069">
        <v>0</v>
      </c>
    </row>
    <row r="2070" spans="1:227" ht="20.25">
      <c r="CH2070">
        <v>146</v>
      </c>
      <c r="CI2070" t="s">
        <v>88</v>
      </c>
      <c r="CJ2070" s="8">
        <v>43918</v>
      </c>
      <c r="CK2070">
        <v>7</v>
      </c>
      <c r="CM2070">
        <v>0</v>
      </c>
    </row>
    <row r="2071" spans="1:227" ht="20.25">
      <c r="CH2071">
        <v>146</v>
      </c>
      <c r="CI2071" t="s">
        <v>88</v>
      </c>
      <c r="CJ2071" s="8">
        <v>43919</v>
      </c>
      <c r="CK2071">
        <v>8</v>
      </c>
      <c r="CM2071">
        <v>0</v>
      </c>
    </row>
    <row r="2072" spans="1:227" ht="20.25">
      <c r="CH2072">
        <v>146</v>
      </c>
      <c r="CI2072" t="s">
        <v>88</v>
      </c>
      <c r="CJ2072" s="8">
        <v>43920</v>
      </c>
      <c r="CK2072">
        <v>10</v>
      </c>
      <c r="CM2072">
        <v>0</v>
      </c>
    </row>
    <row r="2073" spans="1:227" ht="20.25">
      <c r="CH2073">
        <v>146</v>
      </c>
      <c r="CI2073" t="s">
        <v>88</v>
      </c>
      <c r="CJ2073" s="8">
        <v>43921</v>
      </c>
      <c r="CK2073">
        <v>11</v>
      </c>
      <c r="CM2073">
        <v>0</v>
      </c>
    </row>
    <row r="2074" spans="1:227" ht="20.25">
      <c r="CH2074">
        <v>146</v>
      </c>
      <c r="CI2074" t="s">
        <v>88</v>
      </c>
      <c r="CJ2074" s="8">
        <v>43922</v>
      </c>
      <c r="CK2074">
        <v>13</v>
      </c>
      <c r="CM2074">
        <v>0</v>
      </c>
    </row>
    <row r="2075" spans="1:227" ht="20.25">
      <c r="CH2075">
        <v>146</v>
      </c>
      <c r="CI2075" t="s">
        <v>88</v>
      </c>
      <c r="CJ2075" s="8">
        <v>43923</v>
      </c>
      <c r="CK2075">
        <v>14</v>
      </c>
      <c r="CM2075">
        <v>0</v>
      </c>
    </row>
    <row r="2076" spans="1:227" ht="20.25">
      <c r="CH2076">
        <v>146</v>
      </c>
      <c r="CI2076" t="s">
        <v>88</v>
      </c>
      <c r="CJ2076" s="8">
        <v>43924</v>
      </c>
      <c r="CK2076">
        <v>15</v>
      </c>
      <c r="CM2076">
        <v>0</v>
      </c>
    </row>
    <row r="2077" spans="1:227" ht="20.25">
      <c r="CH2077">
        <v>146</v>
      </c>
      <c r="CI2077" t="s">
        <v>88</v>
      </c>
      <c r="CJ2077" s="8">
        <v>43925</v>
      </c>
      <c r="CK2077">
        <v>20</v>
      </c>
      <c r="CM2077">
        <v>0</v>
      </c>
    </row>
    <row r="2078" spans="1:227" ht="20.25">
      <c r="CH2078">
        <v>146</v>
      </c>
      <c r="CI2078" t="s">
        <v>88</v>
      </c>
      <c r="CJ2078" s="8">
        <v>43926</v>
      </c>
      <c r="CK2078">
        <v>21</v>
      </c>
      <c r="CM2078">
        <v>0</v>
      </c>
    </row>
    <row r="2079" spans="1:227" ht="20.25">
      <c r="CH2079">
        <v>146</v>
      </c>
      <c r="CI2079" t="s">
        <v>88</v>
      </c>
      <c r="CJ2079" s="8">
        <v>43927</v>
      </c>
      <c r="CK2079">
        <v>22</v>
      </c>
      <c r="CM2079">
        <v>0</v>
      </c>
    </row>
    <row r="2080" spans="1:227" ht="20.25">
      <c r="CH2080">
        <v>146</v>
      </c>
      <c r="CI2080" t="s">
        <v>88</v>
      </c>
      <c r="CJ2080" s="8">
        <v>43928</v>
      </c>
      <c r="CK2080">
        <v>24</v>
      </c>
      <c r="CM2080">
        <v>0</v>
      </c>
    </row>
    <row r="2081" spans="1:227" ht="20.25">
      <c r="CH2081">
        <v>146</v>
      </c>
      <c r="CI2081" t="s">
        <v>88</v>
      </c>
      <c r="CJ2081" s="8">
        <v>43929</v>
      </c>
      <c r="CK2081">
        <v>29</v>
      </c>
      <c r="CM2081">
        <v>0</v>
      </c>
    </row>
    <row r="2082" spans="1:227" ht="20.25">
      <c r="CH2082">
        <v>146</v>
      </c>
      <c r="CI2082" t="s">
        <v>88</v>
      </c>
      <c r="CJ2082" s="8">
        <v>43930</v>
      </c>
      <c r="CK2082">
        <v>33</v>
      </c>
      <c r="CM2082">
        <v>0</v>
      </c>
    </row>
    <row r="2083" spans="1:227" ht="20.25">
      <c r="CH2083">
        <v>146</v>
      </c>
      <c r="CI2083" t="s">
        <v>88</v>
      </c>
      <c r="CJ2083" s="8">
        <v>43931</v>
      </c>
      <c r="CK2083">
        <v>40</v>
      </c>
      <c r="CM2083">
        <v>0</v>
      </c>
    </row>
    <row r="2084" spans="1:227" ht="20.25">
      <c r="CH2084">
        <v>146</v>
      </c>
      <c r="CI2084" t="s">
        <v>88</v>
      </c>
      <c r="CJ2084" s="8">
        <v>43932</v>
      </c>
      <c r="CK2084">
        <v>44</v>
      </c>
      <c r="CM2084">
        <v>0</v>
      </c>
    </row>
    <row r="2085" spans="1:227" ht="20.25">
      <c r="CH2085">
        <v>146</v>
      </c>
      <c r="CI2085" t="s">
        <v>88</v>
      </c>
      <c r="CJ2085" s="8">
        <v>43933</v>
      </c>
      <c r="CK2085">
        <v>52</v>
      </c>
      <c r="CM2085">
        <v>1</v>
      </c>
    </row>
    <row r="2086" spans="1:227" ht="20.25">
      <c r="CH2086">
        <v>146</v>
      </c>
      <c r="CI2086" t="s">
        <v>88</v>
      </c>
      <c r="CJ2086" s="8">
        <v>43934</v>
      </c>
      <c r="CK2086">
        <v>60</v>
      </c>
      <c r="CM2086">
        <v>1</v>
      </c>
    </row>
    <row r="2087" spans="1:227" ht="20.25">
      <c r="CH2087">
        <v>146</v>
      </c>
      <c r="CI2087" t="s">
        <v>88</v>
      </c>
      <c r="CJ2087" s="8">
        <v>43935</v>
      </c>
      <c r="CK2087">
        <v>61</v>
      </c>
      <c r="CM2087">
        <v>2</v>
      </c>
    </row>
    <row r="2088" spans="1:227" ht="20.25">
      <c r="CH2088">
        <v>146</v>
      </c>
      <c r="CI2088" t="s">
        <v>88</v>
      </c>
      <c r="CJ2088" s="8">
        <v>43936</v>
      </c>
      <c r="CK2088">
        <v>67</v>
      </c>
      <c r="CM2088">
        <v>2</v>
      </c>
    </row>
    <row r="2089" spans="1:227" ht="20.25">
      <c r="CH2089">
        <v>146</v>
      </c>
      <c r="CI2089" t="s">
        <v>88</v>
      </c>
      <c r="CJ2089" s="8">
        <v>43937</v>
      </c>
      <c r="CK2089">
        <v>74</v>
      </c>
      <c r="CL2089">
        <v>253</v>
      </c>
      <c r="CM2089">
        <v>2</v>
      </c>
    </row>
    <row r="2090" spans="1:227" ht="20.25">
      <c r="CH2090">
        <v>146</v>
      </c>
      <c r="CI2090" t="s">
        <v>88</v>
      </c>
      <c r="CJ2090" s="8">
        <v>43938</v>
      </c>
      <c r="CK2090">
        <v>82</v>
      </c>
      <c r="CL2090">
        <v>280</v>
      </c>
      <c r="CM2090">
        <v>5</v>
      </c>
    </row>
    <row r="2091" spans="1:227" ht="20.25">
      <c r="CH2091">
        <v>146</v>
      </c>
      <c r="CI2091" t="s">
        <v>88</v>
      </c>
      <c r="CJ2091" s="8">
        <v>43939</v>
      </c>
      <c r="CK2091">
        <v>87</v>
      </c>
      <c r="CL2091">
        <v>297</v>
      </c>
      <c r="CM2091">
        <v>5</v>
      </c>
    </row>
    <row r="2092" spans="1:227" ht="20.25">
      <c r="CH2092">
        <v>146</v>
      </c>
      <c r="CI2092" t="s">
        <v>88</v>
      </c>
      <c r="CJ2092" s="8">
        <v>43940</v>
      </c>
      <c r="CK2092">
        <v>90</v>
      </c>
      <c r="CL2092">
        <v>307</v>
      </c>
      <c r="CM2092">
        <v>5</v>
      </c>
    </row>
    <row r="2093" spans="1:227" ht="20.25">
      <c r="CH2093">
        <v>146</v>
      </c>
      <c r="CI2093" t="s">
        <v>88</v>
      </c>
      <c r="CJ2093" s="8">
        <v>43941</v>
      </c>
      <c r="CK2093">
        <v>93</v>
      </c>
      <c r="CL2093">
        <v>317</v>
      </c>
      <c r="CM2093">
        <v>5</v>
      </c>
    </row>
    <row r="2094" spans="1:227" ht="20.25">
      <c r="CH2094">
        <v>146</v>
      </c>
      <c r="CI2094" t="s">
        <v>88</v>
      </c>
      <c r="CJ2094" s="8">
        <v>43942</v>
      </c>
      <c r="CK2094">
        <v>94</v>
      </c>
      <c r="CL2094">
        <v>321</v>
      </c>
      <c r="CM2094">
        <v>6</v>
      </c>
    </row>
    <row r="2095" spans="1:227" ht="20.25">
      <c r="CH2095">
        <v>146</v>
      </c>
      <c r="CI2095" t="s">
        <v>88</v>
      </c>
      <c r="CJ2095" s="8">
        <v>43943</v>
      </c>
      <c r="CK2095">
        <v>99</v>
      </c>
      <c r="CL2095">
        <v>338</v>
      </c>
      <c r="CM2095">
        <v>7</v>
      </c>
    </row>
    <row r="2096" spans="1:227" ht="20.25">
      <c r="CH2096">
        <v>146</v>
      </c>
      <c r="CI2096" t="s">
        <v>88</v>
      </c>
      <c r="CJ2096" s="8">
        <v>43944</v>
      </c>
      <c r="CK2096">
        <v>100</v>
      </c>
      <c r="CL2096">
        <v>341</v>
      </c>
      <c r="CM2096">
        <v>7</v>
      </c>
    </row>
    <row r="2097" spans="1:227" ht="20.25">
      <c r="CH2097">
        <v>146</v>
      </c>
      <c r="CI2097" t="s">
        <v>88</v>
      </c>
      <c r="CJ2097" s="8">
        <v>43945</v>
      </c>
      <c r="CK2097">
        <v>100</v>
      </c>
      <c r="CL2097">
        <v>341</v>
      </c>
      <c r="CM2097">
        <v>6</v>
      </c>
    </row>
    <row r="2098" spans="1:227" ht="20.25">
      <c r="CH2098">
        <v>146</v>
      </c>
      <c r="CI2098" t="s">
        <v>88</v>
      </c>
      <c r="CJ2098" s="8">
        <v>43946</v>
      </c>
      <c r="CK2098">
        <v>104</v>
      </c>
      <c r="CL2098">
        <v>355</v>
      </c>
      <c r="CM2098">
        <v>7</v>
      </c>
    </row>
    <row r="2099" spans="1:227" ht="20.25">
      <c r="CH2099">
        <v>146</v>
      </c>
      <c r="CI2099" t="s">
        <v>88</v>
      </c>
      <c r="CJ2099" s="8">
        <v>43947</v>
      </c>
      <c r="CK2099">
        <v>120</v>
      </c>
      <c r="CL2099">
        <v>410</v>
      </c>
      <c r="CM2099">
        <v>7</v>
      </c>
    </row>
    <row r="2100" spans="1:227" ht="20.25">
      <c r="CH2100">
        <v>146</v>
      </c>
      <c r="CI2100" t="s">
        <v>88</v>
      </c>
      <c r="CJ2100" s="8">
        <v>43948</v>
      </c>
      <c r="CK2100">
        <v>122</v>
      </c>
      <c r="CL2100">
        <v>416</v>
      </c>
      <c r="CM2100">
        <v>7</v>
      </c>
    </row>
    <row r="2101" spans="1:227" ht="20.25">
      <c r="CH2101">
        <v>146</v>
      </c>
      <c r="CI2101" t="s">
        <v>88</v>
      </c>
      <c r="CJ2101" s="8">
        <v>43949</v>
      </c>
      <c r="CK2101">
        <v>122</v>
      </c>
      <c r="CL2101">
        <v>416</v>
      </c>
      <c r="CM2101">
        <v>8</v>
      </c>
    </row>
    <row r="2102" spans="1:227" ht="20.25">
      <c r="CH2102">
        <v>146</v>
      </c>
      <c r="CI2102" t="s">
        <v>88</v>
      </c>
      <c r="CJ2102" s="8">
        <v>43950</v>
      </c>
      <c r="CK2102">
        <v>124</v>
      </c>
      <c r="CL2102">
        <v>423</v>
      </c>
      <c r="CM2102">
        <v>8</v>
      </c>
    </row>
    <row r="2103" spans="1:227" ht="20.25">
      <c r="CH2103">
        <v>146</v>
      </c>
      <c r="CI2103" t="s">
        <v>88</v>
      </c>
      <c r="CJ2103" s="8">
        <v>43951</v>
      </c>
      <c r="CK2103">
        <v>124</v>
      </c>
      <c r="CL2103">
        <v>423</v>
      </c>
      <c r="CM2103">
        <v>8</v>
      </c>
    </row>
    <row r="2104" spans="1:227" ht="20.25">
      <c r="CH2104">
        <v>146</v>
      </c>
      <c r="CI2104" t="s">
        <v>88</v>
      </c>
      <c r="CJ2104" s="8">
        <v>43952</v>
      </c>
      <c r="CK2104">
        <v>132</v>
      </c>
      <c r="CL2104">
        <v>450</v>
      </c>
      <c r="CM2104">
        <v>10</v>
      </c>
    </row>
    <row r="2105" spans="1:227" ht="20.25">
      <c r="CH2105">
        <v>146</v>
      </c>
      <c r="CI2105" t="s">
        <v>88</v>
      </c>
      <c r="CJ2105" s="8">
        <v>43953</v>
      </c>
      <c r="CK2105">
        <v>134</v>
      </c>
      <c r="CL2105">
        <v>457</v>
      </c>
      <c r="CM2105">
        <v>10</v>
      </c>
    </row>
    <row r="2106" spans="1:227" ht="20.25">
      <c r="CH2106">
        <v>146</v>
      </c>
      <c r="CI2106" t="s">
        <v>88</v>
      </c>
      <c r="CJ2106" s="8">
        <v>43954</v>
      </c>
      <c r="CK2106">
        <v>136</v>
      </c>
      <c r="CL2106">
        <v>464</v>
      </c>
      <c r="CM2106">
        <v>10</v>
      </c>
    </row>
    <row r="2107" spans="1:227" ht="20.25">
      <c r="CH2107">
        <v>146</v>
      </c>
      <c r="CI2107" t="s">
        <v>88</v>
      </c>
      <c r="CJ2107" s="8">
        <v>43955</v>
      </c>
      <c r="CK2107">
        <v>142</v>
      </c>
      <c r="CL2107">
        <v>485</v>
      </c>
      <c r="CM2107">
        <v>11</v>
      </c>
    </row>
    <row r="2108" spans="1:227" ht="20.25">
      <c r="CH2108">
        <v>146</v>
      </c>
      <c r="CI2108" t="s">
        <v>88</v>
      </c>
      <c r="CJ2108" s="8">
        <v>43956</v>
      </c>
      <c r="CK2108">
        <v>144</v>
      </c>
      <c r="CL2108">
        <v>491</v>
      </c>
      <c r="CM2108">
        <v>11</v>
      </c>
    </row>
    <row r="2109" spans="1:227" ht="20.25">
      <c r="CH2109">
        <v>146</v>
      </c>
      <c r="CI2109" t="s">
        <v>88</v>
      </c>
      <c r="CJ2109" s="8">
        <v>43957</v>
      </c>
      <c r="CK2109">
        <v>145</v>
      </c>
      <c r="CL2109">
        <v>495</v>
      </c>
      <c r="CM2109">
        <v>12</v>
      </c>
    </row>
    <row r="2110" spans="1:227" ht="20.25">
      <c r="CH2110">
        <v>146</v>
      </c>
      <c r="CI2110" t="s">
        <v>88</v>
      </c>
      <c r="CJ2110" s="8">
        <v>43958</v>
      </c>
      <c r="CK2110">
        <v>145</v>
      </c>
      <c r="CL2110">
        <v>495</v>
      </c>
      <c r="CM2110">
        <v>12</v>
      </c>
    </row>
    <row r="2111" spans="1:227" ht="20.25">
      <c r="CH2111">
        <v>146</v>
      </c>
      <c r="CI2111" t="s">
        <v>88</v>
      </c>
      <c r="CJ2111" s="8">
        <v>43959</v>
      </c>
      <c r="CK2111">
        <v>150</v>
      </c>
      <c r="CL2111">
        <v>512</v>
      </c>
      <c r="CM2111">
        <v>12</v>
      </c>
    </row>
    <row r="2112" spans="1:227" ht="20.25">
      <c r="CH2112">
        <v>146</v>
      </c>
      <c r="CI2112" t="s">
        <v>88</v>
      </c>
      <c r="CJ2112" s="8">
        <v>43960</v>
      </c>
      <c r="CK2112">
        <v>151</v>
      </c>
      <c r="CL2112">
        <v>515</v>
      </c>
      <c r="CM2112">
        <v>13</v>
      </c>
    </row>
    <row r="2113" spans="1:227" ht="20.25">
      <c r="CH2113">
        <v>146</v>
      </c>
      <c r="CI2113" t="s">
        <v>88</v>
      </c>
      <c r="CJ2113" s="8">
        <v>43961</v>
      </c>
      <c r="CK2113">
        <v>151</v>
      </c>
      <c r="CL2113">
        <v>515</v>
      </c>
      <c r="CM2113">
        <v>13</v>
      </c>
    </row>
    <row r="2114" spans="1:227" ht="20.25">
      <c r="CH2114">
        <v>146</v>
      </c>
      <c r="CI2114" t="s">
        <v>88</v>
      </c>
      <c r="CJ2114" s="8">
        <v>43962</v>
      </c>
      <c r="CK2114">
        <v>155</v>
      </c>
      <c r="CL2114">
        <v>529</v>
      </c>
      <c r="CM2114">
        <v>13</v>
      </c>
    </row>
    <row r="2115" spans="1:227" ht="20.25">
      <c r="CH2115">
        <v>148</v>
      </c>
      <c r="CI2115" t="s">
        <v>89</v>
      </c>
      <c r="CJ2115" s="8">
        <v>43914</v>
      </c>
      <c r="CK2115">
        <v>0</v>
      </c>
      <c r="CM2115">
        <v>0</v>
      </c>
    </row>
    <row r="2116" spans="1:227" ht="20.25">
      <c r="CH2116">
        <v>148</v>
      </c>
      <c r="CI2116" t="s">
        <v>89</v>
      </c>
      <c r="CJ2116" s="8">
        <v>43915</v>
      </c>
      <c r="CK2116">
        <v>2</v>
      </c>
      <c r="CM2116">
        <v>0</v>
      </c>
    </row>
    <row r="2117" spans="1:227" ht="20.25">
      <c r="CH2117">
        <v>148</v>
      </c>
      <c r="CI2117" t="s">
        <v>89</v>
      </c>
      <c r="CJ2117" s="8">
        <v>43916</v>
      </c>
      <c r="CK2117">
        <v>2</v>
      </c>
      <c r="CM2117">
        <v>0</v>
      </c>
    </row>
    <row r="2118" spans="1:227" ht="20.25">
      <c r="CH2118">
        <v>148</v>
      </c>
      <c r="CI2118" t="s">
        <v>89</v>
      </c>
      <c r="CJ2118" s="8">
        <v>43917</v>
      </c>
      <c r="CK2118">
        <v>2</v>
      </c>
      <c r="CM2118">
        <v>0</v>
      </c>
    </row>
    <row r="2119" spans="1:227" ht="20.25">
      <c r="CH2119">
        <v>148</v>
      </c>
      <c r="CI2119" t="s">
        <v>89</v>
      </c>
      <c r="CJ2119" s="8">
        <v>43918</v>
      </c>
      <c r="CK2119">
        <v>3</v>
      </c>
      <c r="CM2119">
        <v>0</v>
      </c>
    </row>
    <row r="2120" spans="1:227" ht="20.25">
      <c r="CH2120">
        <v>148</v>
      </c>
      <c r="CI2120" t="s">
        <v>89</v>
      </c>
      <c r="CJ2120" s="8">
        <v>43919</v>
      </c>
      <c r="CK2120">
        <v>5</v>
      </c>
      <c r="CM2120">
        <v>0</v>
      </c>
    </row>
    <row r="2121" spans="1:227" ht="20.25">
      <c r="CH2121">
        <v>148</v>
      </c>
      <c r="CI2121" t="s">
        <v>89</v>
      </c>
      <c r="CJ2121" s="8">
        <v>43920</v>
      </c>
      <c r="CK2121">
        <v>8</v>
      </c>
      <c r="CM2121">
        <v>0</v>
      </c>
    </row>
    <row r="2122" spans="1:227" ht="20.25">
      <c r="CH2122">
        <v>148</v>
      </c>
      <c r="CI2122" t="s">
        <v>89</v>
      </c>
      <c r="CJ2122" s="8">
        <v>43921</v>
      </c>
      <c r="CK2122">
        <v>10</v>
      </c>
      <c r="CM2122">
        <v>1</v>
      </c>
    </row>
    <row r="2123" spans="1:227" ht="20.25">
      <c r="CH2123">
        <v>148</v>
      </c>
      <c r="CI2123" t="s">
        <v>89</v>
      </c>
      <c r="CJ2123" s="8">
        <v>43922</v>
      </c>
      <c r="CK2123">
        <v>14</v>
      </c>
      <c r="CM2123">
        <v>1</v>
      </c>
    </row>
    <row r="2124" spans="1:227" ht="20.25">
      <c r="CH2124">
        <v>148</v>
      </c>
      <c r="CI2124" t="s">
        <v>89</v>
      </c>
      <c r="CJ2124" s="8">
        <v>43923</v>
      </c>
      <c r="CK2124">
        <v>18</v>
      </c>
      <c r="CM2124">
        <v>1</v>
      </c>
    </row>
    <row r="2125" spans="1:227" ht="20.25">
      <c r="CH2125">
        <v>148</v>
      </c>
      <c r="CI2125" t="s">
        <v>89</v>
      </c>
      <c r="CJ2125" s="8">
        <v>43924</v>
      </c>
      <c r="CK2125">
        <v>24</v>
      </c>
      <c r="CM2125">
        <v>0</v>
      </c>
    </row>
    <row r="2126" spans="1:227" ht="20.25">
      <c r="CH2126">
        <v>148</v>
      </c>
      <c r="CI2126" t="s">
        <v>89</v>
      </c>
      <c r="CJ2126" s="8">
        <v>43925</v>
      </c>
      <c r="CK2126">
        <v>23</v>
      </c>
      <c r="CM2126">
        <v>2</v>
      </c>
    </row>
    <row r="2127" spans="1:227" ht="20.25">
      <c r="CH2127">
        <v>148</v>
      </c>
      <c r="CI2127" t="s">
        <v>89</v>
      </c>
      <c r="CJ2127" s="8">
        <v>43926</v>
      </c>
      <c r="CK2127">
        <v>23</v>
      </c>
      <c r="CM2127">
        <v>2</v>
      </c>
    </row>
    <row r="2128" spans="1:227" ht="20.25">
      <c r="CH2128">
        <v>148</v>
      </c>
      <c r="CI2128" t="s">
        <v>89</v>
      </c>
      <c r="CJ2128" s="8">
        <v>43927</v>
      </c>
      <c r="CK2128">
        <v>30</v>
      </c>
      <c r="CM2128">
        <v>2</v>
      </c>
    </row>
    <row r="2129" spans="1:227" ht="20.25">
      <c r="CH2129">
        <v>148</v>
      </c>
      <c r="CI2129" t="s">
        <v>89</v>
      </c>
      <c r="CJ2129" s="8">
        <v>43928</v>
      </c>
      <c r="CK2129">
        <v>36</v>
      </c>
      <c r="CM2129">
        <v>2</v>
      </c>
    </row>
    <row r="2130" spans="1:227" ht="20.25">
      <c r="CH2130">
        <v>148</v>
      </c>
      <c r="CI2130" t="s">
        <v>89</v>
      </c>
      <c r="CJ2130" s="8">
        <v>43929</v>
      </c>
      <c r="CK2130">
        <v>42</v>
      </c>
      <c r="CM2130">
        <v>2</v>
      </c>
    </row>
    <row r="2131" spans="1:227" ht="20.25">
      <c r="CH2131">
        <v>148</v>
      </c>
      <c r="CI2131" t="s">
        <v>89</v>
      </c>
      <c r="CJ2131" s="8">
        <v>43930</v>
      </c>
      <c r="CK2131">
        <v>52</v>
      </c>
      <c r="CM2131">
        <v>2</v>
      </c>
    </row>
    <row r="2132" spans="1:227" ht="20.25">
      <c r="CH2132">
        <v>148</v>
      </c>
      <c r="CI2132" t="s">
        <v>89</v>
      </c>
      <c r="CJ2132" s="8">
        <v>43931</v>
      </c>
      <c r="CK2132">
        <v>57</v>
      </c>
      <c r="CM2132">
        <v>3</v>
      </c>
    </row>
    <row r="2133" spans="1:227" ht="20.25">
      <c r="CH2133">
        <v>148</v>
      </c>
      <c r="CI2133" t="s">
        <v>89</v>
      </c>
      <c r="CJ2133" s="8">
        <v>43932</v>
      </c>
      <c r="CK2133">
        <v>69</v>
      </c>
      <c r="CM2133">
        <v>3</v>
      </c>
    </row>
    <row r="2134" spans="1:227" ht="20.25">
      <c r="CH2134">
        <v>148</v>
      </c>
      <c r="CI2134" t="s">
        <v>89</v>
      </c>
      <c r="CJ2134" s="8">
        <v>43933</v>
      </c>
      <c r="CK2134">
        <v>70</v>
      </c>
      <c r="CM2134">
        <v>3</v>
      </c>
    </row>
    <row r="2135" spans="1:227" ht="20.25">
      <c r="CH2135">
        <v>148</v>
      </c>
      <c r="CI2135" t="s">
        <v>89</v>
      </c>
      <c r="CJ2135" s="8">
        <v>43934</v>
      </c>
      <c r="CK2135">
        <v>79</v>
      </c>
      <c r="CM2135">
        <v>3</v>
      </c>
    </row>
    <row r="2136" spans="1:227" ht="20.25">
      <c r="CH2136">
        <v>148</v>
      </c>
      <c r="CI2136" t="s">
        <v>89</v>
      </c>
      <c r="CJ2136" s="8">
        <v>43935</v>
      </c>
      <c r="CK2136">
        <v>86</v>
      </c>
      <c r="CM2136">
        <v>3</v>
      </c>
    </row>
    <row r="2137" spans="1:227" ht="20.25">
      <c r="CH2137">
        <v>148</v>
      </c>
      <c r="CI2137" t="s">
        <v>89</v>
      </c>
      <c r="CJ2137" s="8">
        <v>43936</v>
      </c>
      <c r="CK2137">
        <v>88</v>
      </c>
      <c r="CM2137">
        <v>3</v>
      </c>
    </row>
    <row r="2138" spans="1:227" ht="20.25">
      <c r="CH2138">
        <v>148</v>
      </c>
      <c r="CI2138" t="s">
        <v>89</v>
      </c>
      <c r="CJ2138" s="8">
        <v>43937</v>
      </c>
      <c r="CK2138">
        <v>99</v>
      </c>
      <c r="CL2138">
        <v>222</v>
      </c>
      <c r="CM2138">
        <v>4</v>
      </c>
    </row>
    <row r="2139" spans="1:227" ht="20.25">
      <c r="CH2139">
        <v>148</v>
      </c>
      <c r="CI2139" t="s">
        <v>89</v>
      </c>
      <c r="CJ2139" s="8">
        <v>43938</v>
      </c>
      <c r="CK2139">
        <v>109</v>
      </c>
      <c r="CL2139">
        <v>245</v>
      </c>
      <c r="CM2139">
        <v>5</v>
      </c>
    </row>
    <row r="2140" spans="1:227" ht="20.25">
      <c r="CH2140">
        <v>148</v>
      </c>
      <c r="CI2140" t="s">
        <v>89</v>
      </c>
      <c r="CJ2140" s="8">
        <v>43939</v>
      </c>
      <c r="CK2140">
        <v>114</v>
      </c>
      <c r="CL2140">
        <v>256</v>
      </c>
      <c r="CM2140">
        <v>5</v>
      </c>
    </row>
    <row r="2141" spans="1:227" ht="20.25">
      <c r="CH2141">
        <v>148</v>
      </c>
      <c r="CI2141" t="s">
        <v>89</v>
      </c>
      <c r="CJ2141" s="8">
        <v>43940</v>
      </c>
      <c r="CK2141">
        <v>124</v>
      </c>
      <c r="CL2141">
        <v>278</v>
      </c>
      <c r="CM2141">
        <v>6</v>
      </c>
    </row>
    <row r="2142" spans="1:227" ht="20.25">
      <c r="CH2142">
        <v>148</v>
      </c>
      <c r="CI2142" t="s">
        <v>89</v>
      </c>
      <c r="CJ2142" s="8">
        <v>43941</v>
      </c>
      <c r="CK2142">
        <v>137</v>
      </c>
      <c r="CL2142">
        <v>308</v>
      </c>
      <c r="CM2142">
        <v>8</v>
      </c>
    </row>
    <row r="2143" spans="1:227" ht="20.25">
      <c r="CH2143">
        <v>148</v>
      </c>
      <c r="CI2143" t="s">
        <v>89</v>
      </c>
      <c r="CJ2143" s="8">
        <v>43942</v>
      </c>
      <c r="CK2143">
        <v>143</v>
      </c>
      <c r="CL2143">
        <v>321</v>
      </c>
      <c r="CM2143">
        <v>8</v>
      </c>
    </row>
    <row r="2144" spans="1:227" ht="20.25">
      <c r="CH2144">
        <v>148</v>
      </c>
      <c r="CI2144" t="s">
        <v>89</v>
      </c>
      <c r="CJ2144" s="8">
        <v>43943</v>
      </c>
      <c r="CK2144">
        <v>157</v>
      </c>
      <c r="CL2144">
        <v>353</v>
      </c>
      <c r="CM2144">
        <v>8</v>
      </c>
    </row>
    <row r="2145" spans="1:227" ht="20.25">
      <c r="CH2145">
        <v>148</v>
      </c>
      <c r="CI2145" t="s">
        <v>89</v>
      </c>
      <c r="CJ2145" s="8">
        <v>43944</v>
      </c>
      <c r="CK2145">
        <v>164</v>
      </c>
      <c r="CL2145">
        <v>368</v>
      </c>
      <c r="CM2145">
        <v>8</v>
      </c>
    </row>
    <row r="2146" spans="1:227" ht="20.25">
      <c r="CH2146">
        <v>148</v>
      </c>
      <c r="CI2146" t="s">
        <v>89</v>
      </c>
      <c r="CJ2146" s="8">
        <v>43945</v>
      </c>
      <c r="CK2146">
        <v>185</v>
      </c>
      <c r="CL2146">
        <v>415</v>
      </c>
      <c r="CM2146">
        <v>11</v>
      </c>
    </row>
    <row r="2147" spans="1:227" ht="20.25">
      <c r="CH2147">
        <v>148</v>
      </c>
      <c r="CI2147" t="s">
        <v>89</v>
      </c>
      <c r="CJ2147" s="8">
        <v>43946</v>
      </c>
      <c r="CK2147">
        <v>186</v>
      </c>
      <c r="CL2147">
        <v>418</v>
      </c>
      <c r="CM2147">
        <v>11</v>
      </c>
    </row>
    <row r="2148" spans="1:227" ht="20.25">
      <c r="CH2148">
        <v>148</v>
      </c>
      <c r="CI2148" t="s">
        <v>89</v>
      </c>
      <c r="CJ2148" s="8">
        <v>43947</v>
      </c>
      <c r="CK2148">
        <v>198</v>
      </c>
      <c r="CL2148">
        <v>445</v>
      </c>
      <c r="CM2148">
        <v>14</v>
      </c>
    </row>
    <row r="2149" spans="1:227" ht="20.25">
      <c r="CH2149">
        <v>148</v>
      </c>
      <c r="CI2149" t="s">
        <v>89</v>
      </c>
      <c r="CJ2149" s="8">
        <v>43948</v>
      </c>
      <c r="CK2149">
        <v>210</v>
      </c>
      <c r="CL2149">
        <v>472</v>
      </c>
      <c r="CM2149">
        <v>15</v>
      </c>
    </row>
    <row r="2150" spans="1:227" ht="20.25">
      <c r="CH2150">
        <v>148</v>
      </c>
      <c r="CI2150" t="s">
        <v>89</v>
      </c>
      <c r="CJ2150" s="8">
        <v>43949</v>
      </c>
      <c r="CK2150">
        <v>220</v>
      </c>
      <c r="CL2150">
        <v>494</v>
      </c>
      <c r="CM2150">
        <v>18</v>
      </c>
    </row>
    <row r="2151" spans="1:227" ht="20.25">
      <c r="CH2151">
        <v>148</v>
      </c>
      <c r="CI2151" t="s">
        <v>89</v>
      </c>
      <c r="CJ2151" s="8">
        <v>43950</v>
      </c>
      <c r="CK2151">
        <v>226</v>
      </c>
      <c r="CL2151">
        <v>507</v>
      </c>
      <c r="CM2151">
        <v>19</v>
      </c>
    </row>
    <row r="2152" spans="1:227" ht="20.25">
      <c r="CH2152">
        <v>148</v>
      </c>
      <c r="CI2152" t="s">
        <v>89</v>
      </c>
      <c r="CJ2152" s="8">
        <v>43951</v>
      </c>
      <c r="CK2152">
        <v>249</v>
      </c>
      <c r="CL2152">
        <v>559</v>
      </c>
      <c r="CM2152">
        <v>20</v>
      </c>
    </row>
    <row r="2153" spans="1:227" ht="20.25">
      <c r="CH2153">
        <v>148</v>
      </c>
      <c r="CI2153" t="s">
        <v>89</v>
      </c>
      <c r="CJ2153" s="8">
        <v>43952</v>
      </c>
      <c r="CK2153">
        <v>274</v>
      </c>
      <c r="CL2153">
        <v>615</v>
      </c>
      <c r="CM2153">
        <v>20</v>
      </c>
    </row>
    <row r="2154" spans="1:227" ht="20.25">
      <c r="CH2154">
        <v>148</v>
      </c>
      <c r="CI2154" t="s">
        <v>89</v>
      </c>
      <c r="CJ2154" s="8">
        <v>43953</v>
      </c>
      <c r="CK2154">
        <v>282</v>
      </c>
      <c r="CL2154">
        <v>633</v>
      </c>
      <c r="CM2154">
        <v>24</v>
      </c>
    </row>
    <row r="2155" spans="1:227" ht="20.25">
      <c r="CH2155">
        <v>148</v>
      </c>
      <c r="CI2155" t="s">
        <v>89</v>
      </c>
      <c r="CJ2155" s="8">
        <v>43954</v>
      </c>
      <c r="CK2155">
        <v>283</v>
      </c>
      <c r="CL2155">
        <v>635</v>
      </c>
      <c r="CM2155">
        <v>24</v>
      </c>
    </row>
    <row r="2156" spans="1:227" ht="20.25">
      <c r="CH2156">
        <v>148</v>
      </c>
      <c r="CI2156" t="s">
        <v>89</v>
      </c>
      <c r="CJ2156" s="8">
        <v>43955</v>
      </c>
      <c r="CK2156">
        <v>305</v>
      </c>
      <c r="CL2156">
        <v>685</v>
      </c>
      <c r="CM2156">
        <v>28</v>
      </c>
    </row>
    <row r="2157" spans="1:227" ht="20.25">
      <c r="CH2157">
        <v>148</v>
      </c>
      <c r="CI2157" t="s">
        <v>89</v>
      </c>
      <c r="CJ2157" s="8">
        <v>43956</v>
      </c>
      <c r="CK2157">
        <v>311</v>
      </c>
      <c r="CL2157">
        <v>698</v>
      </c>
      <c r="CM2157">
        <v>29</v>
      </c>
    </row>
    <row r="2158" spans="1:227" ht="20.25">
      <c r="CH2158">
        <v>148</v>
      </c>
      <c r="CI2158" t="s">
        <v>89</v>
      </c>
      <c r="CJ2158" s="8">
        <v>43957</v>
      </c>
      <c r="CK2158">
        <v>324</v>
      </c>
      <c r="CL2158">
        <v>728</v>
      </c>
      <c r="CM2158">
        <v>31</v>
      </c>
    </row>
    <row r="2159" spans="1:227" ht="20.25">
      <c r="CH2159">
        <v>148</v>
      </c>
      <c r="CI2159" t="s">
        <v>89</v>
      </c>
      <c r="CJ2159" s="8">
        <v>43958</v>
      </c>
      <c r="CK2159">
        <v>333</v>
      </c>
      <c r="CL2159">
        <v>748</v>
      </c>
      <c r="CM2159">
        <v>33</v>
      </c>
    </row>
    <row r="2160" spans="1:227" ht="20.25">
      <c r="CH2160">
        <v>148</v>
      </c>
      <c r="CI2160" t="s">
        <v>89</v>
      </c>
      <c r="CJ2160" s="8">
        <v>43959</v>
      </c>
      <c r="CK2160">
        <v>343</v>
      </c>
      <c r="CL2160">
        <v>770</v>
      </c>
      <c r="CM2160">
        <v>35</v>
      </c>
    </row>
    <row r="2161" spans="1:227" ht="20.25">
      <c r="CH2161">
        <v>148</v>
      </c>
      <c r="CI2161" t="s">
        <v>89</v>
      </c>
      <c r="CJ2161" s="8">
        <v>43960</v>
      </c>
      <c r="CK2161">
        <v>348</v>
      </c>
      <c r="CL2161">
        <v>781</v>
      </c>
      <c r="CM2161">
        <v>38</v>
      </c>
    </row>
    <row r="2162" spans="1:227" ht="20.25">
      <c r="CH2162">
        <v>148</v>
      </c>
      <c r="CI2162" t="s">
        <v>89</v>
      </c>
      <c r="CJ2162" s="8">
        <v>43961</v>
      </c>
      <c r="CK2162">
        <v>348</v>
      </c>
      <c r="CL2162">
        <v>781</v>
      </c>
      <c r="CM2162">
        <v>37</v>
      </c>
    </row>
    <row r="2163" spans="1:227" ht="20.25">
      <c r="CH2163">
        <v>148</v>
      </c>
      <c r="CI2163" t="s">
        <v>89</v>
      </c>
      <c r="CJ2163" s="8">
        <v>43962</v>
      </c>
      <c r="CK2163">
        <v>356</v>
      </c>
      <c r="CL2163">
        <v>799</v>
      </c>
      <c r="CM2163">
        <v>37</v>
      </c>
    </row>
    <row r="2164" spans="1:227" ht="20.25">
      <c r="CH2164">
        <v>151</v>
      </c>
      <c r="CI2164" t="s">
        <v>45</v>
      </c>
      <c r="CJ2164" s="8">
        <v>43914</v>
      </c>
      <c r="CK2164">
        <v>10</v>
      </c>
      <c r="CM2164">
        <v>0</v>
      </c>
    </row>
    <row r="2165" spans="1:227" ht="20.25">
      <c r="CH2165">
        <v>151</v>
      </c>
      <c r="CI2165" t="s">
        <v>45</v>
      </c>
      <c r="CJ2165" s="8">
        <v>43915</v>
      </c>
      <c r="CK2165">
        <v>17</v>
      </c>
      <c r="CM2165">
        <v>0</v>
      </c>
    </row>
    <row r="2166" spans="1:227" ht="20.25">
      <c r="CH2166">
        <v>151</v>
      </c>
      <c r="CI2166" t="s">
        <v>45</v>
      </c>
      <c r="CJ2166" s="8">
        <v>43916</v>
      </c>
      <c r="CK2166">
        <v>30</v>
      </c>
      <c r="CM2166">
        <v>0</v>
      </c>
    </row>
    <row r="2167" spans="1:227" ht="20.25">
      <c r="CH2167">
        <v>151</v>
      </c>
      <c r="CI2167" t="s">
        <v>45</v>
      </c>
      <c r="CJ2167" s="8">
        <v>43917</v>
      </c>
      <c r="CK2167">
        <v>36</v>
      </c>
      <c r="CM2167">
        <v>0</v>
      </c>
    </row>
    <row r="2168" spans="1:227" ht="20.25">
      <c r="CH2168">
        <v>151</v>
      </c>
      <c r="CI2168" t="s">
        <v>45</v>
      </c>
      <c r="CJ2168" s="8">
        <v>43918</v>
      </c>
      <c r="CK2168">
        <v>38</v>
      </c>
      <c r="CM2168">
        <v>0</v>
      </c>
    </row>
    <row r="2169" spans="1:227" ht="20.25">
      <c r="CH2169">
        <v>151</v>
      </c>
      <c r="CI2169" t="s">
        <v>45</v>
      </c>
      <c r="CJ2169" s="8">
        <v>43919</v>
      </c>
      <c r="CK2169">
        <v>52</v>
      </c>
      <c r="CM2169">
        <v>0</v>
      </c>
    </row>
    <row r="2170" spans="1:227" ht="20.25">
      <c r="CH2170">
        <v>151</v>
      </c>
      <c r="CI2170" t="s">
        <v>45</v>
      </c>
      <c r="CJ2170" s="8">
        <v>43920</v>
      </c>
      <c r="CK2170">
        <v>69</v>
      </c>
      <c r="CM2170">
        <v>0</v>
      </c>
    </row>
    <row r="2171" spans="1:227" ht="20.25">
      <c r="CH2171">
        <v>151</v>
      </c>
      <c r="CI2171" t="s">
        <v>45</v>
      </c>
      <c r="CJ2171" s="8">
        <v>43921</v>
      </c>
      <c r="CK2171">
        <v>75</v>
      </c>
      <c r="CM2171">
        <v>0</v>
      </c>
    </row>
    <row r="2172" spans="1:227" ht="20.25">
      <c r="CH2172">
        <v>151</v>
      </c>
      <c r="CI2172" t="s">
        <v>45</v>
      </c>
      <c r="CJ2172" s="8">
        <v>43922</v>
      </c>
      <c r="CK2172">
        <v>86</v>
      </c>
      <c r="CM2172">
        <v>0</v>
      </c>
    </row>
    <row r="2173" spans="1:227" ht="20.25">
      <c r="CH2173">
        <v>151</v>
      </c>
      <c r="CI2173" t="s">
        <v>45</v>
      </c>
      <c r="CJ2173" s="8">
        <v>43923</v>
      </c>
      <c r="CK2173">
        <v>105</v>
      </c>
      <c r="CM2173">
        <v>0</v>
      </c>
    </row>
    <row r="2174" spans="1:227" ht="20.25">
      <c r="CH2174">
        <v>151</v>
      </c>
      <c r="CI2174" t="s">
        <v>45</v>
      </c>
      <c r="CJ2174" s="8">
        <v>43924</v>
      </c>
      <c r="CK2174">
        <v>160</v>
      </c>
      <c r="CM2174">
        <v>2</v>
      </c>
    </row>
    <row r="2175" spans="1:227" ht="20.25">
      <c r="CH2175">
        <v>151</v>
      </c>
      <c r="CI2175" t="s">
        <v>45</v>
      </c>
      <c r="CJ2175" s="8">
        <v>43925</v>
      </c>
      <c r="CK2175">
        <v>217</v>
      </c>
      <c r="CM2175">
        <v>3</v>
      </c>
    </row>
    <row r="2176" spans="1:227" ht="20.25">
      <c r="CH2176">
        <v>151</v>
      </c>
      <c r="CI2176" t="s">
        <v>45</v>
      </c>
      <c r="CJ2176" s="8">
        <v>43926</v>
      </c>
      <c r="CK2176">
        <v>236</v>
      </c>
      <c r="CM2176">
        <v>6</v>
      </c>
    </row>
    <row r="2177" spans="1:227" ht="20.25">
      <c r="CH2177">
        <v>151</v>
      </c>
      <c r="CI2177" t="s">
        <v>45</v>
      </c>
      <c r="CJ2177" s="8">
        <v>43927</v>
      </c>
      <c r="CK2177">
        <v>278</v>
      </c>
      <c r="CM2177">
        <v>7</v>
      </c>
    </row>
    <row r="2178" spans="1:227" ht="20.25">
      <c r="CH2178">
        <v>151</v>
      </c>
      <c r="CI2178" t="s">
        <v>45</v>
      </c>
      <c r="CJ2178" s="8">
        <v>43928</v>
      </c>
      <c r="CK2178">
        <v>299</v>
      </c>
      <c r="CM2178">
        <v>12</v>
      </c>
    </row>
    <row r="2179" spans="1:227" ht="20.25">
      <c r="CH2179">
        <v>151</v>
      </c>
      <c r="CI2179" t="s">
        <v>45</v>
      </c>
      <c r="CJ2179" s="8">
        <v>43929</v>
      </c>
      <c r="CK2179">
        <v>358</v>
      </c>
      <c r="CM2179">
        <v>14</v>
      </c>
    </row>
    <row r="2180" spans="1:227" ht="20.25">
      <c r="CH2180">
        <v>151</v>
      </c>
      <c r="CI2180" t="s">
        <v>45</v>
      </c>
      <c r="CJ2180" s="8">
        <v>43930</v>
      </c>
      <c r="CK2180">
        <v>400</v>
      </c>
      <c r="CM2180">
        <v>17</v>
      </c>
    </row>
    <row r="2181" spans="1:227" ht="20.25">
      <c r="CH2181">
        <v>151</v>
      </c>
      <c r="CI2181" t="s">
        <v>45</v>
      </c>
      <c r="CJ2181" s="8">
        <v>43931</v>
      </c>
      <c r="CK2181">
        <v>455</v>
      </c>
      <c r="CM2181">
        <v>20</v>
      </c>
    </row>
    <row r="2182" spans="1:227" ht="20.25">
      <c r="CH2182">
        <v>151</v>
      </c>
      <c r="CI2182" t="s">
        <v>45</v>
      </c>
      <c r="CJ2182" s="8">
        <v>43932</v>
      </c>
      <c r="CK2182">
        <v>490</v>
      </c>
      <c r="CM2182">
        <v>21</v>
      </c>
    </row>
    <row r="2183" spans="1:227" ht="20.25">
      <c r="CH2183">
        <v>151</v>
      </c>
      <c r="CI2183" t="s">
        <v>45</v>
      </c>
      <c r="CJ2183" s="8">
        <v>43933</v>
      </c>
      <c r="CK2183">
        <v>512</v>
      </c>
      <c r="CM2183">
        <v>26</v>
      </c>
    </row>
    <row r="2184" spans="1:227" ht="20.25">
      <c r="CH2184">
        <v>151</v>
      </c>
      <c r="CI2184" t="s">
        <v>45</v>
      </c>
      <c r="CJ2184" s="8">
        <v>43934</v>
      </c>
      <c r="CK2184">
        <v>594</v>
      </c>
      <c r="CM2184">
        <v>30</v>
      </c>
    </row>
    <row r="2185" spans="1:227" ht="20.25">
      <c r="CH2185">
        <v>151</v>
      </c>
      <c r="CI2185" t="s">
        <v>45</v>
      </c>
      <c r="CJ2185" s="8">
        <v>43935</v>
      </c>
      <c r="CK2185">
        <v>638</v>
      </c>
      <c r="CM2185">
        <v>38</v>
      </c>
    </row>
    <row r="2186" spans="1:227" ht="20.25">
      <c r="CH2186">
        <v>151</v>
      </c>
      <c r="CI2186" t="s">
        <v>45</v>
      </c>
      <c r="CJ2186" s="8">
        <v>43936</v>
      </c>
      <c r="CK2186">
        <v>676</v>
      </c>
      <c r="CM2186">
        <v>45</v>
      </c>
    </row>
    <row r="2187" spans="1:227" ht="20.25">
      <c r="CH2187">
        <v>151</v>
      </c>
      <c r="CI2187" t="s">
        <v>45</v>
      </c>
      <c r="CJ2187" s="8">
        <v>43937</v>
      </c>
      <c r="CK2187">
        <v>740</v>
      </c>
      <c r="CL2187">
        <v>685</v>
      </c>
      <c r="CM2187">
        <v>49</v>
      </c>
    </row>
    <row r="2188" spans="1:227" ht="20.25">
      <c r="CH2188">
        <v>151</v>
      </c>
      <c r="CI2188" t="s">
        <v>45</v>
      </c>
      <c r="CJ2188" s="8">
        <v>43938</v>
      </c>
      <c r="CK2188">
        <v>822</v>
      </c>
      <c r="CL2188">
        <v>760</v>
      </c>
      <c r="CM2188">
        <v>52</v>
      </c>
    </row>
    <row r="2189" spans="1:227" ht="20.25">
      <c r="CH2189">
        <v>151</v>
      </c>
      <c r="CI2189" t="s">
        <v>45</v>
      </c>
      <c r="CJ2189" s="8">
        <v>43939</v>
      </c>
      <c r="CK2189">
        <v>837</v>
      </c>
      <c r="CL2189">
        <v>774</v>
      </c>
      <c r="CM2189">
        <v>57</v>
      </c>
    </row>
    <row r="2190" spans="1:227" ht="20.25">
      <c r="CH2190">
        <v>151</v>
      </c>
      <c r="CI2190" t="s">
        <v>45</v>
      </c>
      <c r="CJ2190" s="8">
        <v>43940</v>
      </c>
      <c r="CK2190">
        <v>843</v>
      </c>
      <c r="CL2190">
        <v>780</v>
      </c>
      <c r="CM2190">
        <v>62</v>
      </c>
    </row>
    <row r="2191" spans="1:227" ht="20.25">
      <c r="CH2191">
        <v>151</v>
      </c>
      <c r="CI2191" t="s">
        <v>45</v>
      </c>
      <c r="CJ2191" s="8">
        <v>43941</v>
      </c>
      <c r="CK2191">
        <v>872</v>
      </c>
      <c r="CL2191">
        <v>807</v>
      </c>
      <c r="CM2191">
        <v>68</v>
      </c>
    </row>
    <row r="2192" spans="1:227" ht="20.25">
      <c r="CH2192">
        <v>151</v>
      </c>
      <c r="CI2192" t="s">
        <v>45</v>
      </c>
      <c r="CJ2192" s="8">
        <v>43942</v>
      </c>
      <c r="CK2192">
        <v>907</v>
      </c>
      <c r="CL2192">
        <v>839</v>
      </c>
      <c r="CM2192">
        <v>74</v>
      </c>
    </row>
    <row r="2193" spans="1:227" ht="20.25">
      <c r="CH2193">
        <v>151</v>
      </c>
      <c r="CI2193" t="s">
        <v>45</v>
      </c>
      <c r="CJ2193" s="8">
        <v>43943</v>
      </c>
      <c r="CK2193">
        <v>953</v>
      </c>
      <c r="CL2193">
        <v>882</v>
      </c>
      <c r="CM2193">
        <v>76</v>
      </c>
    </row>
    <row r="2194" spans="1:227" ht="20.25">
      <c r="CH2194">
        <v>151</v>
      </c>
      <c r="CI2194" t="s">
        <v>45</v>
      </c>
      <c r="CJ2194" s="8">
        <v>43944</v>
      </c>
      <c r="CK2194">
        <v>1014</v>
      </c>
      <c r="CL2194">
        <v>938</v>
      </c>
      <c r="CM2194">
        <v>81</v>
      </c>
    </row>
    <row r="2195" spans="1:227" ht="20.25">
      <c r="CH2195">
        <v>151</v>
      </c>
      <c r="CI2195" t="s">
        <v>45</v>
      </c>
      <c r="CJ2195" s="8">
        <v>43945</v>
      </c>
      <c r="CK2195">
        <v>1062</v>
      </c>
      <c r="CL2195">
        <v>982</v>
      </c>
      <c r="CM2195">
        <v>86</v>
      </c>
    </row>
    <row r="2196" spans="1:227" ht="20.25">
      <c r="CH2196">
        <v>151</v>
      </c>
      <c r="CI2196" t="s">
        <v>45</v>
      </c>
      <c r="CJ2196" s="8">
        <v>43946</v>
      </c>
      <c r="CK2196">
        <v>1104</v>
      </c>
      <c r="CL2196">
        <v>1021</v>
      </c>
      <c r="CM2196">
        <v>91</v>
      </c>
    </row>
    <row r="2197" spans="1:227" ht="20.25">
      <c r="CH2197">
        <v>151</v>
      </c>
      <c r="CI2197" t="s">
        <v>45</v>
      </c>
      <c r="CJ2197" s="8">
        <v>43947</v>
      </c>
      <c r="CK2197">
        <v>1131</v>
      </c>
      <c r="CL2197">
        <v>1046</v>
      </c>
      <c r="CM2197">
        <v>93</v>
      </c>
    </row>
    <row r="2198" spans="1:227" ht="20.25">
      <c r="CH2198">
        <v>151</v>
      </c>
      <c r="CI2198" t="s">
        <v>45</v>
      </c>
      <c r="CJ2198" s="8">
        <v>43948</v>
      </c>
      <c r="CK2198">
        <v>1200</v>
      </c>
      <c r="CL2198">
        <v>1110</v>
      </c>
      <c r="CM2198">
        <v>100</v>
      </c>
    </row>
    <row r="2199" spans="1:227" ht="20.25">
      <c r="CH2199">
        <v>151</v>
      </c>
      <c r="CI2199" t="s">
        <v>45</v>
      </c>
      <c r="CJ2199" s="8">
        <v>43949</v>
      </c>
      <c r="CK2199">
        <v>1213</v>
      </c>
      <c r="CL2199">
        <v>1122</v>
      </c>
      <c r="CM2199">
        <v>102</v>
      </c>
    </row>
    <row r="2200" spans="1:227" ht="20.25">
      <c r="CH2200">
        <v>151</v>
      </c>
      <c r="CI2200" t="s">
        <v>45</v>
      </c>
      <c r="CJ2200" s="8">
        <v>43950</v>
      </c>
      <c r="CK2200">
        <v>1236</v>
      </c>
      <c r="CL2200">
        <v>1143</v>
      </c>
      <c r="CM2200">
        <v>103</v>
      </c>
    </row>
    <row r="2201" spans="1:227" ht="20.25">
      <c r="CH2201">
        <v>151</v>
      </c>
      <c r="CI2201" t="s">
        <v>45</v>
      </c>
      <c r="CJ2201" s="8">
        <v>43951</v>
      </c>
      <c r="CK2201">
        <v>1298</v>
      </c>
      <c r="CL2201">
        <v>1201</v>
      </c>
      <c r="CM2201">
        <v>106</v>
      </c>
    </row>
    <row r="2202" spans="1:227" ht="20.25">
      <c r="CH2202">
        <v>151</v>
      </c>
      <c r="CI2202" t="s">
        <v>45</v>
      </c>
      <c r="CJ2202" s="8">
        <v>43952</v>
      </c>
      <c r="CK2202">
        <v>1355</v>
      </c>
      <c r="CL2202">
        <v>1254</v>
      </c>
      <c r="CM2202">
        <v>107</v>
      </c>
    </row>
    <row r="2203" spans="1:227" ht="20.25">
      <c r="CH2203">
        <v>151</v>
      </c>
      <c r="CI2203" t="s">
        <v>45</v>
      </c>
      <c r="CJ2203" s="8">
        <v>43953</v>
      </c>
      <c r="CK2203">
        <v>1388</v>
      </c>
      <c r="CL2203">
        <v>1284</v>
      </c>
      <c r="CM2203">
        <v>111</v>
      </c>
    </row>
    <row r="2204" spans="1:227" ht="20.25">
      <c r="CH2204">
        <v>151</v>
      </c>
      <c r="CI2204" t="s">
        <v>45</v>
      </c>
      <c r="CJ2204" s="8">
        <v>43954</v>
      </c>
      <c r="CK2204">
        <v>1394</v>
      </c>
      <c r="CL2204">
        <v>1290</v>
      </c>
      <c r="CM2204">
        <v>114</v>
      </c>
    </row>
    <row r="2205" spans="1:227" ht="20.25">
      <c r="CH2205">
        <v>151</v>
      </c>
      <c r="CI2205" t="s">
        <v>45</v>
      </c>
      <c r="CJ2205" s="8">
        <v>43955</v>
      </c>
      <c r="CK2205">
        <v>1426</v>
      </c>
      <c r="CL2205">
        <v>1319</v>
      </c>
      <c r="CM2205">
        <v>117</v>
      </c>
    </row>
    <row r="2206" spans="1:227" ht="20.25">
      <c r="CH2206">
        <v>151</v>
      </c>
      <c r="CI2206" t="s">
        <v>45</v>
      </c>
      <c r="CJ2206" s="8">
        <v>43956</v>
      </c>
      <c r="CK2206">
        <v>1438</v>
      </c>
      <c r="CL2206">
        <v>1330</v>
      </c>
      <c r="CM2206">
        <v>118</v>
      </c>
    </row>
    <row r="2207" spans="1:227" ht="20.25">
      <c r="CH2207">
        <v>151</v>
      </c>
      <c r="CI2207" t="s">
        <v>45</v>
      </c>
      <c r="CJ2207" s="8">
        <v>43957</v>
      </c>
      <c r="CK2207">
        <v>1464</v>
      </c>
      <c r="CL2207">
        <v>1354</v>
      </c>
      <c r="CM2207">
        <v>119</v>
      </c>
    </row>
    <row r="2208" spans="1:227" ht="20.25">
      <c r="CH2208">
        <v>151</v>
      </c>
      <c r="CI2208" t="s">
        <v>45</v>
      </c>
      <c r="CJ2208" s="8">
        <v>43958</v>
      </c>
      <c r="CK2208">
        <v>1486</v>
      </c>
      <c r="CL2208">
        <v>1375</v>
      </c>
      <c r="CM2208">
        <v>119</v>
      </c>
    </row>
    <row r="2209" spans="1:227" ht="20.25">
      <c r="CH2209">
        <v>151</v>
      </c>
      <c r="CI2209" t="s">
        <v>45</v>
      </c>
      <c r="CJ2209" s="8">
        <v>43959</v>
      </c>
      <c r="CK2209">
        <v>1496</v>
      </c>
      <c r="CL2209">
        <v>1384</v>
      </c>
      <c r="CM2209">
        <v>120</v>
      </c>
    </row>
    <row r="2210" spans="1:227" ht="20.25">
      <c r="CH2210">
        <v>151</v>
      </c>
      <c r="CI2210" t="s">
        <v>45</v>
      </c>
      <c r="CJ2210" s="8">
        <v>43960</v>
      </c>
      <c r="CK2210">
        <v>1514</v>
      </c>
      <c r="CL2210">
        <v>1401</v>
      </c>
      <c r="CM2210">
        <v>122</v>
      </c>
    </row>
    <row r="2211" spans="1:227" ht="20.25">
      <c r="CH2211">
        <v>151</v>
      </c>
      <c r="CI2211" t="s">
        <v>45</v>
      </c>
      <c r="CJ2211" s="8">
        <v>43961</v>
      </c>
      <c r="CK2211">
        <v>1523</v>
      </c>
      <c r="CL2211">
        <v>1409</v>
      </c>
      <c r="CM2211">
        <v>128</v>
      </c>
    </row>
    <row r="2212" spans="1:227" ht="20.25">
      <c r="CH2212">
        <v>151</v>
      </c>
      <c r="CI2212" t="s">
        <v>45</v>
      </c>
      <c r="CJ2212" s="8">
        <v>43962</v>
      </c>
      <c r="CK2212">
        <v>1547</v>
      </c>
      <c r="CL2212">
        <v>1431</v>
      </c>
      <c r="CM2212">
        <v>128</v>
      </c>
    </row>
    <row r="2213" spans="1:227" ht="20.25">
      <c r="CH2213">
        <v>152</v>
      </c>
      <c r="CI2213" t="s">
        <v>90</v>
      </c>
      <c r="CJ2213" s="8">
        <v>43914</v>
      </c>
      <c r="CK2213">
        <v>0</v>
      </c>
      <c r="CM2213">
        <v>0</v>
      </c>
    </row>
    <row r="2214" spans="1:227" ht="20.25">
      <c r="CH2214">
        <v>152</v>
      </c>
      <c r="CI2214" t="s">
        <v>90</v>
      </c>
      <c r="CJ2214" s="8">
        <v>43915</v>
      </c>
      <c r="CK2214">
        <v>0</v>
      </c>
      <c r="CM2214">
        <v>0</v>
      </c>
    </row>
    <row r="2215" spans="1:227" ht="20.25">
      <c r="CH2215">
        <v>152</v>
      </c>
      <c r="CI2215" t="s">
        <v>90</v>
      </c>
      <c r="CJ2215" s="8">
        <v>43916</v>
      </c>
      <c r="CK2215">
        <v>0</v>
      </c>
      <c r="CM2215">
        <v>0</v>
      </c>
    </row>
    <row r="2216" spans="1:227" ht="20.25">
      <c r="CH2216">
        <v>152</v>
      </c>
      <c r="CI2216" t="s">
        <v>90</v>
      </c>
      <c r="CJ2216" s="8">
        <v>43917</v>
      </c>
      <c r="CK2216">
        <v>0</v>
      </c>
      <c r="CM2216">
        <v>0</v>
      </c>
    </row>
    <row r="2217" spans="1:227" ht="20.25">
      <c r="CH2217">
        <v>152</v>
      </c>
      <c r="CI2217" t="s">
        <v>90</v>
      </c>
      <c r="CJ2217" s="8">
        <v>43918</v>
      </c>
      <c r="CK2217">
        <v>0</v>
      </c>
      <c r="CM2217">
        <v>0</v>
      </c>
    </row>
    <row r="2218" spans="1:227" ht="20.25">
      <c r="CH2218">
        <v>152</v>
      </c>
      <c r="CI2218" t="s">
        <v>90</v>
      </c>
      <c r="CJ2218" s="8">
        <v>43919</v>
      </c>
      <c r="CK2218">
        <v>0</v>
      </c>
      <c r="CM2218">
        <v>0</v>
      </c>
    </row>
    <row r="2219" spans="1:227" ht="20.25">
      <c r="CH2219">
        <v>152</v>
      </c>
      <c r="CI2219" t="s">
        <v>90</v>
      </c>
      <c r="CJ2219" s="8">
        <v>43920</v>
      </c>
      <c r="CK2219">
        <v>0</v>
      </c>
      <c r="CM2219">
        <v>0</v>
      </c>
    </row>
    <row r="2220" spans="1:227" ht="20.25">
      <c r="CH2220">
        <v>152</v>
      </c>
      <c r="CI2220" t="s">
        <v>90</v>
      </c>
      <c r="CJ2220" s="8">
        <v>43921</v>
      </c>
      <c r="CK2220">
        <v>0</v>
      </c>
      <c r="CM2220">
        <v>0</v>
      </c>
    </row>
    <row r="2221" spans="1:227" ht="20.25">
      <c r="CH2221">
        <v>152</v>
      </c>
      <c r="CI2221" t="s">
        <v>90</v>
      </c>
      <c r="CJ2221" s="8">
        <v>43922</v>
      </c>
      <c r="CK2221">
        <v>0</v>
      </c>
      <c r="CM2221">
        <v>0</v>
      </c>
    </row>
    <row r="2222" spans="1:227" ht="20.25">
      <c r="CH2222">
        <v>152</v>
      </c>
      <c r="CI2222" t="s">
        <v>90</v>
      </c>
      <c r="CJ2222" s="8">
        <v>43923</v>
      </c>
      <c r="CK2222">
        <v>0</v>
      </c>
      <c r="CM2222">
        <v>0</v>
      </c>
    </row>
    <row r="2223" spans="1:227" ht="20.25">
      <c r="CH2223">
        <v>152</v>
      </c>
      <c r="CI2223" t="s">
        <v>90</v>
      </c>
      <c r="CJ2223" s="8">
        <v>43924</v>
      </c>
      <c r="CK2223">
        <v>1</v>
      </c>
      <c r="CM2223">
        <v>0</v>
      </c>
    </row>
    <row r="2224" spans="1:227" ht="20.25">
      <c r="CH2224">
        <v>152</v>
      </c>
      <c r="CI2224" t="s">
        <v>90</v>
      </c>
      <c r="CJ2224" s="8">
        <v>43925</v>
      </c>
      <c r="CK2224">
        <v>4</v>
      </c>
      <c r="CM2224">
        <v>0</v>
      </c>
    </row>
    <row r="2225" spans="1:227" ht="20.25">
      <c r="CH2225">
        <v>152</v>
      </c>
      <c r="CI2225" t="s">
        <v>90</v>
      </c>
      <c r="CJ2225" s="8">
        <v>43926</v>
      </c>
      <c r="CK2225">
        <v>5</v>
      </c>
      <c r="CM2225">
        <v>0</v>
      </c>
    </row>
    <row r="2226" spans="1:227" ht="20.25">
      <c r="CH2226">
        <v>152</v>
      </c>
      <c r="CI2226" t="s">
        <v>90</v>
      </c>
      <c r="CJ2226" s="8">
        <v>43927</v>
      </c>
      <c r="CK2226">
        <v>5</v>
      </c>
      <c r="CM2226">
        <v>0</v>
      </c>
    </row>
    <row r="2227" spans="1:227" ht="20.25">
      <c r="CH2227">
        <v>152</v>
      </c>
      <c r="CI2227" t="s">
        <v>90</v>
      </c>
      <c r="CJ2227" s="8">
        <v>43928</v>
      </c>
      <c r="CK2227">
        <v>12</v>
      </c>
      <c r="CM2227">
        <v>0</v>
      </c>
    </row>
    <row r="2228" spans="1:227" ht="20.25">
      <c r="CH2228">
        <v>152</v>
      </c>
      <c r="CI2228" t="s">
        <v>90</v>
      </c>
      <c r="CJ2228" s="8">
        <v>43929</v>
      </c>
      <c r="CK2228">
        <v>17</v>
      </c>
      <c r="CM2228">
        <v>0</v>
      </c>
    </row>
    <row r="2229" spans="1:227" ht="20.25">
      <c r="CH2229">
        <v>152</v>
      </c>
      <c r="CI2229" t="s">
        <v>90</v>
      </c>
      <c r="CJ2229" s="8">
        <v>43930</v>
      </c>
      <c r="CK2229">
        <v>20</v>
      </c>
      <c r="CM2229">
        <v>0</v>
      </c>
    </row>
    <row r="2230" spans="1:227" ht="20.25">
      <c r="CH2230">
        <v>152</v>
      </c>
      <c r="CI2230" t="s">
        <v>90</v>
      </c>
      <c r="CJ2230" s="8">
        <v>43931</v>
      </c>
      <c r="CK2230">
        <v>32</v>
      </c>
      <c r="CM2230">
        <v>1</v>
      </c>
    </row>
    <row r="2231" spans="1:227" ht="20.25">
      <c r="CH2231">
        <v>152</v>
      </c>
      <c r="CI2231" t="s">
        <v>90</v>
      </c>
      <c r="CJ2231" s="8">
        <v>43932</v>
      </c>
      <c r="CK2231">
        <v>36</v>
      </c>
      <c r="CM2231">
        <v>1</v>
      </c>
    </row>
    <row r="2232" spans="1:227" ht="20.25">
      <c r="CH2232">
        <v>152</v>
      </c>
      <c r="CI2232" t="s">
        <v>90</v>
      </c>
      <c r="CJ2232" s="8">
        <v>43933</v>
      </c>
      <c r="CK2232">
        <v>38</v>
      </c>
      <c r="CM2232">
        <v>1</v>
      </c>
    </row>
    <row r="2233" spans="1:227" ht="20.25">
      <c r="CH2233">
        <v>152</v>
      </c>
      <c r="CI2233" t="s">
        <v>90</v>
      </c>
      <c r="CJ2233" s="8">
        <v>43934</v>
      </c>
      <c r="CK2233">
        <v>42</v>
      </c>
      <c r="CM2233">
        <v>1</v>
      </c>
    </row>
    <row r="2234" spans="1:227" ht="20.25">
      <c r="CH2234">
        <v>152</v>
      </c>
      <c r="CI2234" t="s">
        <v>90</v>
      </c>
      <c r="CJ2234" s="8">
        <v>43935</v>
      </c>
      <c r="CK2234">
        <v>43</v>
      </c>
      <c r="CM2234">
        <v>1</v>
      </c>
    </row>
    <row r="2235" spans="1:227" ht="20.25">
      <c r="CH2235">
        <v>152</v>
      </c>
      <c r="CI2235" t="s">
        <v>90</v>
      </c>
      <c r="CJ2235" s="8">
        <v>43936</v>
      </c>
      <c r="CK2235">
        <v>45</v>
      </c>
      <c r="CM2235">
        <v>1</v>
      </c>
    </row>
    <row r="2236" spans="1:227" ht="20.25">
      <c r="CH2236">
        <v>152</v>
      </c>
      <c r="CI2236" t="s">
        <v>90</v>
      </c>
      <c r="CJ2236" s="8">
        <v>43937</v>
      </c>
      <c r="CK2236">
        <v>50</v>
      </c>
      <c r="CL2236">
        <v>265</v>
      </c>
      <c r="CM2236">
        <v>1</v>
      </c>
    </row>
    <row r="2237" spans="1:227" ht="20.25">
      <c r="CH2237">
        <v>152</v>
      </c>
      <c r="CI2237" t="s">
        <v>90</v>
      </c>
      <c r="CJ2237" s="8">
        <v>43938</v>
      </c>
      <c r="CK2237">
        <v>54</v>
      </c>
      <c r="CL2237">
        <v>286</v>
      </c>
      <c r="CM2237">
        <v>2</v>
      </c>
    </row>
    <row r="2238" spans="1:227" ht="20.25">
      <c r="CH2238">
        <v>152</v>
      </c>
      <c r="CI2238" t="s">
        <v>90</v>
      </c>
      <c r="CJ2238" s="8">
        <v>43939</v>
      </c>
      <c r="CK2238">
        <v>66</v>
      </c>
      <c r="CL2238">
        <v>349</v>
      </c>
      <c r="CM2238">
        <v>2</v>
      </c>
    </row>
    <row r="2239" spans="1:227" ht="20.25">
      <c r="CH2239">
        <v>152</v>
      </c>
      <c r="CI2239" t="s">
        <v>90</v>
      </c>
      <c r="CJ2239" s="8">
        <v>43940</v>
      </c>
      <c r="CK2239">
        <v>78</v>
      </c>
      <c r="CL2239">
        <v>413</v>
      </c>
      <c r="CM2239">
        <v>2</v>
      </c>
    </row>
    <row r="2240" spans="1:227" ht="20.25">
      <c r="CH2240">
        <v>152</v>
      </c>
      <c r="CI2240" t="s">
        <v>90</v>
      </c>
      <c r="CJ2240" s="8">
        <v>43941</v>
      </c>
      <c r="CK2240">
        <v>82</v>
      </c>
      <c r="CL2240">
        <v>434</v>
      </c>
      <c r="CM2240">
        <v>4</v>
      </c>
    </row>
    <row r="2241" spans="1:227" ht="20.25">
      <c r="CH2241">
        <v>152</v>
      </c>
      <c r="CI2241" t="s">
        <v>90</v>
      </c>
      <c r="CJ2241" s="8">
        <v>43942</v>
      </c>
      <c r="CK2241">
        <v>83</v>
      </c>
      <c r="CL2241">
        <v>439</v>
      </c>
      <c r="CM2241">
        <v>4</v>
      </c>
    </row>
    <row r="2242" spans="1:227" ht="20.25">
      <c r="CH2242">
        <v>152</v>
      </c>
      <c r="CI2242" t="s">
        <v>90</v>
      </c>
      <c r="CJ2242" s="8">
        <v>43943</v>
      </c>
      <c r="CK2242">
        <v>84</v>
      </c>
      <c r="CL2242">
        <v>445</v>
      </c>
      <c r="CM2242">
        <v>4</v>
      </c>
    </row>
    <row r="2243" spans="1:227" ht="20.25">
      <c r="CH2243">
        <v>152</v>
      </c>
      <c r="CI2243" t="s">
        <v>90</v>
      </c>
      <c r="CJ2243" s="8">
        <v>43944</v>
      </c>
      <c r="CK2243">
        <v>91</v>
      </c>
      <c r="CL2243">
        <v>482</v>
      </c>
      <c r="CM2243">
        <v>7</v>
      </c>
    </row>
    <row r="2244" spans="1:227" ht="20.25">
      <c r="CH2244">
        <v>152</v>
      </c>
      <c r="CI2244" t="s">
        <v>90</v>
      </c>
      <c r="CJ2244" s="8">
        <v>43945</v>
      </c>
      <c r="CK2244">
        <v>94</v>
      </c>
      <c r="CL2244">
        <v>498</v>
      </c>
      <c r="CM2244">
        <v>8</v>
      </c>
    </row>
    <row r="2245" spans="1:227" ht="20.25">
      <c r="CH2245">
        <v>152</v>
      </c>
      <c r="CI2245" t="s">
        <v>90</v>
      </c>
      <c r="CJ2245" s="8">
        <v>43946</v>
      </c>
      <c r="CK2245">
        <v>99</v>
      </c>
      <c r="CL2245">
        <v>524</v>
      </c>
      <c r="CM2245">
        <v>10</v>
      </c>
    </row>
    <row r="2246" spans="1:227" ht="20.25">
      <c r="CH2246">
        <v>152</v>
      </c>
      <c r="CI2246" t="s">
        <v>90</v>
      </c>
      <c r="CJ2246" s="8">
        <v>43947</v>
      </c>
      <c r="CK2246">
        <v>99</v>
      </c>
      <c r="CL2246">
        <v>524</v>
      </c>
      <c r="CM2246">
        <v>10</v>
      </c>
    </row>
    <row r="2247" spans="1:227" ht="20.25">
      <c r="CH2247">
        <v>152</v>
      </c>
      <c r="CI2247" t="s">
        <v>90</v>
      </c>
      <c r="CJ2247" s="8">
        <v>43948</v>
      </c>
      <c r="CK2247">
        <v>102</v>
      </c>
      <c r="CL2247">
        <v>540</v>
      </c>
      <c r="CM2247">
        <v>10</v>
      </c>
    </row>
    <row r="2248" spans="1:227" ht="20.25">
      <c r="CH2248">
        <v>152</v>
      </c>
      <c r="CI2248" t="s">
        <v>90</v>
      </c>
      <c r="CJ2248" s="8">
        <v>43949</v>
      </c>
      <c r="CK2248">
        <v>109</v>
      </c>
      <c r="CL2248">
        <v>577</v>
      </c>
      <c r="CM2248">
        <v>10</v>
      </c>
    </row>
    <row r="2249" spans="1:227" ht="20.25">
      <c r="CH2249">
        <v>152</v>
      </c>
      <c r="CI2249" t="s">
        <v>90</v>
      </c>
      <c r="CJ2249" s="8">
        <v>43950</v>
      </c>
      <c r="CK2249">
        <v>111</v>
      </c>
      <c r="CL2249">
        <v>588</v>
      </c>
      <c r="CM2249">
        <v>10</v>
      </c>
    </row>
    <row r="2250" spans="1:227" ht="20.25">
      <c r="CH2250">
        <v>152</v>
      </c>
      <c r="CI2250" t="s">
        <v>90</v>
      </c>
      <c r="CJ2250" s="8">
        <v>43951</v>
      </c>
      <c r="CK2250">
        <v>114</v>
      </c>
      <c r="CL2250">
        <v>604</v>
      </c>
      <c r="CM2250">
        <v>11</v>
      </c>
    </row>
    <row r="2251" spans="1:227" ht="20.25">
      <c r="CH2251">
        <v>152</v>
      </c>
      <c r="CI2251" t="s">
        <v>90</v>
      </c>
      <c r="CJ2251" s="8">
        <v>43952</v>
      </c>
      <c r="CK2251">
        <v>118</v>
      </c>
      <c r="CL2251">
        <v>625</v>
      </c>
      <c r="CM2251">
        <v>12</v>
      </c>
    </row>
    <row r="2252" spans="1:227" ht="20.25">
      <c r="CH2252">
        <v>152</v>
      </c>
      <c r="CI2252" t="s">
        <v>90</v>
      </c>
      <c r="CJ2252" s="8">
        <v>43953</v>
      </c>
      <c r="CK2252">
        <v>117</v>
      </c>
      <c r="CL2252">
        <v>619</v>
      </c>
      <c r="CM2252">
        <v>11</v>
      </c>
    </row>
    <row r="2253" spans="1:227" ht="20.25">
      <c r="CH2253">
        <v>152</v>
      </c>
      <c r="CI2253" t="s">
        <v>90</v>
      </c>
      <c r="CJ2253" s="8">
        <v>43954</v>
      </c>
      <c r="CK2253">
        <v>119</v>
      </c>
      <c r="CL2253">
        <v>630</v>
      </c>
      <c r="CM2253">
        <v>11</v>
      </c>
    </row>
    <row r="2254" spans="1:227" ht="20.25">
      <c r="CH2254">
        <v>152</v>
      </c>
      <c r="CI2254" t="s">
        <v>90</v>
      </c>
      <c r="CJ2254" s="8">
        <v>43955</v>
      </c>
      <c r="CK2254">
        <v>136</v>
      </c>
      <c r="CL2254">
        <v>720</v>
      </c>
      <c r="CM2254">
        <v>11</v>
      </c>
    </row>
    <row r="2255" spans="1:227" ht="20.25">
      <c r="CH2255">
        <v>152</v>
      </c>
      <c r="CI2255" t="s">
        <v>90</v>
      </c>
      <c r="CJ2255" s="8">
        <v>43956</v>
      </c>
      <c r="CK2255">
        <v>136</v>
      </c>
      <c r="CL2255">
        <v>720</v>
      </c>
      <c r="CM2255">
        <v>11</v>
      </c>
    </row>
    <row r="2256" spans="1:227" ht="20.25">
      <c r="CH2256">
        <v>152</v>
      </c>
      <c r="CI2256" t="s">
        <v>90</v>
      </c>
      <c r="CJ2256" s="8">
        <v>43957</v>
      </c>
      <c r="CK2256">
        <v>137</v>
      </c>
      <c r="CL2256">
        <v>725</v>
      </c>
      <c r="CM2256">
        <v>13</v>
      </c>
    </row>
    <row r="2257" spans="1:227" ht="20.25">
      <c r="CH2257">
        <v>152</v>
      </c>
      <c r="CI2257" t="s">
        <v>90</v>
      </c>
      <c r="CJ2257" s="8">
        <v>43958</v>
      </c>
      <c r="CK2257">
        <v>137</v>
      </c>
      <c r="CL2257">
        <v>725</v>
      </c>
      <c r="CM2257">
        <v>14</v>
      </c>
    </row>
    <row r="2258" spans="1:227" ht="20.25">
      <c r="CH2258">
        <v>152</v>
      </c>
      <c r="CI2258" t="s">
        <v>90</v>
      </c>
      <c r="CJ2258" s="8">
        <v>43959</v>
      </c>
      <c r="CK2258">
        <v>138</v>
      </c>
      <c r="CL2258">
        <v>731</v>
      </c>
      <c r="CM2258">
        <v>16</v>
      </c>
    </row>
    <row r="2259" spans="1:227" ht="20.25">
      <c r="CH2259">
        <v>152</v>
      </c>
      <c r="CI2259" t="s">
        <v>90</v>
      </c>
      <c r="CJ2259" s="8">
        <v>43960</v>
      </c>
      <c r="CK2259">
        <v>139</v>
      </c>
      <c r="CL2259">
        <v>736</v>
      </c>
      <c r="CM2259">
        <v>16</v>
      </c>
    </row>
    <row r="2260" spans="1:227" ht="20.25">
      <c r="CH2260">
        <v>152</v>
      </c>
      <c r="CI2260" t="s">
        <v>90</v>
      </c>
      <c r="CJ2260" s="8">
        <v>43961</v>
      </c>
      <c r="CK2260">
        <v>139</v>
      </c>
      <c r="CL2260">
        <v>736</v>
      </c>
      <c r="CM2260">
        <v>16</v>
      </c>
    </row>
    <row r="2261" spans="1:227" ht="20.25">
      <c r="CH2261">
        <v>152</v>
      </c>
      <c r="CI2261" t="s">
        <v>90</v>
      </c>
      <c r="CJ2261" s="8">
        <v>43962</v>
      </c>
      <c r="CK2261">
        <v>141</v>
      </c>
      <c r="CL2261">
        <v>747</v>
      </c>
      <c r="CM2261">
        <v>17</v>
      </c>
    </row>
    <row r="2262" spans="1:227" ht="20.25">
      <c r="CH2262">
        <v>153</v>
      </c>
      <c r="CI2262" t="s">
        <v>48</v>
      </c>
      <c r="CJ2262" s="8">
        <v>43914</v>
      </c>
      <c r="CK2262">
        <v>1</v>
      </c>
      <c r="CM2262">
        <v>0</v>
      </c>
    </row>
    <row r="2263" spans="1:227" ht="20.25">
      <c r="CH2263">
        <v>153</v>
      </c>
      <c r="CI2263" t="s">
        <v>48</v>
      </c>
      <c r="CJ2263" s="8">
        <v>43915</v>
      </c>
      <c r="CK2263">
        <v>1</v>
      </c>
      <c r="CM2263">
        <v>0</v>
      </c>
    </row>
    <row r="2264" spans="1:227" ht="20.25">
      <c r="CH2264">
        <v>153</v>
      </c>
      <c r="CI2264" t="s">
        <v>48</v>
      </c>
      <c r="CJ2264" s="8">
        <v>43916</v>
      </c>
      <c r="CK2264">
        <v>1</v>
      </c>
      <c r="CM2264">
        <v>0</v>
      </c>
    </row>
    <row r="2265" spans="1:227" ht="20.25">
      <c r="CH2265">
        <v>153</v>
      </c>
      <c r="CI2265" t="s">
        <v>48</v>
      </c>
      <c r="CJ2265" s="8">
        <v>43917</v>
      </c>
      <c r="CK2265">
        <v>1</v>
      </c>
      <c r="CM2265">
        <v>0</v>
      </c>
    </row>
    <row r="2266" spans="1:227" ht="20.25">
      <c r="CH2266">
        <v>153</v>
      </c>
      <c r="CI2266" t="s">
        <v>48</v>
      </c>
      <c r="CJ2266" s="8">
        <v>43918</v>
      </c>
      <c r="CK2266">
        <v>3</v>
      </c>
      <c r="CM2266">
        <v>0</v>
      </c>
    </row>
    <row r="2267" spans="1:227" ht="20.25">
      <c r="CH2267">
        <v>153</v>
      </c>
      <c r="CI2267" t="s">
        <v>48</v>
      </c>
      <c r="CJ2267" s="8">
        <v>43919</v>
      </c>
      <c r="CK2267">
        <v>6</v>
      </c>
      <c r="CM2267">
        <v>0</v>
      </c>
    </row>
    <row r="2268" spans="1:227" ht="20.25">
      <c r="CH2268">
        <v>153</v>
      </c>
      <c r="CI2268" t="s">
        <v>48</v>
      </c>
      <c r="CJ2268" s="8">
        <v>43920</v>
      </c>
      <c r="CK2268">
        <v>6</v>
      </c>
      <c r="CM2268">
        <v>0</v>
      </c>
    </row>
    <row r="2269" spans="1:227" ht="20.25">
      <c r="CH2269">
        <v>153</v>
      </c>
      <c r="CI2269" t="s">
        <v>48</v>
      </c>
      <c r="CJ2269" s="8">
        <v>43921</v>
      </c>
      <c r="CK2269">
        <v>7</v>
      </c>
      <c r="CM2269">
        <v>0</v>
      </c>
    </row>
    <row r="2270" spans="1:227" ht="20.25">
      <c r="CH2270">
        <v>153</v>
      </c>
      <c r="CI2270" t="s">
        <v>48</v>
      </c>
      <c r="CJ2270" s="8">
        <v>43922</v>
      </c>
      <c r="CK2270">
        <v>10</v>
      </c>
      <c r="CM2270">
        <v>0</v>
      </c>
    </row>
    <row r="2271" spans="1:227" ht="20.25">
      <c r="CH2271">
        <v>153</v>
      </c>
      <c r="CI2271" t="s">
        <v>48</v>
      </c>
      <c r="CJ2271" s="8">
        <v>43923</v>
      </c>
      <c r="CK2271">
        <v>11</v>
      </c>
      <c r="CM2271">
        <v>0</v>
      </c>
    </row>
    <row r="2272" spans="1:227" ht="20.25">
      <c r="CH2272">
        <v>153</v>
      </c>
      <c r="CI2272" t="s">
        <v>48</v>
      </c>
      <c r="CJ2272" s="8">
        <v>43924</v>
      </c>
      <c r="CK2272">
        <v>14</v>
      </c>
      <c r="CM2272">
        <v>0</v>
      </c>
    </row>
    <row r="2273" spans="1:227" ht="20.25">
      <c r="CH2273">
        <v>153</v>
      </c>
      <c r="CI2273" t="s">
        <v>48</v>
      </c>
      <c r="CJ2273" s="8">
        <v>43925</v>
      </c>
      <c r="CK2273">
        <v>14</v>
      </c>
      <c r="CM2273">
        <v>0</v>
      </c>
    </row>
    <row r="2274" spans="1:227" ht="20.25">
      <c r="CH2274">
        <v>153</v>
      </c>
      <c r="CI2274" t="s">
        <v>48</v>
      </c>
      <c r="CJ2274" s="8">
        <v>43926</v>
      </c>
      <c r="CK2274">
        <v>15</v>
      </c>
      <c r="CM2274">
        <v>1</v>
      </c>
    </row>
    <row r="2275" spans="1:227" ht="20.25">
      <c r="CH2275">
        <v>153</v>
      </c>
      <c r="CI2275" t="s">
        <v>48</v>
      </c>
      <c r="CJ2275" s="8">
        <v>43927</v>
      </c>
      <c r="CK2275">
        <v>16</v>
      </c>
      <c r="CM2275">
        <v>1</v>
      </c>
    </row>
    <row r="2276" spans="1:227" ht="20.25">
      <c r="CH2276">
        <v>153</v>
      </c>
      <c r="CI2276" t="s">
        <v>48</v>
      </c>
      <c r="CJ2276" s="8">
        <v>43928</v>
      </c>
      <c r="CK2276">
        <v>19</v>
      </c>
      <c r="CM2276">
        <v>1</v>
      </c>
    </row>
    <row r="2277" spans="1:227" ht="20.25">
      <c r="CH2277">
        <v>153</v>
      </c>
      <c r="CI2277" t="s">
        <v>48</v>
      </c>
      <c r="CJ2277" s="8">
        <v>43929</v>
      </c>
      <c r="CK2277">
        <v>25</v>
      </c>
      <c r="CM2277">
        <v>2</v>
      </c>
    </row>
    <row r="2278" spans="1:227" ht="20.25">
      <c r="CH2278">
        <v>153</v>
      </c>
      <c r="CI2278" t="s">
        <v>48</v>
      </c>
      <c r="CJ2278" s="8">
        <v>43930</v>
      </c>
      <c r="CK2278">
        <v>28</v>
      </c>
      <c r="CM2278">
        <v>2</v>
      </c>
    </row>
    <row r="2279" spans="1:227" ht="20.25">
      <c r="CH2279">
        <v>153</v>
      </c>
      <c r="CI2279" t="s">
        <v>48</v>
      </c>
      <c r="CJ2279" s="8">
        <v>43931</v>
      </c>
      <c r="CK2279">
        <v>32</v>
      </c>
      <c r="CM2279">
        <v>3</v>
      </c>
    </row>
    <row r="2280" spans="1:227" ht="20.25">
      <c r="CH2280">
        <v>153</v>
      </c>
      <c r="CI2280" t="s">
        <v>48</v>
      </c>
      <c r="CJ2280" s="8">
        <v>43932</v>
      </c>
      <c r="CK2280">
        <v>38</v>
      </c>
      <c r="CM2280">
        <v>3</v>
      </c>
    </row>
    <row r="2281" spans="1:227" ht="20.25">
      <c r="CH2281">
        <v>153</v>
      </c>
      <c r="CI2281" t="s">
        <v>48</v>
      </c>
      <c r="CJ2281" s="8">
        <v>43933</v>
      </c>
      <c r="CK2281">
        <v>39</v>
      </c>
      <c r="CM2281">
        <v>4</v>
      </c>
    </row>
    <row r="2282" spans="1:227" ht="20.25">
      <c r="CH2282">
        <v>153</v>
      </c>
      <c r="CI2282" t="s">
        <v>48</v>
      </c>
      <c r="CJ2282" s="8">
        <v>43934</v>
      </c>
      <c r="CK2282">
        <v>46</v>
      </c>
      <c r="CM2282">
        <v>4</v>
      </c>
    </row>
    <row r="2283" spans="1:227" ht="20.25">
      <c r="CH2283">
        <v>153</v>
      </c>
      <c r="CI2283" t="s">
        <v>48</v>
      </c>
      <c r="CJ2283" s="8">
        <v>43935</v>
      </c>
      <c r="CK2283">
        <v>47</v>
      </c>
      <c r="CM2283">
        <v>3</v>
      </c>
    </row>
    <row r="2284" spans="1:227" ht="20.25">
      <c r="CH2284">
        <v>153</v>
      </c>
      <c r="CI2284" t="s">
        <v>48</v>
      </c>
      <c r="CJ2284" s="8">
        <v>43936</v>
      </c>
      <c r="CK2284">
        <v>48</v>
      </c>
      <c r="CM2284">
        <v>3</v>
      </c>
    </row>
    <row r="2285" spans="1:227" ht="20.25">
      <c r="CH2285">
        <v>153</v>
      </c>
      <c r="CI2285" t="s">
        <v>48</v>
      </c>
      <c r="CJ2285" s="8">
        <v>43937</v>
      </c>
      <c r="CK2285">
        <v>52</v>
      </c>
      <c r="CL2285">
        <v>240</v>
      </c>
      <c r="CM2285">
        <v>3</v>
      </c>
    </row>
    <row r="2286" spans="1:227" ht="20.25">
      <c r="CH2286">
        <v>153</v>
      </c>
      <c r="CI2286" t="s">
        <v>48</v>
      </c>
      <c r="CJ2286" s="8">
        <v>43938</v>
      </c>
      <c r="CK2286">
        <v>53</v>
      </c>
      <c r="CL2286">
        <v>245</v>
      </c>
      <c r="CM2286">
        <v>3</v>
      </c>
    </row>
    <row r="2287" spans="1:227" ht="20.25">
      <c r="CH2287">
        <v>153</v>
      </c>
      <c r="CI2287" t="s">
        <v>48</v>
      </c>
      <c r="CJ2287" s="8">
        <v>43939</v>
      </c>
      <c r="CK2287">
        <v>54</v>
      </c>
      <c r="CL2287">
        <v>250</v>
      </c>
      <c r="CM2287">
        <v>3</v>
      </c>
    </row>
    <row r="2288" spans="1:227" ht="20.25">
      <c r="CH2288">
        <v>153</v>
      </c>
      <c r="CI2288" t="s">
        <v>48</v>
      </c>
      <c r="CJ2288" s="8">
        <v>43940</v>
      </c>
      <c r="CK2288">
        <v>54</v>
      </c>
      <c r="CL2288">
        <v>250</v>
      </c>
      <c r="CM2288">
        <v>3</v>
      </c>
    </row>
    <row r="2289" spans="1:227" ht="20.25">
      <c r="CH2289">
        <v>153</v>
      </c>
      <c r="CI2289" t="s">
        <v>48</v>
      </c>
      <c r="CJ2289" s="8">
        <v>43941</v>
      </c>
      <c r="CK2289">
        <v>54</v>
      </c>
      <c r="CL2289">
        <v>250</v>
      </c>
      <c r="CM2289">
        <v>3</v>
      </c>
    </row>
    <row r="2290" spans="1:227" ht="20.25">
      <c r="CH2290">
        <v>153</v>
      </c>
      <c r="CI2290" t="s">
        <v>48</v>
      </c>
      <c r="CJ2290" s="8">
        <v>43942</v>
      </c>
      <c r="CK2290">
        <v>56</v>
      </c>
      <c r="CL2290">
        <v>259</v>
      </c>
      <c r="CM2290">
        <v>3</v>
      </c>
    </row>
    <row r="2291" spans="1:227" ht="20.25">
      <c r="CH2291">
        <v>153</v>
      </c>
      <c r="CI2291" t="s">
        <v>48</v>
      </c>
      <c r="CJ2291" s="8">
        <v>43943</v>
      </c>
      <c r="CK2291">
        <v>61</v>
      </c>
      <c r="CL2291">
        <v>282</v>
      </c>
      <c r="CM2291">
        <v>5</v>
      </c>
    </row>
    <row r="2292" spans="1:227" ht="20.25">
      <c r="CH2292">
        <v>153</v>
      </c>
      <c r="CI2292" t="s">
        <v>48</v>
      </c>
      <c r="CJ2292" s="8">
        <v>43944</v>
      </c>
      <c r="CK2292">
        <v>63</v>
      </c>
      <c r="CL2292">
        <v>291</v>
      </c>
      <c r="CM2292">
        <v>5</v>
      </c>
    </row>
    <row r="2293" spans="1:227" ht="20.25">
      <c r="CH2293">
        <v>153</v>
      </c>
      <c r="CI2293" t="s">
        <v>48</v>
      </c>
      <c r="CJ2293" s="8">
        <v>43945</v>
      </c>
      <c r="CK2293">
        <v>68</v>
      </c>
      <c r="CL2293">
        <v>314</v>
      </c>
      <c r="CM2293">
        <v>4</v>
      </c>
    </row>
    <row r="2294" spans="1:227" ht="20.25">
      <c r="CH2294">
        <v>153</v>
      </c>
      <c r="CI2294" t="s">
        <v>48</v>
      </c>
      <c r="CJ2294" s="8">
        <v>43946</v>
      </c>
      <c r="CK2294">
        <v>71</v>
      </c>
      <c r="CL2294">
        <v>328</v>
      </c>
      <c r="CM2294">
        <v>5</v>
      </c>
    </row>
    <row r="2295" spans="1:227" ht="20.25">
      <c r="CH2295">
        <v>153</v>
      </c>
      <c r="CI2295" t="s">
        <v>48</v>
      </c>
      <c r="CJ2295" s="8">
        <v>43947</v>
      </c>
      <c r="CK2295">
        <v>73</v>
      </c>
      <c r="CL2295">
        <v>337</v>
      </c>
      <c r="CM2295">
        <v>5</v>
      </c>
    </row>
    <row r="2296" spans="1:227" ht="20.25">
      <c r="CH2296">
        <v>153</v>
      </c>
      <c r="CI2296" t="s">
        <v>48</v>
      </c>
      <c r="CJ2296" s="8">
        <v>43948</v>
      </c>
      <c r="CK2296">
        <v>81</v>
      </c>
      <c r="CL2296">
        <v>374</v>
      </c>
      <c r="CM2296">
        <v>4</v>
      </c>
    </row>
    <row r="2297" spans="1:227" ht="20.25">
      <c r="CH2297">
        <v>153</v>
      </c>
      <c r="CI2297" t="s">
        <v>48</v>
      </c>
      <c r="CJ2297" s="8">
        <v>43949</v>
      </c>
      <c r="CK2297">
        <v>80</v>
      </c>
      <c r="CL2297">
        <v>370</v>
      </c>
      <c r="CM2297">
        <v>4</v>
      </c>
    </row>
    <row r="2298" spans="1:227" ht="20.25">
      <c r="CH2298">
        <v>153</v>
      </c>
      <c r="CI2298" t="s">
        <v>48</v>
      </c>
      <c r="CJ2298" s="8">
        <v>43950</v>
      </c>
      <c r="CK2298">
        <v>81</v>
      </c>
      <c r="CL2298">
        <v>374</v>
      </c>
      <c r="CM2298">
        <v>4</v>
      </c>
    </row>
    <row r="2299" spans="1:227" ht="20.25">
      <c r="CH2299">
        <v>153</v>
      </c>
      <c r="CI2299" t="s">
        <v>48</v>
      </c>
      <c r="CJ2299" s="8">
        <v>43951</v>
      </c>
      <c r="CK2299">
        <v>87</v>
      </c>
      <c r="CL2299">
        <v>402</v>
      </c>
      <c r="CM2299">
        <v>4</v>
      </c>
    </row>
    <row r="2300" spans="1:227" ht="20.25">
      <c r="CH2300">
        <v>153</v>
      </c>
      <c r="CI2300" t="s">
        <v>48</v>
      </c>
      <c r="CJ2300" s="8">
        <v>43952</v>
      </c>
      <c r="CK2300">
        <v>93</v>
      </c>
      <c r="CL2300">
        <v>430</v>
      </c>
      <c r="CM2300">
        <v>4</v>
      </c>
    </row>
    <row r="2301" spans="1:227" ht="20.25">
      <c r="CH2301">
        <v>153</v>
      </c>
      <c r="CI2301" t="s">
        <v>48</v>
      </c>
      <c r="CJ2301" s="8">
        <v>43953</v>
      </c>
      <c r="CK2301">
        <v>94</v>
      </c>
      <c r="CL2301">
        <v>434</v>
      </c>
      <c r="CM2301">
        <v>4</v>
      </c>
    </row>
    <row r="2302" spans="1:227" ht="20.25">
      <c r="CH2302">
        <v>153</v>
      </c>
      <c r="CI2302" t="s">
        <v>48</v>
      </c>
      <c r="CJ2302" s="8">
        <v>43954</v>
      </c>
      <c r="CK2302">
        <v>96</v>
      </c>
      <c r="CL2302">
        <v>444</v>
      </c>
      <c r="CM2302">
        <v>4</v>
      </c>
    </row>
    <row r="2303" spans="1:227" ht="20.25">
      <c r="CH2303">
        <v>153</v>
      </c>
      <c r="CI2303" t="s">
        <v>48</v>
      </c>
      <c r="CJ2303" s="8">
        <v>43955</v>
      </c>
      <c r="CK2303">
        <v>103</v>
      </c>
      <c r="CL2303">
        <v>476</v>
      </c>
      <c r="CM2303">
        <v>4</v>
      </c>
    </row>
    <row r="2304" spans="1:227" ht="20.25">
      <c r="CH2304">
        <v>153</v>
      </c>
      <c r="CI2304" t="s">
        <v>48</v>
      </c>
      <c r="CJ2304" s="8">
        <v>43956</v>
      </c>
      <c r="CK2304">
        <v>104</v>
      </c>
      <c r="CL2304">
        <v>481</v>
      </c>
      <c r="CM2304">
        <v>4</v>
      </c>
    </row>
    <row r="2305" spans="1:227" ht="20.25">
      <c r="CH2305">
        <v>153</v>
      </c>
      <c r="CI2305" t="s">
        <v>48</v>
      </c>
      <c r="CJ2305" s="8">
        <v>43957</v>
      </c>
      <c r="CK2305">
        <v>109</v>
      </c>
      <c r="CL2305">
        <v>504</v>
      </c>
      <c r="CM2305">
        <v>4</v>
      </c>
    </row>
    <row r="2306" spans="1:227" ht="20.25">
      <c r="CH2306">
        <v>153</v>
      </c>
      <c r="CI2306" t="s">
        <v>48</v>
      </c>
      <c r="CJ2306" s="8">
        <v>43958</v>
      </c>
      <c r="CK2306">
        <v>110</v>
      </c>
      <c r="CL2306">
        <v>508</v>
      </c>
      <c r="CM2306">
        <v>4</v>
      </c>
    </row>
    <row r="2307" spans="1:227" ht="20.25">
      <c r="CH2307">
        <v>153</v>
      </c>
      <c r="CI2307" t="s">
        <v>48</v>
      </c>
      <c r="CJ2307" s="8">
        <v>43959</v>
      </c>
      <c r="CK2307">
        <v>109</v>
      </c>
      <c r="CL2307">
        <v>504</v>
      </c>
      <c r="CM2307">
        <v>4</v>
      </c>
    </row>
    <row r="2308" spans="1:227" ht="20.25">
      <c r="CH2308">
        <v>153</v>
      </c>
      <c r="CI2308" t="s">
        <v>48</v>
      </c>
      <c r="CJ2308" s="8">
        <v>43960</v>
      </c>
      <c r="CK2308">
        <v>111</v>
      </c>
      <c r="CL2308">
        <v>513</v>
      </c>
      <c r="CM2308">
        <v>4</v>
      </c>
    </row>
    <row r="2309" spans="1:227" ht="20.25">
      <c r="CH2309">
        <v>153</v>
      </c>
      <c r="CI2309" t="s">
        <v>48</v>
      </c>
      <c r="CJ2309" s="8">
        <v>43961</v>
      </c>
      <c r="CK2309">
        <v>113</v>
      </c>
      <c r="CL2309">
        <v>522</v>
      </c>
      <c r="CM2309">
        <v>4</v>
      </c>
    </row>
    <row r="2310" spans="1:227" ht="20.25">
      <c r="CH2310">
        <v>153</v>
      </c>
      <c r="CI2310" t="s">
        <v>48</v>
      </c>
      <c r="CJ2310" s="8">
        <v>43962</v>
      </c>
      <c r="CK2310">
        <v>114</v>
      </c>
      <c r="CL2310">
        <v>527</v>
      </c>
      <c r="CM2310">
        <v>4</v>
      </c>
    </row>
    <row r="2311" spans="1:227" ht="20.25">
      <c r="CH2311">
        <v>155</v>
      </c>
      <c r="CI2311" t="s">
        <v>91</v>
      </c>
      <c r="CJ2311" s="8">
        <v>43914</v>
      </c>
      <c r="CK2311">
        <v>6</v>
      </c>
      <c r="CM2311">
        <v>0</v>
      </c>
    </row>
    <row r="2312" spans="1:227" ht="20.25">
      <c r="CH2312">
        <v>155</v>
      </c>
      <c r="CI2312" t="s">
        <v>91</v>
      </c>
      <c r="CJ2312" s="8">
        <v>43915</v>
      </c>
      <c r="CK2312">
        <v>6</v>
      </c>
      <c r="CM2312">
        <v>0</v>
      </c>
    </row>
    <row r="2313" spans="1:227" ht="20.25">
      <c r="CH2313">
        <v>155</v>
      </c>
      <c r="CI2313" t="s">
        <v>91</v>
      </c>
      <c r="CJ2313" s="8">
        <v>43916</v>
      </c>
      <c r="CK2313">
        <v>6</v>
      </c>
      <c r="CM2313">
        <v>0</v>
      </c>
    </row>
    <row r="2314" spans="1:227" ht="20.25">
      <c r="CH2314">
        <v>155</v>
      </c>
      <c r="CI2314" t="s">
        <v>91</v>
      </c>
      <c r="CJ2314" s="8">
        <v>43917</v>
      </c>
      <c r="CK2314">
        <v>9</v>
      </c>
      <c r="CM2314">
        <v>0</v>
      </c>
    </row>
    <row r="2315" spans="1:227" ht="20.25">
      <c r="CH2315">
        <v>155</v>
      </c>
      <c r="CI2315" t="s">
        <v>91</v>
      </c>
      <c r="CJ2315" s="8">
        <v>43918</v>
      </c>
      <c r="CK2315">
        <v>9</v>
      </c>
      <c r="CM2315">
        <v>0</v>
      </c>
    </row>
    <row r="2316" spans="1:227" ht="20.25">
      <c r="CH2316">
        <v>155</v>
      </c>
      <c r="CI2316" t="s">
        <v>91</v>
      </c>
      <c r="CJ2316" s="8">
        <v>43919</v>
      </c>
      <c r="CK2316">
        <v>9</v>
      </c>
      <c r="CM2316">
        <v>0</v>
      </c>
    </row>
    <row r="2317" spans="1:227" ht="20.25">
      <c r="CH2317">
        <v>155</v>
      </c>
      <c r="CI2317" t="s">
        <v>91</v>
      </c>
      <c r="CJ2317" s="8">
        <v>43920</v>
      </c>
      <c r="CK2317">
        <v>12</v>
      </c>
      <c r="CM2317">
        <v>0</v>
      </c>
    </row>
    <row r="2318" spans="1:227" ht="20.25">
      <c r="CH2318">
        <v>155</v>
      </c>
      <c r="CI2318" t="s">
        <v>91</v>
      </c>
      <c r="CJ2318" s="8">
        <v>43921</v>
      </c>
      <c r="CK2318">
        <v>20</v>
      </c>
      <c r="CM2318">
        <v>0</v>
      </c>
    </row>
    <row r="2319" spans="1:227" ht="20.25">
      <c r="CH2319">
        <v>155</v>
      </c>
      <c r="CI2319" t="s">
        <v>91</v>
      </c>
      <c r="CJ2319" s="8">
        <v>43922</v>
      </c>
      <c r="CK2319">
        <v>23</v>
      </c>
      <c r="CM2319">
        <v>0</v>
      </c>
    </row>
    <row r="2320" spans="1:227" ht="20.25">
      <c r="CH2320">
        <v>155</v>
      </c>
      <c r="CI2320" t="s">
        <v>91</v>
      </c>
      <c r="CJ2320" s="8">
        <v>43923</v>
      </c>
      <c r="CK2320">
        <v>24</v>
      </c>
      <c r="CM2320">
        <v>1</v>
      </c>
    </row>
    <row r="2321" spans="1:227" ht="20.25">
      <c r="CH2321">
        <v>155</v>
      </c>
      <c r="CI2321" t="s">
        <v>91</v>
      </c>
      <c r="CJ2321" s="8">
        <v>43924</v>
      </c>
      <c r="CK2321">
        <v>36</v>
      </c>
      <c r="CM2321">
        <v>1</v>
      </c>
    </row>
    <row r="2322" spans="1:227" ht="20.25">
      <c r="CH2322">
        <v>155</v>
      </c>
      <c r="CI2322" t="s">
        <v>91</v>
      </c>
      <c r="CJ2322" s="8">
        <v>43925</v>
      </c>
      <c r="CK2322">
        <v>36</v>
      </c>
      <c r="CM2322">
        <v>1</v>
      </c>
    </row>
    <row r="2323" spans="1:227" ht="20.25">
      <c r="CH2323">
        <v>155</v>
      </c>
      <c r="CI2323" t="s">
        <v>91</v>
      </c>
      <c r="CJ2323" s="8">
        <v>43926</v>
      </c>
      <c r="CK2323">
        <v>36</v>
      </c>
      <c r="CM2323">
        <v>1</v>
      </c>
    </row>
    <row r="2324" spans="1:227" ht="20.25">
      <c r="CH2324">
        <v>155</v>
      </c>
      <c r="CI2324" t="s">
        <v>91</v>
      </c>
      <c r="CJ2324" s="8">
        <v>43927</v>
      </c>
      <c r="CK2324">
        <v>43</v>
      </c>
      <c r="CM2324">
        <v>1</v>
      </c>
    </row>
    <row r="2325" spans="1:227" ht="20.25">
      <c r="CH2325">
        <v>155</v>
      </c>
      <c r="CI2325" t="s">
        <v>91</v>
      </c>
      <c r="CJ2325" s="8">
        <v>43928</v>
      </c>
      <c r="CK2325">
        <v>51</v>
      </c>
      <c r="CM2325">
        <v>2</v>
      </c>
    </row>
    <row r="2326" spans="1:227" ht="20.25">
      <c r="CH2326">
        <v>155</v>
      </c>
      <c r="CI2326" t="s">
        <v>91</v>
      </c>
      <c r="CJ2326" s="8">
        <v>43929</v>
      </c>
      <c r="CK2326">
        <v>66</v>
      </c>
      <c r="CM2326">
        <v>2</v>
      </c>
    </row>
    <row r="2327" spans="1:227" ht="20.25">
      <c r="CH2327">
        <v>155</v>
      </c>
      <c r="CI2327" t="s">
        <v>91</v>
      </c>
      <c r="CJ2327" s="8">
        <v>43930</v>
      </c>
      <c r="CK2327">
        <v>69</v>
      </c>
      <c r="CM2327">
        <v>2</v>
      </c>
    </row>
    <row r="2328" spans="1:227" ht="20.25">
      <c r="CH2328">
        <v>155</v>
      </c>
      <c r="CI2328" t="s">
        <v>91</v>
      </c>
      <c r="CJ2328" s="8">
        <v>43931</v>
      </c>
      <c r="CK2328">
        <v>75</v>
      </c>
      <c r="CM2328">
        <v>3</v>
      </c>
    </row>
    <row r="2329" spans="1:227" ht="20.25">
      <c r="CH2329">
        <v>155</v>
      </c>
      <c r="CI2329" t="s">
        <v>91</v>
      </c>
      <c r="CJ2329" s="8">
        <v>43932</v>
      </c>
      <c r="CK2329">
        <v>88</v>
      </c>
      <c r="CM2329">
        <v>6</v>
      </c>
    </row>
    <row r="2330" spans="1:227" ht="20.25">
      <c r="CH2330">
        <v>155</v>
      </c>
      <c r="CI2330" t="s">
        <v>91</v>
      </c>
      <c r="CJ2330" s="8">
        <v>43933</v>
      </c>
      <c r="CK2330">
        <v>92</v>
      </c>
      <c r="CM2330">
        <v>8</v>
      </c>
    </row>
    <row r="2331" spans="1:227" ht="20.25">
      <c r="CH2331">
        <v>155</v>
      </c>
      <c r="CI2331" t="s">
        <v>91</v>
      </c>
      <c r="CJ2331" s="8">
        <v>43934</v>
      </c>
      <c r="CK2331">
        <v>114</v>
      </c>
      <c r="CM2331">
        <v>12</v>
      </c>
    </row>
    <row r="2332" spans="1:227" ht="20.25">
      <c r="CH2332">
        <v>155</v>
      </c>
      <c r="CI2332" t="s">
        <v>91</v>
      </c>
      <c r="CJ2332" s="8">
        <v>43935</v>
      </c>
      <c r="CK2332">
        <v>121</v>
      </c>
      <c r="CM2332">
        <v>12</v>
      </c>
    </row>
    <row r="2333" spans="1:227" ht="20.25">
      <c r="CH2333">
        <v>155</v>
      </c>
      <c r="CI2333" t="s">
        <v>91</v>
      </c>
      <c r="CJ2333" s="8">
        <v>43936</v>
      </c>
      <c r="CK2333">
        <v>142</v>
      </c>
      <c r="CM2333">
        <v>17</v>
      </c>
    </row>
    <row r="2334" spans="1:227" ht="20.25">
      <c r="CH2334">
        <v>155</v>
      </c>
      <c r="CI2334" t="s">
        <v>91</v>
      </c>
      <c r="CJ2334" s="8">
        <v>43937</v>
      </c>
      <c r="CK2334">
        <v>154</v>
      </c>
      <c r="CL2334">
        <v>245</v>
      </c>
      <c r="CM2334">
        <v>18</v>
      </c>
    </row>
    <row r="2335" spans="1:227" ht="20.25">
      <c r="CH2335">
        <v>155</v>
      </c>
      <c r="CI2335" t="s">
        <v>91</v>
      </c>
      <c r="CJ2335" s="8">
        <v>43938</v>
      </c>
      <c r="CK2335">
        <v>162</v>
      </c>
      <c r="CL2335">
        <v>257</v>
      </c>
      <c r="CM2335">
        <v>19</v>
      </c>
    </row>
    <row r="2336" spans="1:227" ht="20.25">
      <c r="CH2336">
        <v>155</v>
      </c>
      <c r="CI2336" t="s">
        <v>91</v>
      </c>
      <c r="CJ2336" s="8">
        <v>43939</v>
      </c>
      <c r="CK2336">
        <v>168</v>
      </c>
      <c r="CL2336">
        <v>267</v>
      </c>
      <c r="CM2336">
        <v>19</v>
      </c>
    </row>
    <row r="2337" spans="1:227" ht="20.25">
      <c r="CH2337">
        <v>155</v>
      </c>
      <c r="CI2337" t="s">
        <v>91</v>
      </c>
      <c r="CJ2337" s="8">
        <v>43940</v>
      </c>
      <c r="CK2337">
        <v>174</v>
      </c>
      <c r="CL2337">
        <v>276</v>
      </c>
      <c r="CM2337">
        <v>19</v>
      </c>
    </row>
    <row r="2338" spans="1:227" ht="20.25">
      <c r="CH2338">
        <v>155</v>
      </c>
      <c r="CI2338" t="s">
        <v>91</v>
      </c>
      <c r="CJ2338" s="8">
        <v>43941</v>
      </c>
      <c r="CK2338">
        <v>192</v>
      </c>
      <c r="CL2338">
        <v>305</v>
      </c>
      <c r="CM2338">
        <v>20</v>
      </c>
    </row>
    <row r="2339" spans="1:227" ht="20.25">
      <c r="CH2339">
        <v>155</v>
      </c>
      <c r="CI2339" t="s">
        <v>91</v>
      </c>
      <c r="CJ2339" s="8">
        <v>43942</v>
      </c>
      <c r="CK2339">
        <v>197</v>
      </c>
      <c r="CL2339">
        <v>313</v>
      </c>
      <c r="CM2339">
        <v>23</v>
      </c>
    </row>
    <row r="2340" spans="1:227" ht="20.25">
      <c r="CH2340">
        <v>155</v>
      </c>
      <c r="CI2340" t="s">
        <v>91</v>
      </c>
      <c r="CJ2340" s="8">
        <v>43943</v>
      </c>
      <c r="CK2340">
        <v>216</v>
      </c>
      <c r="CL2340">
        <v>343</v>
      </c>
      <c r="CM2340">
        <v>27</v>
      </c>
    </row>
    <row r="2341" spans="1:227" ht="20.25">
      <c r="CH2341">
        <v>155</v>
      </c>
      <c r="CI2341" t="s">
        <v>91</v>
      </c>
      <c r="CJ2341" s="8">
        <v>43944</v>
      </c>
      <c r="CK2341">
        <v>222</v>
      </c>
      <c r="CL2341">
        <v>353</v>
      </c>
      <c r="CM2341">
        <v>30</v>
      </c>
    </row>
    <row r="2342" spans="1:227" ht="20.25">
      <c r="CH2342">
        <v>155</v>
      </c>
      <c r="CI2342" t="s">
        <v>91</v>
      </c>
      <c r="CJ2342" s="8">
        <v>43945</v>
      </c>
      <c r="CK2342">
        <v>238</v>
      </c>
      <c r="CL2342">
        <v>378</v>
      </c>
      <c r="CM2342">
        <v>33</v>
      </c>
    </row>
    <row r="2343" spans="1:227" ht="20.25">
      <c r="CH2343">
        <v>155</v>
      </c>
      <c r="CI2343" t="s">
        <v>91</v>
      </c>
      <c r="CJ2343" s="8">
        <v>43946</v>
      </c>
      <c r="CK2343">
        <v>249</v>
      </c>
      <c r="CL2343">
        <v>396</v>
      </c>
      <c r="CM2343">
        <v>38</v>
      </c>
    </row>
    <row r="2344" spans="1:227" ht="20.25">
      <c r="CH2344">
        <v>155</v>
      </c>
      <c r="CI2344" t="s">
        <v>91</v>
      </c>
      <c r="CJ2344" s="8">
        <v>43947</v>
      </c>
      <c r="CK2344">
        <v>267</v>
      </c>
      <c r="CL2344">
        <v>424</v>
      </c>
      <c r="CM2344">
        <v>41</v>
      </c>
    </row>
    <row r="2345" spans="1:227" ht="20.25">
      <c r="CH2345">
        <v>155</v>
      </c>
      <c r="CI2345" t="s">
        <v>91</v>
      </c>
      <c r="CJ2345" s="8">
        <v>43948</v>
      </c>
      <c r="CK2345">
        <v>284</v>
      </c>
      <c r="CL2345">
        <v>451</v>
      </c>
      <c r="CM2345">
        <v>47</v>
      </c>
    </row>
    <row r="2346" spans="1:227" ht="20.25">
      <c r="CH2346">
        <v>155</v>
      </c>
      <c r="CI2346" t="s">
        <v>91</v>
      </c>
      <c r="CJ2346" s="8">
        <v>43949</v>
      </c>
      <c r="CK2346">
        <v>285</v>
      </c>
      <c r="CL2346">
        <v>453</v>
      </c>
      <c r="CM2346">
        <v>48</v>
      </c>
    </row>
    <row r="2347" spans="1:227" ht="20.25">
      <c r="CH2347">
        <v>155</v>
      </c>
      <c r="CI2347" t="s">
        <v>91</v>
      </c>
      <c r="CJ2347" s="8">
        <v>43950</v>
      </c>
      <c r="CK2347">
        <v>300</v>
      </c>
      <c r="CL2347">
        <v>477</v>
      </c>
      <c r="CM2347">
        <v>49</v>
      </c>
    </row>
    <row r="2348" spans="1:227" ht="20.25">
      <c r="CH2348">
        <v>155</v>
      </c>
      <c r="CI2348" t="s">
        <v>91</v>
      </c>
      <c r="CJ2348" s="8">
        <v>43951</v>
      </c>
      <c r="CK2348">
        <v>311</v>
      </c>
      <c r="CL2348">
        <v>494</v>
      </c>
      <c r="CM2348">
        <v>50</v>
      </c>
    </row>
    <row r="2349" spans="1:227" ht="20.25">
      <c r="CH2349">
        <v>155</v>
      </c>
      <c r="CI2349" t="s">
        <v>91</v>
      </c>
      <c r="CJ2349" s="8">
        <v>43952</v>
      </c>
      <c r="CK2349">
        <v>332</v>
      </c>
      <c r="CL2349">
        <v>527</v>
      </c>
      <c r="CM2349">
        <v>51</v>
      </c>
    </row>
    <row r="2350" spans="1:227" ht="20.25">
      <c r="CH2350">
        <v>155</v>
      </c>
      <c r="CI2350" t="s">
        <v>91</v>
      </c>
      <c r="CJ2350" s="8">
        <v>43953</v>
      </c>
      <c r="CK2350">
        <v>336</v>
      </c>
      <c r="CL2350">
        <v>534</v>
      </c>
      <c r="CM2350">
        <v>57</v>
      </c>
    </row>
    <row r="2351" spans="1:227" ht="20.25">
      <c r="CH2351">
        <v>155</v>
      </c>
      <c r="CI2351" t="s">
        <v>91</v>
      </c>
      <c r="CJ2351" s="8">
        <v>43954</v>
      </c>
      <c r="CK2351">
        <v>341</v>
      </c>
      <c r="CL2351">
        <v>542</v>
      </c>
      <c r="CM2351">
        <v>62</v>
      </c>
    </row>
    <row r="2352" spans="1:227" ht="20.25">
      <c r="CH2352">
        <v>155</v>
      </c>
      <c r="CI2352" t="s">
        <v>91</v>
      </c>
      <c r="CJ2352" s="8">
        <v>43955</v>
      </c>
      <c r="CK2352">
        <v>347</v>
      </c>
      <c r="CL2352">
        <v>551</v>
      </c>
      <c r="CM2352">
        <v>65</v>
      </c>
    </row>
    <row r="2353" spans="1:227" ht="20.25">
      <c r="CH2353">
        <v>155</v>
      </c>
      <c r="CI2353" t="s">
        <v>91</v>
      </c>
      <c r="CJ2353" s="8">
        <v>43956</v>
      </c>
      <c r="CK2353">
        <v>352</v>
      </c>
      <c r="CL2353">
        <v>559</v>
      </c>
      <c r="CM2353">
        <v>66</v>
      </c>
    </row>
    <row r="2354" spans="1:227" ht="20.25">
      <c r="CH2354">
        <v>155</v>
      </c>
      <c r="CI2354" t="s">
        <v>91</v>
      </c>
      <c r="CJ2354" s="8">
        <v>43957</v>
      </c>
      <c r="CK2354">
        <v>353</v>
      </c>
      <c r="CL2354">
        <v>561</v>
      </c>
      <c r="CM2354">
        <v>66</v>
      </c>
    </row>
    <row r="2355" spans="1:227" ht="20.25">
      <c r="CH2355">
        <v>155</v>
      </c>
      <c r="CI2355" t="s">
        <v>91</v>
      </c>
      <c r="CJ2355" s="8">
        <v>43958</v>
      </c>
      <c r="CK2355">
        <v>357</v>
      </c>
      <c r="CL2355">
        <v>567</v>
      </c>
      <c r="CM2355">
        <v>68</v>
      </c>
    </row>
    <row r="2356" spans="1:227" ht="20.25">
      <c r="CH2356">
        <v>155</v>
      </c>
      <c r="CI2356" t="s">
        <v>91</v>
      </c>
      <c r="CJ2356" s="8">
        <v>43959</v>
      </c>
      <c r="CK2356">
        <v>366</v>
      </c>
      <c r="CL2356">
        <v>582</v>
      </c>
      <c r="CM2356">
        <v>69</v>
      </c>
    </row>
    <row r="2357" spans="1:227" ht="20.25">
      <c r="CH2357">
        <v>155</v>
      </c>
      <c r="CI2357" t="s">
        <v>91</v>
      </c>
      <c r="CJ2357" s="8">
        <v>43960</v>
      </c>
      <c r="CK2357">
        <v>373</v>
      </c>
      <c r="CL2357">
        <v>593</v>
      </c>
      <c r="CM2357">
        <v>69</v>
      </c>
    </row>
    <row r="2358" spans="1:227" ht="20.25">
      <c r="CH2358">
        <v>155</v>
      </c>
      <c r="CI2358" t="s">
        <v>91</v>
      </c>
      <c r="CJ2358" s="8">
        <v>43961</v>
      </c>
      <c r="CK2358">
        <v>386</v>
      </c>
      <c r="CL2358">
        <v>613</v>
      </c>
      <c r="CM2358">
        <v>73</v>
      </c>
    </row>
    <row r="2359" spans="1:227" ht="20.25">
      <c r="CH2359">
        <v>155</v>
      </c>
      <c r="CI2359" t="s">
        <v>91</v>
      </c>
      <c r="CJ2359" s="8">
        <v>43962</v>
      </c>
      <c r="CK2359">
        <v>390</v>
      </c>
      <c r="CL2359">
        <v>620</v>
      </c>
      <c r="CM2359">
        <v>74</v>
      </c>
    </row>
    <row r="2360" spans="1:227" ht="20.25">
      <c r="CH2360">
        <v>159</v>
      </c>
      <c r="CI2360" t="s">
        <v>92</v>
      </c>
      <c r="CJ2360" s="8">
        <v>43914</v>
      </c>
      <c r="CK2360">
        <v>2</v>
      </c>
      <c r="CM2360">
        <v>0</v>
      </c>
    </row>
    <row r="2361" spans="1:227" ht="20.25">
      <c r="CH2361">
        <v>159</v>
      </c>
      <c r="CI2361" t="s">
        <v>92</v>
      </c>
      <c r="CJ2361" s="8">
        <v>43915</v>
      </c>
      <c r="CK2361">
        <v>3</v>
      </c>
      <c r="CM2361">
        <v>0</v>
      </c>
    </row>
    <row r="2362" spans="1:227" ht="20.25">
      <c r="CH2362">
        <v>159</v>
      </c>
      <c r="CI2362" t="s">
        <v>92</v>
      </c>
      <c r="CJ2362" s="8">
        <v>43916</v>
      </c>
      <c r="CK2362">
        <v>3</v>
      </c>
      <c r="CM2362">
        <v>0</v>
      </c>
    </row>
    <row r="2363" spans="1:227" ht="20.25">
      <c r="CH2363">
        <v>159</v>
      </c>
      <c r="CI2363" t="s">
        <v>92</v>
      </c>
      <c r="CJ2363" s="8">
        <v>43917</v>
      </c>
      <c r="CK2363">
        <v>6</v>
      </c>
      <c r="CM2363">
        <v>0</v>
      </c>
    </row>
    <row r="2364" spans="1:227" ht="20.25">
      <c r="CH2364">
        <v>159</v>
      </c>
      <c r="CI2364" t="s">
        <v>92</v>
      </c>
      <c r="CJ2364" s="8">
        <v>43918</v>
      </c>
      <c r="CK2364">
        <v>8</v>
      </c>
      <c r="CM2364">
        <v>0</v>
      </c>
    </row>
    <row r="2365" spans="1:227" ht="20.25">
      <c r="CH2365">
        <v>159</v>
      </c>
      <c r="CI2365" t="s">
        <v>92</v>
      </c>
      <c r="CJ2365" s="8">
        <v>43919</v>
      </c>
      <c r="CK2365">
        <v>10</v>
      </c>
      <c r="CM2365">
        <v>0</v>
      </c>
    </row>
    <row r="2366" spans="1:227" ht="20.25">
      <c r="CH2366">
        <v>159</v>
      </c>
      <c r="CI2366" t="s">
        <v>92</v>
      </c>
      <c r="CJ2366" s="8">
        <v>43920</v>
      </c>
      <c r="CK2366">
        <v>12</v>
      </c>
      <c r="CM2366">
        <v>0</v>
      </c>
    </row>
    <row r="2367" spans="1:227" ht="20.25">
      <c r="CH2367">
        <v>159</v>
      </c>
      <c r="CI2367" t="s">
        <v>92</v>
      </c>
      <c r="CJ2367" s="8">
        <v>43921</v>
      </c>
      <c r="CK2367">
        <v>15</v>
      </c>
      <c r="CM2367">
        <v>0</v>
      </c>
    </row>
    <row r="2368" spans="1:227" ht="20.25">
      <c r="CH2368">
        <v>159</v>
      </c>
      <c r="CI2368" t="s">
        <v>92</v>
      </c>
      <c r="CJ2368" s="8">
        <v>43922</v>
      </c>
      <c r="CK2368">
        <v>18</v>
      </c>
      <c r="CM2368">
        <v>1</v>
      </c>
    </row>
    <row r="2369" spans="1:227" ht="20.25">
      <c r="CH2369">
        <v>159</v>
      </c>
      <c r="CI2369" t="s">
        <v>92</v>
      </c>
      <c r="CJ2369" s="8">
        <v>43923</v>
      </c>
      <c r="CK2369">
        <v>22</v>
      </c>
      <c r="CM2369">
        <v>1</v>
      </c>
    </row>
    <row r="2370" spans="1:227" ht="20.25">
      <c r="CH2370">
        <v>159</v>
      </c>
      <c r="CI2370" t="s">
        <v>92</v>
      </c>
      <c r="CJ2370" s="8">
        <v>43924</v>
      </c>
      <c r="CK2370">
        <v>25</v>
      </c>
      <c r="CM2370">
        <v>1</v>
      </c>
    </row>
    <row r="2371" spans="1:227" ht="20.25">
      <c r="CH2371">
        <v>159</v>
      </c>
      <c r="CI2371" t="s">
        <v>92</v>
      </c>
      <c r="CJ2371" s="8">
        <v>43925</v>
      </c>
      <c r="CK2371">
        <v>24</v>
      </c>
      <c r="CM2371">
        <v>1</v>
      </c>
    </row>
    <row r="2372" spans="1:227" ht="20.25">
      <c r="CH2372">
        <v>159</v>
      </c>
      <c r="CI2372" t="s">
        <v>92</v>
      </c>
      <c r="CJ2372" s="8">
        <v>43926</v>
      </c>
      <c r="CK2372">
        <v>26</v>
      </c>
      <c r="CM2372">
        <v>1</v>
      </c>
    </row>
    <row r="2373" spans="1:227" ht="20.25">
      <c r="CH2373">
        <v>159</v>
      </c>
      <c r="CI2373" t="s">
        <v>92</v>
      </c>
      <c r="CJ2373" s="8">
        <v>43927</v>
      </c>
      <c r="CK2373">
        <v>30</v>
      </c>
      <c r="CM2373">
        <v>2</v>
      </c>
    </row>
    <row r="2374" spans="1:227" ht="20.25">
      <c r="CH2374">
        <v>159</v>
      </c>
      <c r="CI2374" t="s">
        <v>92</v>
      </c>
      <c r="CJ2374" s="8">
        <v>43928</v>
      </c>
      <c r="CK2374">
        <v>35</v>
      </c>
      <c r="CM2374">
        <v>2</v>
      </c>
    </row>
    <row r="2375" spans="1:227" ht="20.25">
      <c r="CH2375">
        <v>159</v>
      </c>
      <c r="CI2375" t="s">
        <v>92</v>
      </c>
      <c r="CJ2375" s="8">
        <v>43929</v>
      </c>
      <c r="CK2375">
        <v>35</v>
      </c>
      <c r="CM2375">
        <v>3</v>
      </c>
    </row>
    <row r="2376" spans="1:227" ht="20.25">
      <c r="CH2376">
        <v>159</v>
      </c>
      <c r="CI2376" t="s">
        <v>92</v>
      </c>
      <c r="CJ2376" s="8">
        <v>43930</v>
      </c>
      <c r="CK2376">
        <v>40</v>
      </c>
      <c r="CM2376">
        <v>3</v>
      </c>
    </row>
    <row r="2377" spans="1:227" ht="20.25">
      <c r="CH2377">
        <v>159</v>
      </c>
      <c r="CI2377" t="s">
        <v>92</v>
      </c>
      <c r="CJ2377" s="8">
        <v>43931</v>
      </c>
      <c r="CK2377">
        <v>44</v>
      </c>
      <c r="CM2377">
        <v>3</v>
      </c>
    </row>
    <row r="2378" spans="1:227" ht="20.25">
      <c r="CH2378">
        <v>159</v>
      </c>
      <c r="CI2378" t="s">
        <v>92</v>
      </c>
      <c r="CJ2378" s="8">
        <v>43932</v>
      </c>
      <c r="CK2378">
        <v>52</v>
      </c>
      <c r="CM2378">
        <v>3</v>
      </c>
    </row>
    <row r="2379" spans="1:227" ht="20.25">
      <c r="CH2379">
        <v>159</v>
      </c>
      <c r="CI2379" t="s">
        <v>92</v>
      </c>
      <c r="CJ2379" s="8">
        <v>43933</v>
      </c>
      <c r="CK2379">
        <v>59</v>
      </c>
      <c r="CM2379">
        <v>3</v>
      </c>
    </row>
    <row r="2380" spans="1:227" ht="20.25">
      <c r="CH2380">
        <v>159</v>
      </c>
      <c r="CI2380" t="s">
        <v>92</v>
      </c>
      <c r="CJ2380" s="8">
        <v>43934</v>
      </c>
      <c r="CK2380">
        <v>69</v>
      </c>
      <c r="CM2380">
        <v>3</v>
      </c>
    </row>
    <row r="2381" spans="1:227" ht="20.25">
      <c r="CH2381">
        <v>159</v>
      </c>
      <c r="CI2381" t="s">
        <v>92</v>
      </c>
      <c r="CJ2381" s="8">
        <v>43935</v>
      </c>
      <c r="CK2381">
        <v>71</v>
      </c>
      <c r="CM2381">
        <v>3</v>
      </c>
    </row>
    <row r="2382" spans="1:227" ht="20.25">
      <c r="CH2382">
        <v>159</v>
      </c>
      <c r="CI2382" t="s">
        <v>92</v>
      </c>
      <c r="CJ2382" s="8">
        <v>43936</v>
      </c>
      <c r="CK2382">
        <v>71</v>
      </c>
      <c r="CM2382">
        <v>3</v>
      </c>
    </row>
    <row r="2383" spans="1:227" ht="20.25">
      <c r="CH2383">
        <v>159</v>
      </c>
      <c r="CI2383" t="s">
        <v>92</v>
      </c>
      <c r="CJ2383" s="8">
        <v>43937</v>
      </c>
      <c r="CK2383">
        <v>77</v>
      </c>
      <c r="CL2383">
        <v>295</v>
      </c>
      <c r="CM2383">
        <v>3</v>
      </c>
    </row>
    <row r="2384" spans="1:227" ht="20.25">
      <c r="CH2384">
        <v>159</v>
      </c>
      <c r="CI2384" t="s">
        <v>92</v>
      </c>
      <c r="CJ2384" s="8">
        <v>43938</v>
      </c>
      <c r="CK2384">
        <v>83</v>
      </c>
      <c r="CL2384">
        <v>318</v>
      </c>
      <c r="CM2384">
        <v>3</v>
      </c>
    </row>
    <row r="2385" spans="1:227" ht="20.25">
      <c r="CH2385">
        <v>159</v>
      </c>
      <c r="CI2385" t="s">
        <v>92</v>
      </c>
      <c r="CJ2385" s="8">
        <v>43939</v>
      </c>
      <c r="CK2385">
        <v>85</v>
      </c>
      <c r="CL2385">
        <v>326</v>
      </c>
      <c r="CM2385">
        <v>3</v>
      </c>
    </row>
    <row r="2386" spans="1:227" ht="20.25">
      <c r="CH2386">
        <v>159</v>
      </c>
      <c r="CI2386" t="s">
        <v>92</v>
      </c>
      <c r="CJ2386" s="8">
        <v>43940</v>
      </c>
      <c r="CK2386">
        <v>86</v>
      </c>
      <c r="CL2386">
        <v>330</v>
      </c>
      <c r="CM2386">
        <v>3</v>
      </c>
    </row>
    <row r="2387" spans="1:227" ht="20.25">
      <c r="CH2387">
        <v>159</v>
      </c>
      <c r="CI2387" t="s">
        <v>92</v>
      </c>
      <c r="CJ2387" s="8">
        <v>43941</v>
      </c>
      <c r="CK2387">
        <v>94</v>
      </c>
      <c r="CL2387">
        <v>360</v>
      </c>
      <c r="CM2387">
        <v>5</v>
      </c>
    </row>
    <row r="2388" spans="1:227" ht="20.25">
      <c r="CH2388">
        <v>159</v>
      </c>
      <c r="CI2388" t="s">
        <v>92</v>
      </c>
      <c r="CJ2388" s="8">
        <v>43942</v>
      </c>
      <c r="CK2388">
        <v>98</v>
      </c>
      <c r="CL2388">
        <v>376</v>
      </c>
      <c r="CM2388">
        <v>5</v>
      </c>
    </row>
    <row r="2389" spans="1:227" ht="20.25">
      <c r="CH2389">
        <v>159</v>
      </c>
      <c r="CI2389" t="s">
        <v>92</v>
      </c>
      <c r="CJ2389" s="8">
        <v>43943</v>
      </c>
      <c r="CK2389">
        <v>104</v>
      </c>
      <c r="CL2389">
        <v>399</v>
      </c>
      <c r="CM2389">
        <v>5</v>
      </c>
    </row>
    <row r="2390" spans="1:227" ht="20.25">
      <c r="CH2390">
        <v>159</v>
      </c>
      <c r="CI2390" t="s">
        <v>92</v>
      </c>
      <c r="CJ2390" s="8">
        <v>43944</v>
      </c>
      <c r="CK2390">
        <v>107</v>
      </c>
      <c r="CL2390">
        <v>410</v>
      </c>
      <c r="CM2390">
        <v>5</v>
      </c>
    </row>
    <row r="2391" spans="1:227" ht="20.25">
      <c r="CH2391">
        <v>159</v>
      </c>
      <c r="CI2391" t="s">
        <v>92</v>
      </c>
      <c r="CJ2391" s="8">
        <v>43945</v>
      </c>
      <c r="CK2391">
        <v>117</v>
      </c>
      <c r="CL2391">
        <v>449</v>
      </c>
      <c r="CM2391">
        <v>5</v>
      </c>
    </row>
    <row r="2392" spans="1:227" ht="20.25">
      <c r="CH2392">
        <v>159</v>
      </c>
      <c r="CI2392" t="s">
        <v>92</v>
      </c>
      <c r="CJ2392" s="8">
        <v>43946</v>
      </c>
      <c r="CK2392">
        <v>117</v>
      </c>
      <c r="CL2392">
        <v>449</v>
      </c>
      <c r="CM2392">
        <v>5</v>
      </c>
    </row>
    <row r="2393" spans="1:227" ht="20.25">
      <c r="CH2393">
        <v>159</v>
      </c>
      <c r="CI2393" t="s">
        <v>92</v>
      </c>
      <c r="CJ2393" s="8">
        <v>43947</v>
      </c>
      <c r="CK2393">
        <v>125</v>
      </c>
      <c r="CL2393">
        <v>479</v>
      </c>
      <c r="CM2393">
        <v>5</v>
      </c>
    </row>
    <row r="2394" spans="1:227" ht="20.25">
      <c r="CH2394">
        <v>159</v>
      </c>
      <c r="CI2394" t="s">
        <v>92</v>
      </c>
      <c r="CJ2394" s="8">
        <v>43948</v>
      </c>
      <c r="CK2394">
        <v>134</v>
      </c>
      <c r="CL2394">
        <v>514</v>
      </c>
      <c r="CM2394">
        <v>5</v>
      </c>
    </row>
    <row r="2395" spans="1:227" ht="20.25">
      <c r="CH2395">
        <v>159</v>
      </c>
      <c r="CI2395" t="s">
        <v>92</v>
      </c>
      <c r="CJ2395" s="8">
        <v>43949</v>
      </c>
      <c r="CK2395">
        <v>137</v>
      </c>
      <c r="CL2395">
        <v>525</v>
      </c>
      <c r="CM2395">
        <v>5</v>
      </c>
    </row>
    <row r="2396" spans="1:227" ht="20.25">
      <c r="CH2396">
        <v>159</v>
      </c>
      <c r="CI2396" t="s">
        <v>92</v>
      </c>
      <c r="CJ2396" s="8">
        <v>43950</v>
      </c>
      <c r="CK2396">
        <v>138</v>
      </c>
      <c r="CL2396">
        <v>529</v>
      </c>
      <c r="CM2396">
        <v>7</v>
      </c>
    </row>
    <row r="2397" spans="1:227" ht="20.25">
      <c r="CH2397">
        <v>159</v>
      </c>
      <c r="CI2397" t="s">
        <v>92</v>
      </c>
      <c r="CJ2397" s="8">
        <v>43951</v>
      </c>
      <c r="CK2397">
        <v>145</v>
      </c>
      <c r="CL2397">
        <v>556</v>
      </c>
      <c r="CM2397">
        <v>8</v>
      </c>
    </row>
    <row r="2398" spans="1:227" ht="20.25">
      <c r="CH2398">
        <v>159</v>
      </c>
      <c r="CI2398" t="s">
        <v>92</v>
      </c>
      <c r="CJ2398" s="8">
        <v>43952</v>
      </c>
      <c r="CK2398">
        <v>156</v>
      </c>
      <c r="CL2398">
        <v>598</v>
      </c>
      <c r="CM2398">
        <v>8</v>
      </c>
    </row>
    <row r="2399" spans="1:227" ht="20.25">
      <c r="CH2399">
        <v>159</v>
      </c>
      <c r="CI2399" t="s">
        <v>92</v>
      </c>
      <c r="CJ2399" s="8">
        <v>43953</v>
      </c>
      <c r="CK2399">
        <v>166</v>
      </c>
      <c r="CL2399">
        <v>636</v>
      </c>
      <c r="CM2399">
        <v>8</v>
      </c>
    </row>
    <row r="2400" spans="1:227" ht="20.25">
      <c r="CH2400">
        <v>159</v>
      </c>
      <c r="CI2400" t="s">
        <v>92</v>
      </c>
      <c r="CJ2400" s="8">
        <v>43954</v>
      </c>
      <c r="CK2400">
        <v>169</v>
      </c>
      <c r="CL2400">
        <v>648</v>
      </c>
      <c r="CM2400">
        <v>8</v>
      </c>
    </row>
    <row r="2401" spans="1:227" ht="20.25">
      <c r="CH2401">
        <v>159</v>
      </c>
      <c r="CI2401" t="s">
        <v>92</v>
      </c>
      <c r="CJ2401" s="8">
        <v>43955</v>
      </c>
      <c r="CK2401">
        <v>172</v>
      </c>
      <c r="CL2401">
        <v>659</v>
      </c>
      <c r="CM2401">
        <v>8</v>
      </c>
    </row>
    <row r="2402" spans="1:227" ht="20.25">
      <c r="CH2402">
        <v>159</v>
      </c>
      <c r="CI2402" t="s">
        <v>92</v>
      </c>
      <c r="CJ2402" s="8">
        <v>43956</v>
      </c>
      <c r="CK2402">
        <v>173</v>
      </c>
      <c r="CL2402">
        <v>663</v>
      </c>
      <c r="CM2402">
        <v>8</v>
      </c>
    </row>
    <row r="2403" spans="1:227" ht="20.25">
      <c r="CH2403">
        <v>159</v>
      </c>
      <c r="CI2403" t="s">
        <v>92</v>
      </c>
      <c r="CJ2403" s="8">
        <v>43957</v>
      </c>
      <c r="CK2403">
        <v>177</v>
      </c>
      <c r="CL2403">
        <v>679</v>
      </c>
      <c r="CM2403">
        <v>8</v>
      </c>
    </row>
    <row r="2404" spans="1:227" ht="20.25">
      <c r="CH2404">
        <v>159</v>
      </c>
      <c r="CI2404" t="s">
        <v>92</v>
      </c>
      <c r="CJ2404" s="8">
        <v>43958</v>
      </c>
      <c r="CK2404">
        <v>180</v>
      </c>
      <c r="CL2404">
        <v>690</v>
      </c>
      <c r="CM2404">
        <v>8</v>
      </c>
    </row>
    <row r="2405" spans="1:227" ht="20.25">
      <c r="CH2405">
        <v>159</v>
      </c>
      <c r="CI2405" t="s">
        <v>92</v>
      </c>
      <c r="CJ2405" s="8">
        <v>43959</v>
      </c>
      <c r="CK2405">
        <v>187</v>
      </c>
      <c r="CL2405">
        <v>717</v>
      </c>
      <c r="CM2405">
        <v>8</v>
      </c>
    </row>
    <row r="2406" spans="1:227" ht="20.25">
      <c r="CH2406">
        <v>159</v>
      </c>
      <c r="CI2406" t="s">
        <v>92</v>
      </c>
      <c r="CJ2406" s="8">
        <v>43960</v>
      </c>
      <c r="CK2406">
        <v>192</v>
      </c>
      <c r="CL2406">
        <v>736</v>
      </c>
      <c r="CM2406">
        <v>8</v>
      </c>
    </row>
    <row r="2407" spans="1:227" ht="20.25">
      <c r="CH2407">
        <v>159</v>
      </c>
      <c r="CI2407" t="s">
        <v>92</v>
      </c>
      <c r="CJ2407" s="8">
        <v>43961</v>
      </c>
      <c r="CK2407">
        <v>196</v>
      </c>
      <c r="CL2407">
        <v>751</v>
      </c>
      <c r="CM2407">
        <v>9</v>
      </c>
    </row>
    <row r="2408" spans="1:227" ht="20.25">
      <c r="CH2408">
        <v>159</v>
      </c>
      <c r="CI2408" t="s">
        <v>92</v>
      </c>
      <c r="CJ2408" s="8">
        <v>43962</v>
      </c>
      <c r="CK2408">
        <v>197</v>
      </c>
      <c r="CL2408">
        <v>755</v>
      </c>
      <c r="CM2408">
        <v>9</v>
      </c>
    </row>
    <row r="2409" spans="1:227" ht="20.25">
      <c r="CH2409">
        <v>162</v>
      </c>
      <c r="CI2409" t="s">
        <v>49</v>
      </c>
      <c r="CJ2409" s="8">
        <v>43914</v>
      </c>
      <c r="CK2409">
        <v>0</v>
      </c>
      <c r="CM2409">
        <v>0</v>
      </c>
    </row>
    <row r="2410" spans="1:227" ht="20.25">
      <c r="CH2410">
        <v>162</v>
      </c>
      <c r="CI2410" t="s">
        <v>49</v>
      </c>
      <c r="CJ2410" s="8">
        <v>43915</v>
      </c>
      <c r="CK2410">
        <v>0</v>
      </c>
      <c r="CM2410">
        <v>0</v>
      </c>
    </row>
    <row r="2411" spans="1:227" ht="20.25">
      <c r="CH2411">
        <v>162</v>
      </c>
      <c r="CI2411" t="s">
        <v>49</v>
      </c>
      <c r="CJ2411" s="8">
        <v>43916</v>
      </c>
      <c r="CK2411">
        <v>0</v>
      </c>
      <c r="CM2411">
        <v>0</v>
      </c>
    </row>
    <row r="2412" spans="1:227" ht="20.25">
      <c r="CH2412">
        <v>162</v>
      </c>
      <c r="CI2412" t="s">
        <v>49</v>
      </c>
      <c r="CJ2412" s="8">
        <v>43917</v>
      </c>
      <c r="CK2412">
        <v>0</v>
      </c>
      <c r="CM2412">
        <v>0</v>
      </c>
    </row>
    <row r="2413" spans="1:227" ht="20.25">
      <c r="CH2413">
        <v>162</v>
      </c>
      <c r="CI2413" t="s">
        <v>49</v>
      </c>
      <c r="CJ2413" s="8">
        <v>43918</v>
      </c>
      <c r="CK2413">
        <v>0</v>
      </c>
      <c r="CM2413">
        <v>0</v>
      </c>
    </row>
    <row r="2414" spans="1:227" ht="20.25">
      <c r="CH2414">
        <v>162</v>
      </c>
      <c r="CI2414" t="s">
        <v>49</v>
      </c>
      <c r="CJ2414" s="8">
        <v>43919</v>
      </c>
      <c r="CK2414">
        <v>1</v>
      </c>
      <c r="CM2414">
        <v>0</v>
      </c>
    </row>
    <row r="2415" spans="1:227" ht="20.25">
      <c r="CH2415">
        <v>162</v>
      </c>
      <c r="CI2415" t="s">
        <v>49</v>
      </c>
      <c r="CJ2415" s="8">
        <v>43920</v>
      </c>
      <c r="CK2415">
        <v>2</v>
      </c>
      <c r="CM2415">
        <v>0</v>
      </c>
    </row>
    <row r="2416" spans="1:227" ht="20.25">
      <c r="CH2416">
        <v>162</v>
      </c>
      <c r="CI2416" t="s">
        <v>49</v>
      </c>
      <c r="CJ2416" s="8">
        <v>43921</v>
      </c>
      <c r="CK2416">
        <v>2</v>
      </c>
      <c r="CM2416">
        <v>0</v>
      </c>
    </row>
    <row r="2417" spans="1:227" ht="20.25">
      <c r="CH2417">
        <v>162</v>
      </c>
      <c r="CI2417" t="s">
        <v>49</v>
      </c>
      <c r="CJ2417" s="8">
        <v>43922</v>
      </c>
      <c r="CK2417">
        <v>2</v>
      </c>
      <c r="CM2417">
        <v>0</v>
      </c>
    </row>
    <row r="2418" spans="1:227" ht="20.25">
      <c r="CH2418">
        <v>162</v>
      </c>
      <c r="CI2418" t="s">
        <v>49</v>
      </c>
      <c r="CJ2418" s="8">
        <v>43923</v>
      </c>
      <c r="CK2418">
        <v>2</v>
      </c>
      <c r="CM2418">
        <v>0</v>
      </c>
    </row>
    <row r="2419" spans="1:227" ht="20.25">
      <c r="CH2419">
        <v>162</v>
      </c>
      <c r="CI2419" t="s">
        <v>49</v>
      </c>
      <c r="CJ2419" s="8">
        <v>43924</v>
      </c>
      <c r="CK2419">
        <v>3</v>
      </c>
      <c r="CM2419">
        <v>0</v>
      </c>
    </row>
    <row r="2420" spans="1:227" ht="20.25">
      <c r="CH2420">
        <v>162</v>
      </c>
      <c r="CI2420" t="s">
        <v>49</v>
      </c>
      <c r="CJ2420" s="8">
        <v>43925</v>
      </c>
      <c r="CK2420">
        <v>3</v>
      </c>
      <c r="CM2420">
        <v>0</v>
      </c>
    </row>
    <row r="2421" spans="1:227" ht="20.25">
      <c r="CH2421">
        <v>162</v>
      </c>
      <c r="CI2421" t="s">
        <v>49</v>
      </c>
      <c r="CJ2421" s="8">
        <v>43926</v>
      </c>
      <c r="CK2421">
        <v>3</v>
      </c>
      <c r="CM2421">
        <v>0</v>
      </c>
    </row>
    <row r="2422" spans="1:227" ht="20.25">
      <c r="CH2422">
        <v>162</v>
      </c>
      <c r="CI2422" t="s">
        <v>49</v>
      </c>
      <c r="CJ2422" s="8">
        <v>43927</v>
      </c>
      <c r="CK2422">
        <v>5</v>
      </c>
      <c r="CM2422">
        <v>0</v>
      </c>
    </row>
    <row r="2423" spans="1:227" ht="20.25">
      <c r="CH2423">
        <v>162</v>
      </c>
      <c r="CI2423" t="s">
        <v>49</v>
      </c>
      <c r="CJ2423" s="8">
        <v>43928</v>
      </c>
      <c r="CK2423">
        <v>8</v>
      </c>
      <c r="CM2423">
        <v>0</v>
      </c>
    </row>
    <row r="2424" spans="1:227" ht="20.25">
      <c r="CH2424">
        <v>162</v>
      </c>
      <c r="CI2424" t="s">
        <v>49</v>
      </c>
      <c r="CJ2424" s="8">
        <v>43929</v>
      </c>
      <c r="CK2424">
        <v>11</v>
      </c>
      <c r="CM2424">
        <v>0</v>
      </c>
    </row>
    <row r="2425" spans="1:227" ht="20.25">
      <c r="CH2425">
        <v>162</v>
      </c>
      <c r="CI2425" t="s">
        <v>49</v>
      </c>
      <c r="CJ2425" s="8">
        <v>43930</v>
      </c>
      <c r="CK2425">
        <v>13</v>
      </c>
      <c r="CM2425">
        <v>0</v>
      </c>
    </row>
    <row r="2426" spans="1:227" ht="20.25">
      <c r="CH2426">
        <v>162</v>
      </c>
      <c r="CI2426" t="s">
        <v>49</v>
      </c>
      <c r="CJ2426" s="8">
        <v>43931</v>
      </c>
      <c r="CK2426">
        <v>13</v>
      </c>
      <c r="CM2426">
        <v>0</v>
      </c>
    </row>
    <row r="2427" spans="1:227" ht="20.25">
      <c r="CH2427">
        <v>162</v>
      </c>
      <c r="CI2427" t="s">
        <v>49</v>
      </c>
      <c r="CJ2427" s="8">
        <v>43932</v>
      </c>
      <c r="CK2427">
        <v>16</v>
      </c>
      <c r="CM2427">
        <v>0</v>
      </c>
    </row>
    <row r="2428" spans="1:227" ht="20.25">
      <c r="CH2428">
        <v>162</v>
      </c>
      <c r="CI2428" t="s">
        <v>49</v>
      </c>
      <c r="CJ2428" s="8">
        <v>43933</v>
      </c>
      <c r="CK2428">
        <v>17</v>
      </c>
      <c r="CM2428">
        <v>0</v>
      </c>
    </row>
    <row r="2429" spans="1:227" ht="20.25">
      <c r="CH2429">
        <v>162</v>
      </c>
      <c r="CI2429" t="s">
        <v>49</v>
      </c>
      <c r="CJ2429" s="8">
        <v>43934</v>
      </c>
      <c r="CK2429">
        <v>19</v>
      </c>
      <c r="CM2429">
        <v>1</v>
      </c>
    </row>
    <row r="2430" spans="1:227" ht="20.25">
      <c r="CH2430">
        <v>162</v>
      </c>
      <c r="CI2430" t="s">
        <v>49</v>
      </c>
      <c r="CJ2430" s="8">
        <v>43935</v>
      </c>
      <c r="CK2430">
        <v>19</v>
      </c>
      <c r="CM2430">
        <v>1</v>
      </c>
    </row>
    <row r="2431" spans="1:227" ht="20.25">
      <c r="CH2431">
        <v>162</v>
      </c>
      <c r="CI2431" t="s">
        <v>49</v>
      </c>
      <c r="CJ2431" s="8">
        <v>43936</v>
      </c>
      <c r="CK2431">
        <v>19</v>
      </c>
      <c r="CM2431">
        <v>1</v>
      </c>
    </row>
    <row r="2432" spans="1:227" ht="20.25">
      <c r="CH2432">
        <v>162</v>
      </c>
      <c r="CI2432" t="s">
        <v>49</v>
      </c>
      <c r="CJ2432" s="8">
        <v>43937</v>
      </c>
      <c r="CK2432">
        <v>20</v>
      </c>
      <c r="CL2432">
        <v>188</v>
      </c>
      <c r="CM2432">
        <v>1</v>
      </c>
    </row>
    <row r="2433" spans="1:227" ht="20.25">
      <c r="CH2433">
        <v>162</v>
      </c>
      <c r="CI2433" t="s">
        <v>49</v>
      </c>
      <c r="CJ2433" s="8">
        <v>43938</v>
      </c>
      <c r="CK2433">
        <v>23</v>
      </c>
      <c r="CL2433">
        <v>216</v>
      </c>
      <c r="CM2433">
        <v>1</v>
      </c>
    </row>
    <row r="2434" spans="1:227" ht="20.25">
      <c r="CH2434">
        <v>162</v>
      </c>
      <c r="CI2434" t="s">
        <v>49</v>
      </c>
      <c r="CJ2434" s="8">
        <v>43939</v>
      </c>
      <c r="CK2434">
        <v>25</v>
      </c>
      <c r="CL2434">
        <v>235</v>
      </c>
      <c r="CM2434">
        <v>1</v>
      </c>
    </row>
    <row r="2435" spans="1:227" ht="20.25">
      <c r="CH2435">
        <v>162</v>
      </c>
      <c r="CI2435" t="s">
        <v>49</v>
      </c>
      <c r="CJ2435" s="8">
        <v>43940</v>
      </c>
      <c r="CK2435">
        <v>26</v>
      </c>
      <c r="CL2435">
        <v>244</v>
      </c>
      <c r="CM2435">
        <v>1</v>
      </c>
    </row>
    <row r="2436" spans="1:227" ht="20.25">
      <c r="CH2436">
        <v>162</v>
      </c>
      <c r="CI2436" t="s">
        <v>49</v>
      </c>
      <c r="CJ2436" s="8">
        <v>43941</v>
      </c>
      <c r="CK2436">
        <v>29</v>
      </c>
      <c r="CL2436">
        <v>272</v>
      </c>
      <c r="CM2436">
        <v>1</v>
      </c>
    </row>
    <row r="2437" spans="1:227" ht="20.25">
      <c r="CH2437">
        <v>162</v>
      </c>
      <c r="CI2437" t="s">
        <v>49</v>
      </c>
      <c r="CJ2437" s="8">
        <v>43942</v>
      </c>
      <c r="CK2437">
        <v>29</v>
      </c>
      <c r="CL2437">
        <v>272</v>
      </c>
      <c r="CM2437">
        <v>1</v>
      </c>
    </row>
    <row r="2438" spans="1:227" ht="20.25">
      <c r="CH2438">
        <v>162</v>
      </c>
      <c r="CI2438" t="s">
        <v>49</v>
      </c>
      <c r="CJ2438" s="8">
        <v>43943</v>
      </c>
      <c r="CK2438">
        <v>29</v>
      </c>
      <c r="CL2438">
        <v>272</v>
      </c>
      <c r="CM2438">
        <v>1</v>
      </c>
    </row>
    <row r="2439" spans="1:227" ht="20.25">
      <c r="CH2439">
        <v>162</v>
      </c>
      <c r="CI2439" t="s">
        <v>49</v>
      </c>
      <c r="CJ2439" s="8">
        <v>43944</v>
      </c>
      <c r="CK2439">
        <v>31</v>
      </c>
      <c r="CL2439">
        <v>291</v>
      </c>
      <c r="CM2439">
        <v>2</v>
      </c>
    </row>
    <row r="2440" spans="1:227" ht="20.25">
      <c r="CH2440">
        <v>162</v>
      </c>
      <c r="CI2440" t="s">
        <v>49</v>
      </c>
      <c r="CJ2440" s="8">
        <v>43945</v>
      </c>
      <c r="CK2440">
        <v>35</v>
      </c>
      <c r="CL2440">
        <v>328</v>
      </c>
      <c r="CM2440">
        <v>2</v>
      </c>
    </row>
    <row r="2441" spans="1:227" ht="20.25">
      <c r="CH2441">
        <v>162</v>
      </c>
      <c r="CI2441" t="s">
        <v>49</v>
      </c>
      <c r="CJ2441" s="8">
        <v>43946</v>
      </c>
      <c r="CK2441">
        <v>38</v>
      </c>
      <c r="CL2441">
        <v>357</v>
      </c>
      <c r="CM2441">
        <v>2</v>
      </c>
    </row>
    <row r="2442" spans="1:227" ht="20.25">
      <c r="CH2442">
        <v>162</v>
      </c>
      <c r="CI2442" t="s">
        <v>49</v>
      </c>
      <c r="CJ2442" s="8">
        <v>43947</v>
      </c>
      <c r="CK2442">
        <v>39</v>
      </c>
      <c r="CL2442">
        <v>366</v>
      </c>
      <c r="CM2442">
        <v>2</v>
      </c>
    </row>
    <row r="2443" spans="1:227" ht="20.25">
      <c r="CH2443">
        <v>162</v>
      </c>
      <c r="CI2443" t="s">
        <v>49</v>
      </c>
      <c r="CJ2443" s="8">
        <v>43948</v>
      </c>
      <c r="CK2443">
        <v>41</v>
      </c>
      <c r="CL2443">
        <v>385</v>
      </c>
      <c r="CM2443">
        <v>2</v>
      </c>
    </row>
    <row r="2444" spans="1:227" ht="20.25">
      <c r="CH2444">
        <v>162</v>
      </c>
      <c r="CI2444" t="s">
        <v>49</v>
      </c>
      <c r="CJ2444" s="8">
        <v>43949</v>
      </c>
      <c r="CK2444">
        <v>41</v>
      </c>
      <c r="CL2444">
        <v>385</v>
      </c>
      <c r="CM2444">
        <v>2</v>
      </c>
    </row>
    <row r="2445" spans="1:227" ht="20.25">
      <c r="CH2445">
        <v>162</v>
      </c>
      <c r="CI2445" t="s">
        <v>49</v>
      </c>
      <c r="CJ2445" s="8">
        <v>43950</v>
      </c>
      <c r="CK2445">
        <v>42</v>
      </c>
      <c r="CL2445">
        <v>394</v>
      </c>
      <c r="CM2445">
        <v>2</v>
      </c>
    </row>
    <row r="2446" spans="1:227" ht="20.25">
      <c r="CH2446">
        <v>162</v>
      </c>
      <c r="CI2446" t="s">
        <v>49</v>
      </c>
      <c r="CJ2446" s="8">
        <v>43951</v>
      </c>
      <c r="CK2446">
        <v>44</v>
      </c>
      <c r="CL2446">
        <v>413</v>
      </c>
      <c r="CM2446">
        <v>2</v>
      </c>
    </row>
    <row r="2447" spans="1:227" ht="20.25">
      <c r="CH2447">
        <v>162</v>
      </c>
      <c r="CI2447" t="s">
        <v>49</v>
      </c>
      <c r="CJ2447" s="8">
        <v>43952</v>
      </c>
      <c r="CK2447">
        <v>45</v>
      </c>
      <c r="CL2447">
        <v>422</v>
      </c>
      <c r="CM2447">
        <v>2</v>
      </c>
    </row>
    <row r="2448" spans="1:227" ht="20.25">
      <c r="CH2448">
        <v>162</v>
      </c>
      <c r="CI2448" t="s">
        <v>49</v>
      </c>
      <c r="CJ2448" s="8">
        <v>43953</v>
      </c>
      <c r="CK2448">
        <v>46</v>
      </c>
      <c r="CL2448">
        <v>432</v>
      </c>
      <c r="CM2448">
        <v>2</v>
      </c>
    </row>
    <row r="2449" spans="1:227" ht="20.25">
      <c r="CH2449">
        <v>162</v>
      </c>
      <c r="CI2449" t="s">
        <v>49</v>
      </c>
      <c r="CJ2449" s="8">
        <v>43954</v>
      </c>
      <c r="CK2449">
        <v>47</v>
      </c>
      <c r="CL2449">
        <v>441</v>
      </c>
      <c r="CM2449">
        <v>2</v>
      </c>
    </row>
    <row r="2450" spans="1:227" ht="20.25">
      <c r="CH2450">
        <v>162</v>
      </c>
      <c r="CI2450" t="s">
        <v>49</v>
      </c>
      <c r="CJ2450" s="8">
        <v>43955</v>
      </c>
      <c r="CK2450">
        <v>48</v>
      </c>
      <c r="CL2450">
        <v>450</v>
      </c>
      <c r="CM2450">
        <v>2</v>
      </c>
    </row>
    <row r="2451" spans="1:227" ht="20.25">
      <c r="CH2451">
        <v>162</v>
      </c>
      <c r="CI2451" t="s">
        <v>49</v>
      </c>
      <c r="CJ2451" s="8">
        <v>43956</v>
      </c>
      <c r="CK2451">
        <v>48</v>
      </c>
      <c r="CL2451">
        <v>450</v>
      </c>
      <c r="CM2451">
        <v>3</v>
      </c>
    </row>
    <row r="2452" spans="1:227" ht="20.25">
      <c r="CH2452">
        <v>162</v>
      </c>
      <c r="CI2452" t="s">
        <v>49</v>
      </c>
      <c r="CJ2452" s="8">
        <v>43957</v>
      </c>
      <c r="CK2452">
        <v>50</v>
      </c>
      <c r="CL2452">
        <v>469</v>
      </c>
      <c r="CM2452">
        <v>3</v>
      </c>
    </row>
    <row r="2453" spans="1:227" ht="20.25">
      <c r="CH2453">
        <v>162</v>
      </c>
      <c r="CI2453" t="s">
        <v>49</v>
      </c>
      <c r="CJ2453" s="8">
        <v>43958</v>
      </c>
      <c r="CK2453">
        <v>51</v>
      </c>
      <c r="CL2453">
        <v>479</v>
      </c>
      <c r="CM2453">
        <v>3</v>
      </c>
    </row>
    <row r="2454" spans="1:227" ht="20.25">
      <c r="CH2454">
        <v>162</v>
      </c>
      <c r="CI2454" t="s">
        <v>49</v>
      </c>
      <c r="CJ2454" s="8">
        <v>43959</v>
      </c>
      <c r="CK2454">
        <v>50</v>
      </c>
      <c r="CL2454">
        <v>469</v>
      </c>
      <c r="CM2454">
        <v>3</v>
      </c>
    </row>
    <row r="2455" spans="1:227" ht="20.25">
      <c r="CH2455">
        <v>162</v>
      </c>
      <c r="CI2455" t="s">
        <v>49</v>
      </c>
      <c r="CJ2455" s="8">
        <v>43960</v>
      </c>
      <c r="CK2455">
        <v>48</v>
      </c>
      <c r="CL2455">
        <v>450</v>
      </c>
      <c r="CM2455">
        <v>3</v>
      </c>
    </row>
    <row r="2456" spans="1:227" ht="20.25">
      <c r="CH2456">
        <v>162</v>
      </c>
      <c r="CI2456" t="s">
        <v>49</v>
      </c>
      <c r="CJ2456" s="8">
        <v>43961</v>
      </c>
      <c r="CK2456">
        <v>50</v>
      </c>
      <c r="CL2456">
        <v>469</v>
      </c>
      <c r="CM2456">
        <v>3</v>
      </c>
    </row>
    <row r="2457" spans="1:227" ht="20.25">
      <c r="CH2457">
        <v>162</v>
      </c>
      <c r="CI2457" t="s">
        <v>49</v>
      </c>
      <c r="CJ2457" s="8">
        <v>43962</v>
      </c>
      <c r="CK2457">
        <v>50</v>
      </c>
      <c r="CL2457">
        <v>469</v>
      </c>
      <c r="CM2457">
        <v>3</v>
      </c>
    </row>
    <row r="2458" spans="1:227" ht="20.25">
      <c r="CH2458">
        <v>164</v>
      </c>
      <c r="CI2458" t="s">
        <v>46</v>
      </c>
      <c r="CJ2458" s="8">
        <v>43914</v>
      </c>
      <c r="CK2458">
        <v>4</v>
      </c>
      <c r="CM2458">
        <v>0</v>
      </c>
    </row>
    <row r="2459" spans="1:227" ht="20.25">
      <c r="CH2459">
        <v>164</v>
      </c>
      <c r="CI2459" t="s">
        <v>46</v>
      </c>
      <c r="CJ2459" s="8">
        <v>43915</v>
      </c>
      <c r="CK2459">
        <v>6</v>
      </c>
      <c r="CM2459">
        <v>0</v>
      </c>
    </row>
    <row r="2460" spans="1:227" ht="20.25">
      <c r="CH2460">
        <v>164</v>
      </c>
      <c r="CI2460" t="s">
        <v>46</v>
      </c>
      <c r="CJ2460" s="8">
        <v>43916</v>
      </c>
      <c r="CK2460">
        <v>7</v>
      </c>
      <c r="CM2460">
        <v>0</v>
      </c>
    </row>
    <row r="2461" spans="1:227" ht="20.25">
      <c r="CH2461">
        <v>164</v>
      </c>
      <c r="CI2461" t="s">
        <v>46</v>
      </c>
      <c r="CJ2461" s="8">
        <v>43917</v>
      </c>
      <c r="CK2461">
        <v>9</v>
      </c>
      <c r="CM2461">
        <v>0</v>
      </c>
    </row>
    <row r="2462" spans="1:227" ht="20.25">
      <c r="CH2462">
        <v>164</v>
      </c>
      <c r="CI2462" t="s">
        <v>46</v>
      </c>
      <c r="CJ2462" s="8">
        <v>43918</v>
      </c>
      <c r="CK2462">
        <v>13</v>
      </c>
      <c r="CM2462">
        <v>0</v>
      </c>
    </row>
    <row r="2463" spans="1:227" ht="20.25">
      <c r="CH2463">
        <v>164</v>
      </c>
      <c r="CI2463" t="s">
        <v>46</v>
      </c>
      <c r="CJ2463" s="8">
        <v>43919</v>
      </c>
      <c r="CK2463">
        <v>15</v>
      </c>
      <c r="CM2463">
        <v>0</v>
      </c>
    </row>
    <row r="2464" spans="1:227" ht="20.25">
      <c r="CH2464">
        <v>164</v>
      </c>
      <c r="CI2464" t="s">
        <v>46</v>
      </c>
      <c r="CJ2464" s="8">
        <v>43920</v>
      </c>
      <c r="CK2464">
        <v>19</v>
      </c>
      <c r="CM2464">
        <v>0</v>
      </c>
    </row>
    <row r="2465" spans="1:227" ht="20.25">
      <c r="CH2465">
        <v>164</v>
      </c>
      <c r="CI2465" t="s">
        <v>46</v>
      </c>
      <c r="CJ2465" s="8">
        <v>43921</v>
      </c>
      <c r="CK2465">
        <v>20</v>
      </c>
      <c r="CM2465">
        <v>0</v>
      </c>
    </row>
    <row r="2466" spans="1:227" ht="20.25">
      <c r="CH2466">
        <v>164</v>
      </c>
      <c r="CI2466" t="s">
        <v>46</v>
      </c>
      <c r="CJ2466" s="8">
        <v>43922</v>
      </c>
      <c r="CK2466">
        <v>21</v>
      </c>
      <c r="CM2466">
        <v>0</v>
      </c>
    </row>
    <row r="2467" spans="1:227" ht="20.25">
      <c r="CH2467">
        <v>164</v>
      </c>
      <c r="CI2467" t="s">
        <v>46</v>
      </c>
      <c r="CJ2467" s="8">
        <v>43923</v>
      </c>
      <c r="CK2467">
        <v>26</v>
      </c>
      <c r="CM2467">
        <v>0</v>
      </c>
    </row>
    <row r="2468" spans="1:227" ht="20.25">
      <c r="CH2468">
        <v>164</v>
      </c>
      <c r="CI2468" t="s">
        <v>46</v>
      </c>
      <c r="CJ2468" s="8">
        <v>43924</v>
      </c>
      <c r="CK2468">
        <v>37</v>
      </c>
      <c r="CM2468">
        <v>2</v>
      </c>
    </row>
    <row r="2469" spans="1:227" ht="20.25">
      <c r="CH2469">
        <v>164</v>
      </c>
      <c r="CI2469" t="s">
        <v>46</v>
      </c>
      <c r="CJ2469" s="8">
        <v>43925</v>
      </c>
      <c r="CK2469">
        <v>43</v>
      </c>
      <c r="CM2469">
        <v>3</v>
      </c>
    </row>
    <row r="2470" spans="1:227" ht="20.25">
      <c r="CH2470">
        <v>164</v>
      </c>
      <c r="CI2470" t="s">
        <v>46</v>
      </c>
      <c r="CJ2470" s="8">
        <v>43926</v>
      </c>
      <c r="CK2470">
        <v>51</v>
      </c>
      <c r="CM2470">
        <v>5</v>
      </c>
    </row>
    <row r="2471" spans="1:227" ht="20.25">
      <c r="CH2471">
        <v>164</v>
      </c>
      <c r="CI2471" t="s">
        <v>46</v>
      </c>
      <c r="CJ2471" s="8">
        <v>43927</v>
      </c>
      <c r="CK2471">
        <v>54</v>
      </c>
      <c r="CM2471">
        <v>7</v>
      </c>
    </row>
    <row r="2472" spans="1:227" ht="20.25">
      <c r="CH2472">
        <v>164</v>
      </c>
      <c r="CI2472" t="s">
        <v>46</v>
      </c>
      <c r="CJ2472" s="8">
        <v>43928</v>
      </c>
      <c r="CK2472">
        <v>57</v>
      </c>
      <c r="CM2472">
        <v>8</v>
      </c>
    </row>
    <row r="2473" spans="1:227" ht="20.25">
      <c r="CH2473">
        <v>164</v>
      </c>
      <c r="CI2473" t="s">
        <v>46</v>
      </c>
      <c r="CJ2473" s="8">
        <v>43929</v>
      </c>
      <c r="CK2473">
        <v>64</v>
      </c>
      <c r="CM2473">
        <v>9</v>
      </c>
    </row>
    <row r="2474" spans="1:227" ht="20.25">
      <c r="CH2474">
        <v>164</v>
      </c>
      <c r="CI2474" t="s">
        <v>46</v>
      </c>
      <c r="CJ2474" s="8">
        <v>43930</v>
      </c>
      <c r="CK2474">
        <v>68</v>
      </c>
      <c r="CM2474">
        <v>9</v>
      </c>
    </row>
    <row r="2475" spans="1:227" ht="20.25">
      <c r="CH2475">
        <v>164</v>
      </c>
      <c r="CI2475" t="s">
        <v>46</v>
      </c>
      <c r="CJ2475" s="8">
        <v>43931</v>
      </c>
      <c r="CK2475">
        <v>73</v>
      </c>
      <c r="CM2475">
        <v>10</v>
      </c>
    </row>
    <row r="2476" spans="1:227" ht="20.25">
      <c r="CH2476">
        <v>164</v>
      </c>
      <c r="CI2476" t="s">
        <v>46</v>
      </c>
      <c r="CJ2476" s="8">
        <v>43932</v>
      </c>
      <c r="CK2476">
        <v>79</v>
      </c>
      <c r="CM2476">
        <v>12</v>
      </c>
    </row>
    <row r="2477" spans="1:227" ht="20.25">
      <c r="CH2477">
        <v>164</v>
      </c>
      <c r="CI2477" t="s">
        <v>46</v>
      </c>
      <c r="CJ2477" s="8">
        <v>43933</v>
      </c>
      <c r="CK2477">
        <v>81</v>
      </c>
      <c r="CM2477">
        <v>14</v>
      </c>
    </row>
    <row r="2478" spans="1:227" ht="20.25">
      <c r="CH2478">
        <v>164</v>
      </c>
      <c r="CI2478" t="s">
        <v>46</v>
      </c>
      <c r="CJ2478" s="8">
        <v>43934</v>
      </c>
      <c r="CK2478">
        <v>102</v>
      </c>
      <c r="CM2478">
        <v>16</v>
      </c>
    </row>
    <row r="2479" spans="1:227" ht="20.25">
      <c r="CH2479">
        <v>164</v>
      </c>
      <c r="CI2479" t="s">
        <v>46</v>
      </c>
      <c r="CJ2479" s="8">
        <v>43935</v>
      </c>
      <c r="CK2479">
        <v>111</v>
      </c>
      <c r="CM2479">
        <v>17</v>
      </c>
    </row>
    <row r="2480" spans="1:227" ht="20.25">
      <c r="CH2480">
        <v>164</v>
      </c>
      <c r="CI2480" t="s">
        <v>46</v>
      </c>
      <c r="CJ2480" s="8">
        <v>43936</v>
      </c>
      <c r="CK2480">
        <v>136</v>
      </c>
      <c r="CM2480">
        <v>28</v>
      </c>
    </row>
    <row r="2481" spans="1:227" ht="20.25">
      <c r="CH2481">
        <v>164</v>
      </c>
      <c r="CI2481" t="s">
        <v>46</v>
      </c>
      <c r="CJ2481" s="8">
        <v>43937</v>
      </c>
      <c r="CK2481">
        <v>147</v>
      </c>
      <c r="CL2481">
        <v>511</v>
      </c>
      <c r="CM2481">
        <v>32</v>
      </c>
    </row>
    <row r="2482" spans="1:227" ht="20.25">
      <c r="CH2482">
        <v>164</v>
      </c>
      <c r="CI2482" t="s">
        <v>46</v>
      </c>
      <c r="CJ2482" s="8">
        <v>43938</v>
      </c>
      <c r="CK2482">
        <v>152</v>
      </c>
      <c r="CL2482">
        <v>529</v>
      </c>
      <c r="CM2482">
        <v>33</v>
      </c>
    </row>
    <row r="2483" spans="1:227" ht="20.25">
      <c r="CH2483">
        <v>164</v>
      </c>
      <c r="CI2483" t="s">
        <v>46</v>
      </c>
      <c r="CJ2483" s="8">
        <v>43939</v>
      </c>
      <c r="CK2483">
        <v>155</v>
      </c>
      <c r="CL2483">
        <v>539</v>
      </c>
      <c r="CM2483">
        <v>34</v>
      </c>
    </row>
    <row r="2484" spans="1:227" ht="20.25">
      <c r="CH2484">
        <v>164</v>
      </c>
      <c r="CI2484" t="s">
        <v>46</v>
      </c>
      <c r="CJ2484" s="8">
        <v>43940</v>
      </c>
      <c r="CK2484">
        <v>157</v>
      </c>
      <c r="CL2484">
        <v>546</v>
      </c>
      <c r="CM2484">
        <v>35</v>
      </c>
    </row>
    <row r="2485" spans="1:227" ht="20.25">
      <c r="CH2485">
        <v>164</v>
      </c>
      <c r="CI2485" t="s">
        <v>46</v>
      </c>
      <c r="CJ2485" s="8">
        <v>43941</v>
      </c>
      <c r="CK2485">
        <v>200</v>
      </c>
      <c r="CL2485">
        <v>695</v>
      </c>
      <c r="CM2485">
        <v>46</v>
      </c>
    </row>
    <row r="2486" spans="1:227" ht="20.25">
      <c r="CH2486">
        <v>164</v>
      </c>
      <c r="CI2486" t="s">
        <v>46</v>
      </c>
      <c r="CJ2486" s="8">
        <v>43942</v>
      </c>
      <c r="CK2486">
        <v>213</v>
      </c>
      <c r="CL2486">
        <v>741</v>
      </c>
      <c r="CM2486">
        <v>50</v>
      </c>
    </row>
    <row r="2487" spans="1:227" ht="20.25">
      <c r="CH2487">
        <v>164</v>
      </c>
      <c r="CI2487" t="s">
        <v>46</v>
      </c>
      <c r="CJ2487" s="8">
        <v>43943</v>
      </c>
      <c r="CK2487">
        <v>224</v>
      </c>
      <c r="CL2487">
        <v>779</v>
      </c>
      <c r="CM2487">
        <v>54</v>
      </c>
    </row>
    <row r="2488" spans="1:227" ht="20.25">
      <c r="CH2488">
        <v>164</v>
      </c>
      <c r="CI2488" t="s">
        <v>46</v>
      </c>
      <c r="CJ2488" s="8">
        <v>43944</v>
      </c>
      <c r="CK2488">
        <v>233</v>
      </c>
      <c r="CL2488">
        <v>810</v>
      </c>
      <c r="CM2488">
        <v>55</v>
      </c>
    </row>
    <row r="2489" spans="1:227" ht="20.25">
      <c r="CH2489">
        <v>164</v>
      </c>
      <c r="CI2489" t="s">
        <v>46</v>
      </c>
      <c r="CJ2489" s="8">
        <v>43945</v>
      </c>
      <c r="CK2489">
        <v>248</v>
      </c>
      <c r="CL2489">
        <v>862</v>
      </c>
      <c r="CM2489">
        <v>60</v>
      </c>
    </row>
    <row r="2490" spans="1:227" ht="20.25">
      <c r="CH2490">
        <v>164</v>
      </c>
      <c r="CI2490" t="s">
        <v>46</v>
      </c>
      <c r="CJ2490" s="8">
        <v>43946</v>
      </c>
      <c r="CK2490">
        <v>261</v>
      </c>
      <c r="CL2490">
        <v>908</v>
      </c>
      <c r="CM2490">
        <v>65</v>
      </c>
    </row>
    <row r="2491" spans="1:227" ht="20.25">
      <c r="CH2491">
        <v>164</v>
      </c>
      <c r="CI2491" t="s">
        <v>46</v>
      </c>
      <c r="CJ2491" s="8">
        <v>43947</v>
      </c>
      <c r="CK2491">
        <v>281</v>
      </c>
      <c r="CL2491">
        <v>977</v>
      </c>
      <c r="CM2491">
        <v>67</v>
      </c>
    </row>
    <row r="2492" spans="1:227" ht="20.25">
      <c r="CH2492">
        <v>164</v>
      </c>
      <c r="CI2492" t="s">
        <v>46</v>
      </c>
      <c r="CJ2492" s="8">
        <v>43948</v>
      </c>
      <c r="CK2492">
        <v>283</v>
      </c>
      <c r="CL2492">
        <v>984</v>
      </c>
      <c r="CM2492">
        <v>70</v>
      </c>
    </row>
    <row r="2493" spans="1:227" ht="20.25">
      <c r="CH2493">
        <v>164</v>
      </c>
      <c r="CI2493" t="s">
        <v>46</v>
      </c>
      <c r="CJ2493" s="8">
        <v>43949</v>
      </c>
      <c r="CK2493">
        <v>285</v>
      </c>
      <c r="CL2493">
        <v>991</v>
      </c>
      <c r="CM2493">
        <v>73</v>
      </c>
    </row>
    <row r="2494" spans="1:227" ht="20.25">
      <c r="CH2494">
        <v>164</v>
      </c>
      <c r="CI2494" t="s">
        <v>46</v>
      </c>
      <c r="CJ2494" s="8">
        <v>43950</v>
      </c>
      <c r="CK2494">
        <v>305</v>
      </c>
      <c r="CL2494">
        <v>1061</v>
      </c>
      <c r="CM2494">
        <v>73</v>
      </c>
    </row>
    <row r="2495" spans="1:227" ht="20.25">
      <c r="CH2495">
        <v>164</v>
      </c>
      <c r="CI2495" t="s">
        <v>46</v>
      </c>
      <c r="CJ2495" s="8">
        <v>43951</v>
      </c>
      <c r="CK2495">
        <v>316</v>
      </c>
      <c r="CL2495">
        <v>1099</v>
      </c>
      <c r="CM2495">
        <v>76</v>
      </c>
    </row>
    <row r="2496" spans="1:227" ht="20.25">
      <c r="CH2496">
        <v>164</v>
      </c>
      <c r="CI2496" t="s">
        <v>46</v>
      </c>
      <c r="CJ2496" s="8">
        <v>43952</v>
      </c>
      <c r="CK2496">
        <v>329</v>
      </c>
      <c r="CL2496">
        <v>1144</v>
      </c>
      <c r="CM2496">
        <v>76</v>
      </c>
    </row>
    <row r="2497" spans="1:227" ht="20.25">
      <c r="CH2497">
        <v>164</v>
      </c>
      <c r="CI2497" t="s">
        <v>46</v>
      </c>
      <c r="CJ2497" s="8">
        <v>43953</v>
      </c>
      <c r="CK2497">
        <v>332</v>
      </c>
      <c r="CL2497">
        <v>1154</v>
      </c>
      <c r="CM2497">
        <v>78</v>
      </c>
    </row>
    <row r="2498" spans="1:227" ht="20.25">
      <c r="CH2498">
        <v>164</v>
      </c>
      <c r="CI2498" t="s">
        <v>46</v>
      </c>
      <c r="CJ2498" s="8">
        <v>43954</v>
      </c>
      <c r="CK2498">
        <v>337</v>
      </c>
      <c r="CL2498">
        <v>1172</v>
      </c>
      <c r="CM2498">
        <v>82</v>
      </c>
    </row>
    <row r="2499" spans="1:227" ht="20.25">
      <c r="CH2499">
        <v>164</v>
      </c>
      <c r="CI2499" t="s">
        <v>46</v>
      </c>
      <c r="CJ2499" s="8">
        <v>43955</v>
      </c>
      <c r="CK2499">
        <v>347</v>
      </c>
      <c r="CL2499">
        <v>1207</v>
      </c>
      <c r="CM2499">
        <v>86</v>
      </c>
    </row>
    <row r="2500" spans="1:227" ht="20.25">
      <c r="CH2500">
        <v>164</v>
      </c>
      <c r="CI2500" t="s">
        <v>46</v>
      </c>
      <c r="CJ2500" s="8">
        <v>43956</v>
      </c>
      <c r="CK2500">
        <v>352</v>
      </c>
      <c r="CL2500">
        <v>1224</v>
      </c>
      <c r="CM2500">
        <v>87</v>
      </c>
    </row>
    <row r="2501" spans="1:227" ht="20.25">
      <c r="CH2501">
        <v>164</v>
      </c>
      <c r="CI2501" t="s">
        <v>46</v>
      </c>
      <c r="CJ2501" s="8">
        <v>43957</v>
      </c>
      <c r="CK2501">
        <v>356</v>
      </c>
      <c r="CL2501">
        <v>1238</v>
      </c>
      <c r="CM2501">
        <v>89</v>
      </c>
    </row>
    <row r="2502" spans="1:227" ht="20.25">
      <c r="CH2502">
        <v>164</v>
      </c>
      <c r="CI2502" t="s">
        <v>46</v>
      </c>
      <c r="CJ2502" s="8">
        <v>43958</v>
      </c>
      <c r="CK2502">
        <v>360</v>
      </c>
      <c r="CL2502">
        <v>1252</v>
      </c>
      <c r="CM2502">
        <v>89</v>
      </c>
    </row>
    <row r="2503" spans="1:227" ht="20.25">
      <c r="CH2503">
        <v>164</v>
      </c>
      <c r="CI2503" t="s">
        <v>46</v>
      </c>
      <c r="CJ2503" s="8">
        <v>43959</v>
      </c>
      <c r="CK2503">
        <v>365</v>
      </c>
      <c r="CL2503">
        <v>1269</v>
      </c>
      <c r="CM2503">
        <v>90</v>
      </c>
    </row>
    <row r="2504" spans="1:227" ht="20.25">
      <c r="CH2504">
        <v>164</v>
      </c>
      <c r="CI2504" t="s">
        <v>46</v>
      </c>
      <c r="CJ2504" s="8">
        <v>43960</v>
      </c>
      <c r="CK2504">
        <v>367</v>
      </c>
      <c r="CL2504">
        <v>1276</v>
      </c>
      <c r="CM2504">
        <v>90</v>
      </c>
    </row>
    <row r="2505" spans="1:227" ht="20.25">
      <c r="CH2505">
        <v>164</v>
      </c>
      <c r="CI2505" t="s">
        <v>46</v>
      </c>
      <c r="CJ2505" s="8">
        <v>43961</v>
      </c>
      <c r="CK2505">
        <v>372</v>
      </c>
      <c r="CL2505">
        <v>1293</v>
      </c>
      <c r="CM2505">
        <v>90</v>
      </c>
    </row>
    <row r="2506" spans="1:227" ht="20.25">
      <c r="CH2506">
        <v>164</v>
      </c>
      <c r="CI2506" t="s">
        <v>46</v>
      </c>
      <c r="CJ2506" s="8">
        <v>43962</v>
      </c>
      <c r="CK2506">
        <v>376</v>
      </c>
      <c r="CL2506">
        <v>1307</v>
      </c>
      <c r="CM2506">
        <v>91</v>
      </c>
    </row>
    <row r="2507" spans="1:227" ht="20.25">
      <c r="CH2507">
        <v>165</v>
      </c>
      <c r="CI2507" t="s">
        <v>93</v>
      </c>
      <c r="CJ2507" s="8">
        <v>43914</v>
      </c>
      <c r="CK2507">
        <v>2</v>
      </c>
      <c r="CM2507">
        <v>0</v>
      </c>
    </row>
    <row r="2508" spans="1:227" ht="20.25">
      <c r="CH2508">
        <v>165</v>
      </c>
      <c r="CI2508" t="s">
        <v>93</v>
      </c>
      <c r="CJ2508" s="8">
        <v>43915</v>
      </c>
      <c r="CK2508">
        <v>2</v>
      </c>
      <c r="CM2508">
        <v>0</v>
      </c>
    </row>
    <row r="2509" spans="1:227" ht="20.25">
      <c r="CH2509">
        <v>165</v>
      </c>
      <c r="CI2509" t="s">
        <v>93</v>
      </c>
      <c r="CJ2509" s="8">
        <v>43916</v>
      </c>
      <c r="CK2509">
        <v>2</v>
      </c>
      <c r="CM2509">
        <v>0</v>
      </c>
    </row>
    <row r="2510" spans="1:227" ht="20.25">
      <c r="CH2510">
        <v>165</v>
      </c>
      <c r="CI2510" t="s">
        <v>93</v>
      </c>
      <c r="CJ2510" s="8">
        <v>43917</v>
      </c>
      <c r="CK2510">
        <v>2</v>
      </c>
      <c r="CM2510">
        <v>0</v>
      </c>
    </row>
    <row r="2511" spans="1:227" ht="20.25">
      <c r="CH2511">
        <v>165</v>
      </c>
      <c r="CI2511" t="s">
        <v>93</v>
      </c>
      <c r="CJ2511" s="8">
        <v>43918</v>
      </c>
      <c r="CK2511">
        <v>2</v>
      </c>
      <c r="CM2511">
        <v>0</v>
      </c>
    </row>
    <row r="2512" spans="1:227" ht="20.25">
      <c r="CH2512">
        <v>165</v>
      </c>
      <c r="CI2512" t="s">
        <v>93</v>
      </c>
      <c r="CJ2512" s="8">
        <v>43919</v>
      </c>
      <c r="CK2512">
        <v>2</v>
      </c>
      <c r="CM2512">
        <v>0</v>
      </c>
    </row>
    <row r="2513" spans="1:227" ht="20.25">
      <c r="CH2513">
        <v>165</v>
      </c>
      <c r="CI2513" t="s">
        <v>93</v>
      </c>
      <c r="CJ2513" s="8">
        <v>43920</v>
      </c>
      <c r="CK2513">
        <v>2</v>
      </c>
      <c r="CM2513">
        <v>0</v>
      </c>
    </row>
    <row r="2514" spans="1:227" ht="20.25">
      <c r="CH2514">
        <v>165</v>
      </c>
      <c r="CI2514" t="s">
        <v>93</v>
      </c>
      <c r="CJ2514" s="8">
        <v>43921</v>
      </c>
      <c r="CK2514">
        <v>4</v>
      </c>
      <c r="CM2514">
        <v>0</v>
      </c>
    </row>
    <row r="2515" spans="1:227" ht="20.25">
      <c r="CH2515">
        <v>165</v>
      </c>
      <c r="CI2515" t="s">
        <v>93</v>
      </c>
      <c r="CJ2515" s="8">
        <v>43922</v>
      </c>
      <c r="CK2515">
        <v>7</v>
      </c>
      <c r="CM2515">
        <v>0</v>
      </c>
    </row>
    <row r="2516" spans="1:227" ht="20.25">
      <c r="CH2516">
        <v>165</v>
      </c>
      <c r="CI2516" t="s">
        <v>93</v>
      </c>
      <c r="CJ2516" s="8">
        <v>43923</v>
      </c>
      <c r="CK2516">
        <v>7</v>
      </c>
      <c r="CM2516">
        <v>0</v>
      </c>
    </row>
    <row r="2517" spans="1:227" ht="20.25">
      <c r="CH2517">
        <v>165</v>
      </c>
      <c r="CI2517" t="s">
        <v>93</v>
      </c>
      <c r="CJ2517" s="8">
        <v>43924</v>
      </c>
      <c r="CK2517">
        <v>6</v>
      </c>
      <c r="CM2517">
        <v>0</v>
      </c>
    </row>
    <row r="2518" spans="1:227" ht="20.25">
      <c r="CH2518">
        <v>165</v>
      </c>
      <c r="CI2518" t="s">
        <v>93</v>
      </c>
      <c r="CJ2518" s="8">
        <v>43925</v>
      </c>
      <c r="CK2518">
        <v>8</v>
      </c>
      <c r="CM2518">
        <v>0</v>
      </c>
    </row>
    <row r="2519" spans="1:227" ht="20.25">
      <c r="CH2519">
        <v>165</v>
      </c>
      <c r="CI2519" t="s">
        <v>93</v>
      </c>
      <c r="CJ2519" s="8">
        <v>43926</v>
      </c>
      <c r="CK2519">
        <v>8</v>
      </c>
      <c r="CM2519">
        <v>0</v>
      </c>
    </row>
    <row r="2520" spans="1:227" ht="20.25">
      <c r="CH2520">
        <v>165</v>
      </c>
      <c r="CI2520" t="s">
        <v>93</v>
      </c>
      <c r="CJ2520" s="8">
        <v>43927</v>
      </c>
      <c r="CK2520">
        <v>11</v>
      </c>
      <c r="CM2520">
        <v>0</v>
      </c>
    </row>
    <row r="2521" spans="1:227" ht="20.25">
      <c r="CH2521">
        <v>165</v>
      </c>
      <c r="CI2521" t="s">
        <v>93</v>
      </c>
      <c r="CJ2521" s="8">
        <v>43928</v>
      </c>
      <c r="CK2521">
        <v>14</v>
      </c>
      <c r="CM2521">
        <v>1</v>
      </c>
    </row>
    <row r="2522" spans="1:227" ht="20.25">
      <c r="CH2522">
        <v>165</v>
      </c>
      <c r="CI2522" t="s">
        <v>93</v>
      </c>
      <c r="CJ2522" s="8">
        <v>43929</v>
      </c>
      <c r="CK2522">
        <v>16</v>
      </c>
      <c r="CM2522">
        <v>2</v>
      </c>
    </row>
    <row r="2523" spans="1:227" ht="20.25">
      <c r="CH2523">
        <v>165</v>
      </c>
      <c r="CI2523" t="s">
        <v>93</v>
      </c>
      <c r="CJ2523" s="8">
        <v>43930</v>
      </c>
      <c r="CK2523">
        <v>16</v>
      </c>
      <c r="CM2523">
        <v>3</v>
      </c>
    </row>
    <row r="2524" spans="1:227" ht="20.25">
      <c r="CH2524">
        <v>165</v>
      </c>
      <c r="CI2524" t="s">
        <v>93</v>
      </c>
      <c r="CJ2524" s="8">
        <v>43931</v>
      </c>
      <c r="CK2524">
        <v>16</v>
      </c>
      <c r="CM2524">
        <v>3</v>
      </c>
    </row>
    <row r="2525" spans="1:227" ht="20.25">
      <c r="CH2525">
        <v>165</v>
      </c>
      <c r="CI2525" t="s">
        <v>93</v>
      </c>
      <c r="CJ2525" s="8">
        <v>43932</v>
      </c>
      <c r="CK2525">
        <v>18</v>
      </c>
      <c r="CM2525">
        <v>3</v>
      </c>
    </row>
    <row r="2526" spans="1:227" ht="20.25">
      <c r="CH2526">
        <v>165</v>
      </c>
      <c r="CI2526" t="s">
        <v>93</v>
      </c>
      <c r="CJ2526" s="8">
        <v>43933</v>
      </c>
      <c r="CK2526">
        <v>18</v>
      </c>
      <c r="CM2526">
        <v>3</v>
      </c>
    </row>
    <row r="2527" spans="1:227" ht="20.25">
      <c r="CH2527">
        <v>165</v>
      </c>
      <c r="CI2527" t="s">
        <v>93</v>
      </c>
      <c r="CJ2527" s="8">
        <v>43934</v>
      </c>
      <c r="CK2527">
        <v>21</v>
      </c>
      <c r="CM2527">
        <v>3</v>
      </c>
    </row>
    <row r="2528" spans="1:227" ht="20.25">
      <c r="CH2528">
        <v>165</v>
      </c>
      <c r="CI2528" t="s">
        <v>93</v>
      </c>
      <c r="CJ2528" s="8">
        <v>43935</v>
      </c>
      <c r="CK2528">
        <v>22</v>
      </c>
      <c r="CM2528">
        <v>3</v>
      </c>
    </row>
    <row r="2529" spans="1:227" ht="20.25">
      <c r="CH2529">
        <v>165</v>
      </c>
      <c r="CI2529" t="s">
        <v>93</v>
      </c>
      <c r="CJ2529" s="8">
        <v>43936</v>
      </c>
      <c r="CK2529">
        <v>24</v>
      </c>
      <c r="CM2529">
        <v>3</v>
      </c>
    </row>
    <row r="2530" spans="1:227" ht="20.25">
      <c r="CH2530">
        <v>165</v>
      </c>
      <c r="CI2530" t="s">
        <v>93</v>
      </c>
      <c r="CJ2530" s="8">
        <v>43937</v>
      </c>
      <c r="CK2530">
        <v>24</v>
      </c>
      <c r="CL2530">
        <v>186</v>
      </c>
      <c r="CM2530">
        <v>3</v>
      </c>
    </row>
    <row r="2531" spans="1:227" ht="20.25">
      <c r="CH2531">
        <v>165</v>
      </c>
      <c r="CI2531" t="s">
        <v>93</v>
      </c>
      <c r="CJ2531" s="8">
        <v>43938</v>
      </c>
      <c r="CK2531">
        <v>25</v>
      </c>
      <c r="CL2531">
        <v>194</v>
      </c>
      <c r="CM2531">
        <v>4</v>
      </c>
    </row>
    <row r="2532" spans="1:227" ht="20.25">
      <c r="CH2532">
        <v>165</v>
      </c>
      <c r="CI2532" t="s">
        <v>93</v>
      </c>
      <c r="CJ2532" s="8">
        <v>43939</v>
      </c>
      <c r="CK2532">
        <v>25</v>
      </c>
      <c r="CL2532">
        <v>194</v>
      </c>
      <c r="CM2532">
        <v>4</v>
      </c>
    </row>
    <row r="2533" spans="1:227" ht="20.25">
      <c r="CH2533">
        <v>165</v>
      </c>
      <c r="CI2533" t="s">
        <v>93</v>
      </c>
      <c r="CJ2533" s="8">
        <v>43940</v>
      </c>
      <c r="CK2533">
        <v>27</v>
      </c>
      <c r="CL2533">
        <v>210</v>
      </c>
      <c r="CM2533">
        <v>4</v>
      </c>
    </row>
    <row r="2534" spans="1:227" ht="20.25">
      <c r="CH2534">
        <v>165</v>
      </c>
      <c r="CI2534" t="s">
        <v>93</v>
      </c>
      <c r="CJ2534" s="8">
        <v>43941</v>
      </c>
      <c r="CK2534">
        <v>29</v>
      </c>
      <c r="CL2534">
        <v>225</v>
      </c>
      <c r="CM2534">
        <v>5</v>
      </c>
    </row>
    <row r="2535" spans="1:227" ht="20.25">
      <c r="CH2535">
        <v>165</v>
      </c>
      <c r="CI2535" t="s">
        <v>93</v>
      </c>
      <c r="CJ2535" s="8">
        <v>43942</v>
      </c>
      <c r="CK2535">
        <v>29</v>
      </c>
      <c r="CL2535">
        <v>225</v>
      </c>
      <c r="CM2535">
        <v>5</v>
      </c>
    </row>
    <row r="2536" spans="1:227" ht="20.25">
      <c r="CH2536">
        <v>165</v>
      </c>
      <c r="CI2536" t="s">
        <v>93</v>
      </c>
      <c r="CJ2536" s="8">
        <v>43943</v>
      </c>
      <c r="CK2536">
        <v>31</v>
      </c>
      <c r="CL2536">
        <v>241</v>
      </c>
      <c r="CM2536">
        <v>5</v>
      </c>
    </row>
    <row r="2537" spans="1:227" ht="20.25">
      <c r="CH2537">
        <v>165</v>
      </c>
      <c r="CI2537" t="s">
        <v>93</v>
      </c>
      <c r="CJ2537" s="8">
        <v>43944</v>
      </c>
      <c r="CK2537">
        <v>33</v>
      </c>
      <c r="CL2537">
        <v>256</v>
      </c>
      <c r="CM2537">
        <v>5</v>
      </c>
    </row>
    <row r="2538" spans="1:227" ht="20.25">
      <c r="CH2538">
        <v>165</v>
      </c>
      <c r="CI2538" t="s">
        <v>93</v>
      </c>
      <c r="CJ2538" s="8">
        <v>43945</v>
      </c>
      <c r="CK2538">
        <v>36</v>
      </c>
      <c r="CL2538">
        <v>280</v>
      </c>
      <c r="CM2538">
        <v>5</v>
      </c>
    </row>
    <row r="2539" spans="1:227" ht="20.25">
      <c r="CH2539">
        <v>165</v>
      </c>
      <c r="CI2539" t="s">
        <v>93</v>
      </c>
      <c r="CJ2539" s="8">
        <v>43946</v>
      </c>
      <c r="CK2539">
        <v>37</v>
      </c>
      <c r="CL2539">
        <v>287</v>
      </c>
      <c r="CM2539">
        <v>5</v>
      </c>
    </row>
    <row r="2540" spans="1:227" ht="20.25">
      <c r="CH2540">
        <v>165</v>
      </c>
      <c r="CI2540" t="s">
        <v>93</v>
      </c>
      <c r="CJ2540" s="8">
        <v>43947</v>
      </c>
      <c r="CK2540">
        <v>39</v>
      </c>
      <c r="CL2540">
        <v>303</v>
      </c>
      <c r="CM2540">
        <v>5</v>
      </c>
    </row>
    <row r="2541" spans="1:227" ht="20.25">
      <c r="CH2541">
        <v>165</v>
      </c>
      <c r="CI2541" t="s">
        <v>93</v>
      </c>
      <c r="CJ2541" s="8">
        <v>43948</v>
      </c>
      <c r="CK2541">
        <v>40</v>
      </c>
      <c r="CL2541">
        <v>311</v>
      </c>
      <c r="CM2541">
        <v>5</v>
      </c>
    </row>
    <row r="2542" spans="1:227" ht="20.25">
      <c r="CH2542">
        <v>165</v>
      </c>
      <c r="CI2542" t="s">
        <v>93</v>
      </c>
      <c r="CJ2542" s="8">
        <v>43949</v>
      </c>
      <c r="CK2542">
        <v>43</v>
      </c>
      <c r="CL2542">
        <v>334</v>
      </c>
      <c r="CM2542">
        <v>5</v>
      </c>
    </row>
    <row r="2543" spans="1:227" ht="20.25">
      <c r="CH2543">
        <v>165</v>
      </c>
      <c r="CI2543" t="s">
        <v>93</v>
      </c>
      <c r="CJ2543" s="8">
        <v>43950</v>
      </c>
      <c r="CK2543">
        <v>43</v>
      </c>
      <c r="CL2543">
        <v>334</v>
      </c>
      <c r="CM2543">
        <v>4</v>
      </c>
    </row>
    <row r="2544" spans="1:227" ht="20.25">
      <c r="CH2544">
        <v>165</v>
      </c>
      <c r="CI2544" t="s">
        <v>93</v>
      </c>
      <c r="CJ2544" s="8">
        <v>43951</v>
      </c>
      <c r="CK2544">
        <v>42</v>
      </c>
      <c r="CL2544">
        <v>326</v>
      </c>
      <c r="CM2544">
        <v>2</v>
      </c>
    </row>
    <row r="2545" spans="1:227" ht="20.25">
      <c r="CH2545">
        <v>165</v>
      </c>
      <c r="CI2545" t="s">
        <v>93</v>
      </c>
      <c r="CJ2545" s="8">
        <v>43952</v>
      </c>
      <c r="CK2545">
        <v>44</v>
      </c>
      <c r="CL2545">
        <v>342</v>
      </c>
      <c r="CM2545">
        <v>2</v>
      </c>
    </row>
    <row r="2546" spans="1:227" ht="20.25">
      <c r="CH2546">
        <v>165</v>
      </c>
      <c r="CI2546" t="s">
        <v>93</v>
      </c>
      <c r="CJ2546" s="8">
        <v>43953</v>
      </c>
      <c r="CK2546">
        <v>47</v>
      </c>
      <c r="CL2546">
        <v>365</v>
      </c>
      <c r="CM2546">
        <v>2</v>
      </c>
    </row>
    <row r="2547" spans="1:227" ht="20.25">
      <c r="CH2547">
        <v>165</v>
      </c>
      <c r="CI2547" t="s">
        <v>93</v>
      </c>
      <c r="CJ2547" s="8">
        <v>43954</v>
      </c>
      <c r="CK2547">
        <v>47</v>
      </c>
      <c r="CL2547">
        <v>365</v>
      </c>
      <c r="CM2547">
        <v>2</v>
      </c>
    </row>
    <row r="2548" spans="1:227" ht="20.25">
      <c r="CH2548">
        <v>165</v>
      </c>
      <c r="CI2548" t="s">
        <v>93</v>
      </c>
      <c r="CJ2548" s="8">
        <v>43955</v>
      </c>
      <c r="CK2548">
        <v>53</v>
      </c>
      <c r="CL2548">
        <v>412</v>
      </c>
      <c r="CM2548">
        <v>6</v>
      </c>
    </row>
    <row r="2549" spans="1:227" ht="19.57">
      <c r="CH2549">
        <v>165</v>
      </c>
      <c r="CI2549" t="s">
        <v>93</v>
      </c>
      <c r="CJ2549" s="8">
        <v>43956</v>
      </c>
      <c r="CK2549">
        <v>60</v>
      </c>
      <c r="CL2549">
        <v>466</v>
      </c>
      <c r="CM2549">
        <v>7</v>
      </c>
    </row>
    <row r="2550" spans="1:227" ht="19.57">
      <c r="CH2550">
        <v>165</v>
      </c>
      <c r="CI2550" t="s">
        <v>93</v>
      </c>
      <c r="CJ2550" s="8">
        <v>43957</v>
      </c>
      <c r="CK2550">
        <v>70</v>
      </c>
      <c r="CL2550">
        <v>544</v>
      </c>
      <c r="CM2550">
        <v>6</v>
      </c>
    </row>
    <row r="2551" spans="1:227" ht="19.57">
      <c r="CH2551">
        <v>165</v>
      </c>
      <c r="CI2551" t="s">
        <v>93</v>
      </c>
      <c r="CJ2551" s="8">
        <v>43958</v>
      </c>
      <c r="CK2551">
        <v>74</v>
      </c>
      <c r="CL2551">
        <v>575</v>
      </c>
      <c r="CM2551">
        <v>7</v>
      </c>
    </row>
    <row r="2552" spans="1:227" ht="19.57">
      <c r="CH2552">
        <v>165</v>
      </c>
      <c r="CI2552" t="s">
        <v>93</v>
      </c>
      <c r="CJ2552" s="8">
        <v>43959</v>
      </c>
      <c r="CK2552">
        <v>74</v>
      </c>
      <c r="CL2552">
        <v>575</v>
      </c>
      <c r="CM2552">
        <v>7</v>
      </c>
    </row>
    <row r="2553" spans="1:227" ht="19.57">
      <c r="CH2553">
        <v>165</v>
      </c>
      <c r="CI2553" t="s">
        <v>93</v>
      </c>
      <c r="CJ2553" s="8">
        <v>43960</v>
      </c>
      <c r="CK2553">
        <v>77</v>
      </c>
      <c r="CL2553">
        <v>598</v>
      </c>
      <c r="CM2553">
        <v>7</v>
      </c>
    </row>
    <row r="2554" spans="1:227" ht="19.57">
      <c r="CH2554">
        <v>165</v>
      </c>
      <c r="CI2554" t="s">
        <v>93</v>
      </c>
      <c r="CJ2554" s="8">
        <v>43961</v>
      </c>
      <c r="CK2554">
        <v>79</v>
      </c>
      <c r="CL2554">
        <v>614</v>
      </c>
      <c r="CM2554">
        <v>7</v>
      </c>
    </row>
    <row r="2555" spans="1:227" ht="19.57">
      <c r="CH2555">
        <v>165</v>
      </c>
      <c r="CI2555" t="s">
        <v>93</v>
      </c>
      <c r="CJ2555" s="8">
        <v>43962</v>
      </c>
      <c r="CK2555">
        <v>81</v>
      </c>
      <c r="CL2555">
        <v>629</v>
      </c>
      <c r="CM2555">
        <v>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3" width="9.142307692307693"/>
    <col min="2" max="2" style="13" width="14.142007211538463" customWidth="1"/>
    <col min="3" max="3" style="14" width="21.560608974358978" customWidth="1"/>
    <col min="4" max="4" style="13" width="3.2855168269230774" customWidth="1"/>
    <col min="5" max="5" style="13" width="3.856911057692308" customWidth="1"/>
    <col min="6" max="6" style="13" width="22.70339743589744" customWidth="1"/>
    <col min="7" max="7" style="13" width="3.1426682692307697" customWidth="1"/>
    <col min="8" max="8" style="13" width="2.5712740384615387" customWidth="1"/>
    <col min="9" max="9" style="13" width="2.999819711538462" customWidth="1"/>
    <col min="10" max="10" style="13" width="2.1427283653846154" customWidth="1"/>
    <col min="11" max="11" style="13" width="2.999819711538462" customWidth="1"/>
    <col min="12" max="12" style="13" width="2.1427283653846154" customWidth="1"/>
    <col min="13" max="13" style="13" width="1.9998798076923079" customWidth="1"/>
    <col min="14" max="14" style="14" width="17.42752403846154" customWidth="1"/>
    <col min="15" max="15" style="13" width="9.142307692307693"/>
    <col min="16" max="16" style="13" width="19.846426282051283" customWidth="1"/>
    <col min="17" max="18" style="13" width="9.142307692307693"/>
    <col min="19" max="19" style="13" width="9.99939903846154" bestFit="1" customWidth="1"/>
    <col min="20" max="256" style="13" width="9.142307692307693"/>
  </cols>
  <sheetData>
    <row r="1" spans="3:19" ht="19.5">
      <c r="N1" t="inlineStr">
        <is>
          <t>Series: March 10th  Source: github:</t>
        </is>
      </c>
      <c r="R1" t="s">
        <v>50</v>
      </c>
      <c r="S1">
        <v>173</v>
      </c>
    </row>
    <row r="2" spans="3:19" ht="19.5">
      <c r="R2" t="s">
        <v>51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52</v>
      </c>
      <c r="S4">
        <v>421</v>
      </c>
    </row>
    <row r="5" spans="3:19" ht="19.5">
      <c r="R5" t="s">
        <v>53</v>
      </c>
      <c r="S5">
        <v>525</v>
      </c>
    </row>
    <row r="6" spans="3:19" ht="19.5">
      <c r="N6" t="inlineStr">
        <is>
          <t>Was probably county-based prior, or</t>
        </is>
      </c>
      <c r="R6" t="s">
        <v>54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55</v>
      </c>
      <c r="S8">
        <v>1706</v>
      </c>
    </row>
    <row r="9" spans="3:19" customHeight="1" ht="27">
      <c r="R9" t="s">
        <v>56</v>
      </c>
      <c r="S9">
        <v>2495</v>
      </c>
    </row>
    <row r="10" spans="3:19" customHeight="1" ht="27.75">
      <c r="R10" t="s">
        <v>57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58</v>
      </c>
    </row>
    <row r="13" spans="3:19" ht="19.5">
      <c r="C13" t="s">
        <v>4</v>
      </c>
      <c r="N13" t="s">
        <v>5</v>
      </c>
      <c r="P13" t="s">
        <v>5</v>
      </c>
      <c r="R13" t="s">
        <v>59</v>
      </c>
    </row>
    <row r="14" spans="3:19" ht="19.5">
      <c r="C14" t="s">
        <v>7</v>
      </c>
      <c r="F14" t="s">
        <v>8</v>
      </c>
      <c r="N14" t="s">
        <v>9</v>
      </c>
      <c r="P14" t="s">
        <v>10</v>
      </c>
      <c r="R14" t="s">
        <v>60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3" width="9.142307692307693"/>
    <col min="2" max="256" style="13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2020-05-14T07:08:50Z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