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840" windowHeight="803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<sst xmlns="http://schemas.openxmlformats.org/spreadsheetml/2006/main" uniqueCount="113" count="113">
  <si>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</si>
  <si>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</si>
  <si>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</si>
  <si>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</si>
  <si>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</si>
  <si>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</si>
  <si>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</si>
  <si>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</si>
  <si>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</si>
  <si>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</si>
  <si>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</si>
  <si>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</si>
  <si>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</si>
  <si>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</si>
  <si>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</si>
  <si>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</si>
  <si>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</si>
  <si>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</si>
  <si>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</si>
  <si>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</si>
  <si>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</si>
  <si>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</si>
  <si>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</si>
  <si>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</si>
  <si>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</si>
  <si>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</si>
  <si>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</si>
  <si>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</si>
  <si>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</si>
  <si>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</si>
  <si>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</si>
  <si>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x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</si>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</sst>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Sheet1!$BJ$19:$BJ$133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Sheet1!$R$19:$R$133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Sheet1!$CQ$19:$CQ$133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Sheet1!$BU$19:$BU$133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Sheet1!$CF$19:$CF$133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14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solidFill>
                  <a:srgbClr val="993300"/>
                </a:solidFill>
                <a:latin typeface="Sans"/>
              </a:defRPr>
            </a:pPr>
          </a:p>
        </c:txPr>
        <c:crossAx val="2"/>
        <c:crosses val="max"/>
        <c:majorUnit val="1"/>
        <c:minorUnit val="1"/>
      </c:valAx>
      <c:valAx>
        <c:axId val="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Sheet1!$CE$11:$CE$128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Sheet1!$BI$11:$BI$128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Sheet1!$BT$11:$BT$128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Sheet1!$CP$11:$CP$128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Sheet1!$Q$11:$Q$128</c:f>
            </c:numRef>
          </c:val>
        </c:ser>
        <c:axId val="19"/>
        <c:axId val="20"/>
      </c:areaChart>
      <c:catAx>
        <c:axId val="19"/>
        <c:scaling>
          <c:orientation val="minMax"/>
          <c:max val="147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0"/>
        <c:crosses val="min"/>
        <c:majorUnit val="1"/>
        <c:minorUnit val="2"/>
      </c:catAx>
      <c:valAx>
        <c:axId val="20"/>
        <c:scaling>
          <c:orientation val="minMax"/>
          <c:max val="162"/>
          <c:min val="-1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  <c:majorUnit val="25"/>
        <c:minorUnit val="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Sheet1!$CE$91:$CE$114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Sheet1!$BI$91:$BI$114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Sheet1!$BT$91:$BT$114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Sheet1!$CP$91:$CP$114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Sheet1!$Q$91:$Q$114</c:f>
            </c:numRef>
          </c:val>
        </c:ser>
        <c:axId val="21"/>
        <c:axId val="22"/>
      </c:areaChart>
      <c:catAx>
        <c:axId val="21"/>
        <c:scaling>
          <c:orientation val="minMax"/>
          <c:max val="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2000" b="1">
                <a:latin typeface="Sans"/>
              </a:defRPr>
            </a:pPr>
          </a:p>
        </c:txPr>
        <c:crossAx val="22"/>
        <c:crosses val="min"/>
        <c:majorUnit val="1"/>
        <c:minorUnit val="2"/>
      </c:catAx>
      <c:valAx>
        <c:axId val="22"/>
        <c:scaling>
          <c:orientation val="minMax"/>
          <c:max val="74"/>
          <c:min val="-8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  <c:majorUnit val="2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7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23"/>
        <c:axId val="24"/>
      </c:scatterChart>
      <c:valAx>
        <c:axId val="2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8"/>
        <c:crosses val="max"/>
        <c:majorUnit val="2"/>
        <c:minorUnit val="1"/>
      </c:valAx>
      <c:valAx>
        <c:axId val="2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0"/>
        <c:crosses val="max"/>
        <c:majorUnit val="2"/>
        <c:minorUnit val="1"/>
      </c:valAx>
      <c:valAx>
        <c:axId val="3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2"/>
      </c:catAx>
      <c:valAx>
        <c:axId val="3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Sheet1!$AM$11:$AM$119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ln w="50800">
              <a:solidFill>
                <a:srgbClr val="3333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Sheet1!$AY$19:$AY$133</c:f>
            </c:numRef>
          </c:yVal>
          <c:smooth val="1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339966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Sheet1!$AN$19:$AN$128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0000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Sheet1!$AC$19:$AC$128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Sheet1!$BJ$19:$BJ$133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Sheet1!$R$19:$R$133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Sheet1!$CQ$19:$CQ$133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Sheet1!$BU$19:$BU$133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Sheet1!$CF$19:$CF$133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14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solidFill>
                  <a:srgbClr val="993300"/>
                </a:solidFill>
                <a:latin typeface="Sans"/>
              </a:defRPr>
            </a:pPr>
          </a:p>
        </c:txPr>
        <c:crossAx val="4"/>
        <c:crosses val="max"/>
        <c:majorUnit val="1"/>
        <c:minorUnit val="1"/>
      </c:valAx>
      <c:valAx>
        <c:axId val="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Sheet1!$AB$11:$AB$119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41"/>
        <c:axId val="42"/>
      </c:barChart>
      <c:catAx>
        <c:axId val="4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2"/>
        <c:crosses val="min"/>
        <c:majorUnit val="1"/>
        <c:minorUnit val="1"/>
      </c:catAx>
      <c:valAx>
        <c:axId val="4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4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4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1"/>
      </c:catAx>
      <c:valAx>
        <c:axId val="4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4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4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49"/>
        <c:axId val="50"/>
      </c:scatterChart>
      <c:valAx>
        <c:axId val="4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50"/>
        <c:crosses val="max"/>
        <c:majorUnit val="2"/>
        <c:minorUnit val="1"/>
      </c:valAx>
      <c:valAx>
        <c:axId val="5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51"/>
        <c:axId val="52"/>
      </c:scatterChart>
      <c:valAx>
        <c:axId val="5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52"/>
        <c:crosses val="max"/>
        <c:majorUnit val="2"/>
        <c:minorUnit val="1"/>
      </c:valAx>
      <c:valAx>
        <c:axId val="5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53"/>
        <c:axId val="54"/>
      </c:scatterChart>
      <c:valAx>
        <c:axId val="5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54"/>
        <c:crosses val="max"/>
        <c:majorUnit val="2"/>
        <c:minorUnit val="1"/>
      </c:valAx>
      <c:valAx>
        <c:axId val="54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Sheet1!$CE$11:$CE$119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Sheet1!$BI$11:$BI$119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Sheet1!$BT$11:$BT$119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Sheet1!$CP$11:$CP$119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Sheet1!$Q$11:$Q$119</c:f>
            </c:numRef>
          </c:val>
        </c:ser>
        <c:gapWidth val="150"/>
        <c:overlap val="100"/>
        <c:axId val="55"/>
        <c:axId val="56"/>
      </c:barChart>
      <c:catAx>
        <c:axId val="5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6"/>
        <c:crosses val="min"/>
        <c:majorUnit val="1"/>
        <c:minorUnit val="1"/>
      </c:catAx>
      <c:valAx>
        <c:axId val="56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Sheet1!$CG$11:$CG$128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Sheet1!$BK$11:$BK$128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Sheet1!$BV$11:$BV$128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Sheet1!$CR$11:$CR$128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Sheet1!$S$11:$S$128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Sheet1!$AD$11:$AD$128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Sheet1!$AO$11:$AO$128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Sheet1!$AZ$11:$AZ$128</c:f>
            </c:numRef>
          </c:val>
        </c:ser>
        <c:gapWidth val="150"/>
        <c:overlap val="100"/>
        <c:axId val="57"/>
        <c:axId val="58"/>
      </c:barChart>
      <c:catAx>
        <c:axId val="57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8"/>
        <c:crosses val="min"/>
        <c:majorUnit val="1"/>
        <c:minorUnit val="1"/>
      </c:catAx>
      <c:valAx>
        <c:axId val="5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Sheet1!$BI$19:$BI$150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Sheet1!$Q$19:$Q$150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Sheet1!$CP$19:$CP$150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Sheet1!$BT$19:$BT$150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Sheet1!$CE$19:$CE$150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14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solidFill>
                  <a:srgbClr val="993300"/>
                </a:solidFill>
                <a:latin typeface="Sans"/>
              </a:defRPr>
            </a:pPr>
          </a:p>
        </c:txPr>
        <c:crossAx val="6"/>
        <c:crosses val="max"/>
        <c:majorUnit val="1"/>
        <c:minorUnit val="1"/>
      </c:valAx>
      <c:valAx>
        <c:axId val="6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Sheet1!$DT$11:$DT$128</c:f>
            </c:numRef>
          </c:val>
        </c:ser>
        <c:gapWidth val="150"/>
        <c:overlap val="100"/>
        <c:axId val="59"/>
        <c:axId val="60"/>
      </c:barChart>
      <c:catAx>
        <c:axId val="59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0"/>
        <c:crosses val="min"/>
        <c:majorUnit val="1"/>
        <c:minorUnit val="1"/>
      </c:catAx>
      <c:valAx>
        <c:axId val="6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61"/>
        <c:axId val="62"/>
      </c:barChart>
      <c:catAx>
        <c:axId val="6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2"/>
        <c:crosses val="min"/>
        <c:majorUnit val="1"/>
        <c:minorUnit val="1"/>
      </c:catAx>
      <c:valAx>
        <c:axId val="6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6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Sheet1!$DA$11:$DA$119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Sheet1!$CE$11:$CE$119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Sheet1!$BI$11:$BI$119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Sheet1!$BT$11:$BT$119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Sheet1!$CP$11:$CP$119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Sheet1!$Q$11:$Q$119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Sheet1!$AB$11:$AB$119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Sheet1!$AM$11:$AM$119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63"/>
        <c:axId val="64"/>
      </c:barChart>
      <c:catAx>
        <c:axId val="6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4"/>
        <c:crosses val="min"/>
        <c:majorUnit val="1"/>
        <c:minorUnit val="1"/>
      </c:catAx>
      <c:valAx>
        <c:axId val="6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3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Sheet1!$DA$11:$DA$128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Sheet1!$CE$11:$CE$128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Sheet1!$BI$11:$BI$128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Sheet1!$BT$11:$BT$128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Sheet1!$CP$11:$CP$128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Sheet1!$Q$11:$Q$128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Sheet1!$AB$11:$AB$128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Sheet1!$AM$11:$AM$128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Sheet1!$AX$11:$AX$128</c:f>
            </c:numRef>
          </c:val>
        </c:ser>
        <c:axId val="65"/>
        <c:axId val="66"/>
      </c:areaChart>
      <c:catAx>
        <c:axId val="65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66"/>
        <c:crosses val="min"/>
        <c:majorUnit val="1"/>
        <c:minorUnit val="2"/>
      </c:catAx>
      <c:valAx>
        <c:axId val="66"/>
        <c:scaling>
          <c:orientation val="minMax"/>
          <c:max val="21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5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Sheet1!$CC$11:$CC$150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Sheet1!$BR$11:$BR$150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Sheet1!$CN$11:$CN$150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Sheet1!$CY$11:$CY$150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Sheet1!$BG$11:$BG$150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Sheet1!$O$11:$O$150</c:f>
            </c:numRef>
          </c:val>
        </c:ser>
        <c:axId val="7"/>
        <c:axId val="8"/>
      </c:areaChart>
      <c:catAx>
        <c:axId val="7"/>
        <c:scaling>
          <c:orientation val="minMax"/>
          <c:max val="15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8"/>
        <c:crosses val="min"/>
        <c:majorUnit val="1"/>
        <c:minorUnit val="2"/>
      </c:catAx>
      <c:valAx>
        <c:axId val="8"/>
        <c:scaling>
          <c:orientation val="minMax"/>
          <c:max val="57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7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3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Sheet1!$CC$11:$CC$150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Sheet1!$BR$11:$BR$150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Sheet1!$CN$11:$CN$150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Sheet1!$CY$11:$CY$150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Sheet1!$BG$11:$BG$150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Sheet1!$O$11:$O$150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Sheet1!$Z$11:$Z$150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Sheet1!$AK$11:$AK$150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Sheet1!$AV$11:$AV$150</c:f>
            </c:numRef>
          </c:val>
        </c:ser>
        <c:axId val="9"/>
        <c:axId val="10"/>
      </c:areaChart>
      <c:catAx>
        <c:axId val="9"/>
        <c:scaling>
          <c:orientation val="minMax"/>
          <c:max val="15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10"/>
        <c:crosses val="min"/>
        <c:majorUnit val="1"/>
        <c:minorUnit val="2"/>
      </c:catAx>
      <c:valAx>
        <c:axId val="10"/>
        <c:scaling>
          <c:orientation val="minMax"/>
          <c:max val="57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Sheet1!$CC$11:$CC$150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Sheet1!$BR$11:$BR$150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Sheet1!$CN$11:$CN$150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Sheet1!$CY$11:$CY$150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Sheet1!$BG$11:$BG$150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Sheet1!$O$11:$O$150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Sheet1!$Z$11:$Z$150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Sheet1!$AK$11:$AK$150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Sheet1!$AV$11:$AV$150</c:f>
            </c:numRef>
          </c:val>
        </c:ser>
        <c:axId val="11"/>
        <c:axId val="12"/>
      </c:areaChart>
      <c:catAx>
        <c:axId val="11"/>
        <c:scaling>
          <c:orientation val="minMax"/>
          <c:max val="15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12"/>
        <c:crosses val="min"/>
        <c:majorUnit val="1"/>
        <c:minorUnit val="2"/>
      </c:catAx>
      <c:valAx>
        <c:axId val="12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Sheet1!$CC$11:$CC$150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Sheet1!$BR$11:$BR$150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Sheet1!$CN$11:$CN$150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Sheet1!$CY$11:$CY$150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Sheet1!$BG$11:$BG$150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Sheet1!$O$11:$O$150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Sheet1!$Z$11:$Z$150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Sheet1!$AK$11:$AK$150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Sheet1!$AV$11:$AV$150</c:f>
            </c:numRef>
          </c:val>
        </c:ser>
        <c:axId val="13"/>
        <c:axId val="14"/>
      </c:areaChart>
      <c:catAx>
        <c:axId val="13"/>
        <c:scaling>
          <c:orientation val="minMax"/>
          <c:max val="15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14"/>
        <c:crosses val="min"/>
        <c:majorUnit val="1"/>
        <c:minorUnit val="2"/>
      </c:catAx>
      <c:valAx>
        <c:axId val="14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3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Sheet1!$CG$11:$CG$133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Sheet1!$BK$11:$BK$133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Sheet1!$BV$11:$BV$133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Sheet1!$CR$11:$CR$133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Sheet1!$S$11:$S$133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Sheet1!$AD$11:$AD$133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Sheet1!$AO$11:$AO$133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Sheet1!$AZ$11:$AZ$133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15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Sheet1!$CG$11:$CG$128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Sheet1!$BK$11:$BK$128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Sheet1!$BV$11:$BV$128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Sheet1!$CR$11:$CR$128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Sheet1!$S$11:$S$128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3" Type="http://schemas.openxmlformats.org/officeDocument/2006/relationships/chart" Target="../charts/chart33.xml"/>
  <Relationship Id="rId32" Type="http://schemas.openxmlformats.org/officeDocument/2006/relationships/chart" Target="../charts/chart32.xml"/>
  <Relationship Id="rId31" Type="http://schemas.openxmlformats.org/officeDocument/2006/relationships/chart" Target="../charts/chart31.xml"/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37</xdr:col>
      <xdr:colOff>218666</xdr:colOff>
      <xdr:row>211</xdr:row>
      <xdr:rowOff>110328</xdr:rowOff>
    </xdr:from>
    <xdr:ext cx="16256000" cy="5905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37</xdr:col>
      <xdr:colOff>218666</xdr:colOff>
      <xdr:row>179</xdr:row>
      <xdr:rowOff>191126</xdr:rowOff>
    </xdr:from>
    <xdr:ext cx="16256000" cy="590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37</xdr:col>
      <xdr:colOff>175326</xdr:colOff>
      <xdr:row>241</xdr:row>
      <xdr:rowOff>128587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13</xdr:col>
      <xdr:colOff>243921</xdr:colOff>
      <xdr:row>241</xdr:row>
      <xdr:rowOff>18362</xdr:rowOff>
    </xdr:from>
    <xdr:ext cx="16129000" cy="65913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13</xdr:col>
      <xdr:colOff>198988</xdr:colOff>
      <xdr:row>271</xdr:row>
      <xdr:rowOff>146846</xdr:rowOff>
    </xdr:from>
    <xdr:ext cx="16129000" cy="65913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13</xdr:col>
      <xdr:colOff>220813</xdr:colOff>
      <xdr:row>211</xdr:row>
      <xdr:rowOff>55035</xdr:rowOff>
    </xdr:from>
    <xdr:ext cx="16129000" cy="65913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13</xdr:col>
      <xdr:colOff>177164</xdr:colOff>
      <xdr:row>179</xdr:row>
      <xdr:rowOff>95687</xdr:rowOff>
    </xdr:from>
    <xdr:ext cx="16128999" cy="65913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105</xdr:col>
      <xdr:colOff>87948</xdr:colOff>
      <xdr:row>218</xdr:row>
      <xdr:rowOff>146846</xdr:rowOff>
    </xdr:from>
    <xdr:ext cx="13843000" cy="58293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89</xdr:col>
      <xdr:colOff>262000</xdr:colOff>
      <xdr:row>250</xdr:row>
      <xdr:rowOff>36776</xdr:rowOff>
    </xdr:from>
    <xdr:ext cx="13843000" cy="58293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66</xdr:col>
      <xdr:colOff>831878</xdr:colOff>
      <xdr:row>211</xdr:row>
      <xdr:rowOff>73552</xdr:rowOff>
    </xdr:from>
    <xdr:ext cx="13843000" cy="67437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66</xdr:col>
      <xdr:colOff>831878</xdr:colOff>
      <xdr:row>245</xdr:row>
      <xdr:rowOff>36776</xdr:rowOff>
    </xdr:from>
    <xdr:ext cx="13843000" cy="67437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230</xdr:col>
      <xdr:colOff>709187</xdr:colOff>
      <xdr:row>36</xdr:row>
      <xdr:rowOff>205740</xdr:rowOff>
    </xdr:from>
    <xdr:ext cx="16383000" cy="6286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230</xdr:col>
      <xdr:colOff>648775</xdr:colOff>
      <xdr:row>8</xdr:row>
      <xdr:rowOff>167163</xdr:rowOff>
    </xdr:from>
    <xdr:ext cx="16383000" cy="6286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4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259</xdr:col>
      <xdr:colOff>383899</xdr:colOff>
      <xdr:row>108</xdr:row>
      <xdr:rowOff>231457</xdr:rowOff>
    </xdr:from>
    <xdr:ext cx="27051000" cy="10096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259</xdr:col>
      <xdr:colOff>516352</xdr:colOff>
      <xdr:row>10</xdr:row>
      <xdr:rowOff>257175</xdr:rowOff>
    </xdr:from>
    <xdr:ext cx="27432000" cy="115824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143</xdr:col>
      <xdr:colOff>29111</xdr:colOff>
      <xdr:row>107</xdr:row>
      <xdr:rowOff>219113</xdr:rowOff>
    </xdr:from>
    <xdr:ext cx="16383000" cy="62865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5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2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88</xdr:col>
      <xdr:colOff>438095</xdr:colOff>
      <xdr:row>217</xdr:row>
      <xdr:rowOff>146846</xdr:rowOff>
    </xdr:from>
    <xdr:ext cx="13842999" cy="58293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87</xdr:col>
      <xdr:colOff>306329</xdr:colOff>
      <xdr:row>179</xdr:row>
      <xdr:rowOff>133713</xdr:rowOff>
    </xdr:from>
    <xdr:ext cx="13843000" cy="58293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  <xdr:oneCellAnchor>
    <xdr:from>
      <xdr:col>89</xdr:col>
      <xdr:colOff>87495</xdr:colOff>
      <xdr:row>293</xdr:row>
      <xdr:rowOff>261213</xdr:rowOff>
    </xdr:from>
    <xdr:ext cx="13843000" cy="57912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oneCellAnchor>
  <xdr:oneCellAnchor>
    <xdr:from>
      <xdr:col>241</xdr:col>
      <xdr:colOff>337860</xdr:colOff>
      <xdr:row>10</xdr:row>
      <xdr:rowOff>114185</xdr:rowOff>
    </xdr:from>
    <xdr:ext cx="13843000" cy="57658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oneCellAnchor>
  <xdr:oneCellAnchor>
    <xdr:from>
      <xdr:col>66</xdr:col>
      <xdr:colOff>809722</xdr:colOff>
      <xdr:row>179</xdr:row>
      <xdr:rowOff>76550</xdr:rowOff>
    </xdr:from>
    <xdr:ext cx="13843000" cy="6743700"/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20.1321233974359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21.37014423076923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3.663940705128205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3.663940705128205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5.141947115384617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8.998858173076925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6.85612980769231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78" style="1" width="13.713461538461539" bestFit="1" customWidth="1"/>
    <col min="179" max="181" style="1" width="9.142307692307693"/>
    <col min="182" max="182" style="1" width="20.57019230769231" customWidth="1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9.503589743589746" bestFit="1" customWidth="1"/>
    <col min="187" max="187" style="1" width="26.70315705128205" customWidth="1"/>
    <col min="188" max="196" style="1" width="19.99879807692308" customWidth="1"/>
    <col min="197" max="200" style="1" width="17.141826923076923" bestFit="1" customWidth="1"/>
    <col min="201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3.261">
      <c r="A3" t="inlineStr">
        <is>
          <t>a</t>
        </is>
      </c>
      <c r="GQ3" s="4"/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3.261">
      <c r="A4" t="inlineStr">
        <is>
          <t>b</t>
        </is>
      </c>
      <c r="C4" s="1"/>
    </row>
    <row r="5" spans="1:325" customHeight="1" ht="26.09">
      <c r="A5" t="s">
        <v>0</v>
      </c>
      <c r="C5" t="inlineStr">
        <is>
          <t>Last revision:  Saturday, 11 July 2020 22:48:51 UTC</t>
        </is>
      </c>
      <c r="N5" s="4" t="inlineStr">
        <is>
          <t>1. Litchfield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GK5" s="4"/>
      <c r="GP5" s="4"/>
      <c r="GQ5" s="4"/>
      <c r="GR5" s="4"/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20.25">
      <c r="A6" t="s">
        <v>1</v>
      </c>
      <c r="C6" s="1"/>
      <c r="D6" s="7"/>
      <c r="I6" t="s">
        <v>2</v>
      </c>
      <c r="J6" t="inlineStr">
        <is>
          <t>United</t>
        </is>
      </c>
      <c r="N6" s="4" t="s">
        <v>3</v>
      </c>
      <c r="O6" s="1"/>
      <c r="T6" t="s">
        <v>3</v>
      </c>
      <c r="Y6" s="4" t="s">
        <v>3</v>
      </c>
      <c r="Z6" s="1"/>
      <c r="AB6" s="3"/>
      <c r="AE6" t="s">
        <v>3</v>
      </c>
      <c r="AJ6" s="4" t="s">
        <v>3</v>
      </c>
      <c r="AK6" s="1"/>
      <c r="AM6" s="3"/>
      <c r="AP6" t="s">
        <v>3</v>
      </c>
      <c r="AU6" s="4" t="s">
        <v>3</v>
      </c>
      <c r="AV6" s="1"/>
      <c r="AX6" s="3"/>
      <c r="BA6" t="s">
        <v>3</v>
      </c>
      <c r="BF6" s="4" t="s">
        <v>3</v>
      </c>
      <c r="BG6" s="1"/>
      <c r="BI6" s="3"/>
      <c r="BL6" t="s">
        <v>3</v>
      </c>
      <c r="BQ6" s="4" t="s">
        <v>3</v>
      </c>
      <c r="BR6" s="1"/>
      <c r="BT6" s="3"/>
      <c r="BW6" t="s">
        <v>3</v>
      </c>
      <c r="CB6" s="4" t="s">
        <v>3</v>
      </c>
      <c r="CC6" s="1"/>
      <c r="CE6" s="3"/>
      <c r="CH6" t="s">
        <v>3</v>
      </c>
      <c r="CM6" s="4" t="s">
        <v>3</v>
      </c>
      <c r="CN6" s="1"/>
      <c r="CP6" s="3"/>
      <c r="CS6" t="s">
        <v>3</v>
      </c>
      <c r="CX6" s="4" t="s">
        <v>3</v>
      </c>
      <c r="CY6" s="1"/>
      <c r="DA6" s="3"/>
      <c r="DD6" t="s">
        <v>3</v>
      </c>
      <c r="DI6" s="4" t="s">
        <v>3</v>
      </c>
      <c r="DJ6" s="1"/>
      <c r="DL6" s="3"/>
      <c r="DO6" t="s">
        <v>3</v>
      </c>
      <c r="GQ6" s="4"/>
      <c r="GR6" s="4"/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4</v>
      </c>
      <c r="G7" t="inlineStr">
        <is>
          <t>7x (1 / 14%)</t>
        </is>
      </c>
      <c r="H7" t="s">
        <v>5</v>
      </c>
      <c r="I7" t="s">
        <v>5</v>
      </c>
      <c r="J7" t="inlineStr">
        <is>
          <t>States</t>
        </is>
      </c>
      <c r="K7" t="inlineStr">
        <is>
          <t>Connecticut,</t>
        </is>
      </c>
      <c r="N7" s="4" t="s">
        <v>6</v>
      </c>
      <c r="O7" s="1"/>
      <c r="Q7" s="4" t="s">
        <v>7</v>
      </c>
      <c r="S7" t="s">
        <v>7</v>
      </c>
      <c r="T7" t="s">
        <v>8</v>
      </c>
      <c r="U7" s="1"/>
      <c r="W7" t="s">
        <v>9</v>
      </c>
      <c r="Y7" s="4" t="s">
        <v>6</v>
      </c>
      <c r="Z7" s="1"/>
      <c r="AB7" t="s">
        <v>7</v>
      </c>
      <c r="AD7" t="s">
        <v>7</v>
      </c>
      <c r="AE7" t="s">
        <v>8</v>
      </c>
      <c r="AF7" s="1"/>
      <c r="AH7" t="s">
        <v>9</v>
      </c>
      <c r="AJ7" s="4" t="s">
        <v>6</v>
      </c>
      <c r="AK7" s="1"/>
      <c r="AM7" t="s">
        <v>7</v>
      </c>
      <c r="AO7" t="s">
        <v>7</v>
      </c>
      <c r="AP7" t="s">
        <v>8</v>
      </c>
      <c r="AQ7" s="1"/>
      <c r="AS7" t="s">
        <v>9</v>
      </c>
      <c r="AU7" s="4" t="s">
        <v>6</v>
      </c>
      <c r="AV7" s="1"/>
      <c r="AX7" t="s">
        <v>7</v>
      </c>
      <c r="AZ7" t="s">
        <v>7</v>
      </c>
      <c r="BA7" t="s">
        <v>8</v>
      </c>
      <c r="BB7" s="1"/>
      <c r="BD7" t="s">
        <v>9</v>
      </c>
      <c r="BF7" s="4" t="s">
        <v>6</v>
      </c>
      <c r="BG7" s="1"/>
      <c r="BI7" t="s">
        <v>7</v>
      </c>
      <c r="BK7" t="s">
        <v>7</v>
      </c>
      <c r="BL7" t="s">
        <v>8</v>
      </c>
      <c r="BM7" s="1"/>
      <c r="BO7" t="s">
        <v>9</v>
      </c>
      <c r="BQ7" s="4" t="s">
        <v>6</v>
      </c>
      <c r="BR7" s="1"/>
      <c r="BT7" t="s">
        <v>7</v>
      </c>
      <c r="BV7" t="s">
        <v>7</v>
      </c>
      <c r="BW7" t="s">
        <v>8</v>
      </c>
      <c r="BX7" s="1"/>
      <c r="BZ7" t="s">
        <v>9</v>
      </c>
      <c r="CB7" s="4" t="s">
        <v>6</v>
      </c>
      <c r="CC7" s="1"/>
      <c r="CE7" t="s">
        <v>7</v>
      </c>
      <c r="CG7" t="s">
        <v>7</v>
      </c>
      <c r="CH7" t="s">
        <v>8</v>
      </c>
      <c r="CI7" s="1"/>
      <c r="CK7" t="s">
        <v>9</v>
      </c>
      <c r="CM7" s="4" t="s">
        <v>6</v>
      </c>
      <c r="CN7" s="1"/>
      <c r="CP7" t="s">
        <v>7</v>
      </c>
      <c r="CR7" t="s">
        <v>7</v>
      </c>
      <c r="CS7" t="s">
        <v>8</v>
      </c>
      <c r="CT7" s="1"/>
      <c r="CV7" t="s">
        <v>9</v>
      </c>
      <c r="CX7" s="4" t="s">
        <v>6</v>
      </c>
      <c r="CY7" s="1"/>
      <c r="DA7" t="s">
        <v>7</v>
      </c>
      <c r="DC7" t="s">
        <v>7</v>
      </c>
      <c r="DD7" t="s">
        <v>8</v>
      </c>
      <c r="DE7" s="1"/>
      <c r="DG7" t="s">
        <v>9</v>
      </c>
      <c r="DI7" s="4" t="s">
        <v>6</v>
      </c>
      <c r="DJ7" s="1"/>
      <c r="DL7" t="s">
        <v>7</v>
      </c>
      <c r="DN7" t="inlineStr">
        <is>
          <t>Hosp,</t>
        </is>
      </c>
      <c r="DO7" t="s">
        <v>8</v>
      </c>
      <c r="DP7" s="1"/>
      <c r="DR7" t="s">
        <v>9</v>
      </c>
      <c r="DT7" t="s">
        <v>7</v>
      </c>
      <c r="GB7" t="inlineStr">
        <is>
          <t>United States,</t>
        </is>
      </c>
      <c r="GO7" s="4"/>
      <c r="GY7" t="s">
        <v>10</v>
      </c>
      <c r="GZ7" t="s">
        <v>11</v>
      </c>
      <c r="HA7" t="s">
        <v>11</v>
      </c>
      <c r="HB7" t="s">
        <v>10</v>
      </c>
      <c r="HC7" t="s">
        <v>10</v>
      </c>
      <c r="HD7" t="s">
        <v>11</v>
      </c>
      <c r="HE7" t="s">
        <v>11</v>
      </c>
      <c r="HF7" t="s">
        <v>11</v>
      </c>
      <c r="HG7" t="s">
        <v>11</v>
      </c>
      <c r="HH7" t="s">
        <v>11</v>
      </c>
      <c r="HI7" t="s">
        <v>11</v>
      </c>
      <c r="HJ7" t="s">
        <v>11</v>
      </c>
      <c r="HK7" t="s">
        <v>11</v>
      </c>
      <c r="JZ7" t="inlineStr">
        <is>
          <t>no problem deleting them.</t>
        </is>
      </c>
    </row>
    <row r="8" spans="1:325" ht="20.25">
      <c r="A8" t="inlineStr">
        <is>
          <t>f</t>
        </is>
      </c>
      <c r="C8" t="s">
        <v>12</v>
      </c>
      <c r="D8" t="s">
        <v>13</v>
      </c>
      <c r="G8" t="inlineStr">
        <is>
          <t>measured:</t>
        </is>
      </c>
      <c r="H8" t="s">
        <v>14</v>
      </c>
      <c r="I8" t="s">
        <v>15</v>
      </c>
      <c r="J8" t="s">
        <v>16</v>
      </c>
      <c r="K8" t="s">
        <v>16</v>
      </c>
      <c r="N8" t="s">
        <v>17</v>
      </c>
      <c r="O8" t="s">
        <v>18</v>
      </c>
      <c r="P8" t="s">
        <v>19</v>
      </c>
      <c r="Q8" s="4" t="s">
        <v>18</v>
      </c>
      <c r="R8" t="s">
        <v>20</v>
      </c>
      <c r="S8" t="s">
        <v>20</v>
      </c>
      <c r="T8" s="1" t="s">
        <v>17</v>
      </c>
      <c r="U8" t="s">
        <v>18</v>
      </c>
      <c r="V8" t="s">
        <v>19</v>
      </c>
      <c r="W8" t="s">
        <v>21</v>
      </c>
      <c r="Y8" t="s">
        <v>17</v>
      </c>
      <c r="Z8" t="s">
        <v>18</v>
      </c>
      <c r="AA8" t="s">
        <v>19</v>
      </c>
      <c r="AB8" t="s">
        <v>18</v>
      </c>
      <c r="AC8" t="s">
        <v>20</v>
      </c>
      <c r="AD8" t="s">
        <v>20</v>
      </c>
      <c r="AE8" s="1" t="s">
        <v>17</v>
      </c>
      <c r="AF8" t="s">
        <v>18</v>
      </c>
      <c r="AG8" t="s">
        <v>19</v>
      </c>
      <c r="AH8" t="s">
        <v>21</v>
      </c>
      <c r="AJ8" t="s">
        <v>17</v>
      </c>
      <c r="AK8" t="s">
        <v>18</v>
      </c>
      <c r="AL8" t="s">
        <v>19</v>
      </c>
      <c r="AM8" t="s">
        <v>18</v>
      </c>
      <c r="AN8" t="s">
        <v>20</v>
      </c>
      <c r="AO8" t="s">
        <v>20</v>
      </c>
      <c r="AP8" s="1" t="s">
        <v>17</v>
      </c>
      <c r="AQ8" t="s">
        <v>18</v>
      </c>
      <c r="AR8" t="s">
        <v>19</v>
      </c>
      <c r="AS8" t="s">
        <v>21</v>
      </c>
      <c r="AU8" t="s">
        <v>17</v>
      </c>
      <c r="AV8" t="s">
        <v>18</v>
      </c>
      <c r="AW8" t="s">
        <v>19</v>
      </c>
      <c r="AX8" t="s">
        <v>18</v>
      </c>
      <c r="AY8" t="s">
        <v>20</v>
      </c>
      <c r="AZ8" t="s">
        <v>20</v>
      </c>
      <c r="BA8" s="1" t="s">
        <v>17</v>
      </c>
      <c r="BB8" t="s">
        <v>18</v>
      </c>
      <c r="BC8" t="s">
        <v>19</v>
      </c>
      <c r="BD8" t="s">
        <v>21</v>
      </c>
      <c r="BF8" t="s">
        <v>17</v>
      </c>
      <c r="BG8" t="s">
        <v>18</v>
      </c>
      <c r="BH8" t="s">
        <v>19</v>
      </c>
      <c r="BI8" t="s">
        <v>18</v>
      </c>
      <c r="BJ8" t="s">
        <v>20</v>
      </c>
      <c r="BK8" t="s">
        <v>20</v>
      </c>
      <c r="BL8" s="1" t="s">
        <v>17</v>
      </c>
      <c r="BM8" t="s">
        <v>18</v>
      </c>
      <c r="BN8" t="s">
        <v>19</v>
      </c>
      <c r="BO8" t="s">
        <v>21</v>
      </c>
      <c r="BQ8" t="s">
        <v>17</v>
      </c>
      <c r="BR8" t="s">
        <v>18</v>
      </c>
      <c r="BS8" t="s">
        <v>19</v>
      </c>
      <c r="BT8" t="s">
        <v>18</v>
      </c>
      <c r="BU8" t="s">
        <v>20</v>
      </c>
      <c r="BV8" t="s">
        <v>20</v>
      </c>
      <c r="BW8" s="1" t="s">
        <v>17</v>
      </c>
      <c r="BX8" t="s">
        <v>18</v>
      </c>
      <c r="BY8" t="s">
        <v>19</v>
      </c>
      <c r="BZ8" t="s">
        <v>21</v>
      </c>
      <c r="CB8" t="s">
        <v>17</v>
      </c>
      <c r="CC8" t="s">
        <v>18</v>
      </c>
      <c r="CD8" t="s">
        <v>19</v>
      </c>
      <c r="CE8" t="s">
        <v>18</v>
      </c>
      <c r="CF8" t="s">
        <v>20</v>
      </c>
      <c r="CG8" t="s">
        <v>20</v>
      </c>
      <c r="CH8" s="1" t="s">
        <v>17</v>
      </c>
      <c r="CI8" t="s">
        <v>18</v>
      </c>
      <c r="CJ8" t="s">
        <v>19</v>
      </c>
      <c r="CK8" t="s">
        <v>21</v>
      </c>
      <c r="CM8" t="s">
        <v>17</v>
      </c>
      <c r="CN8" t="s">
        <v>18</v>
      </c>
      <c r="CO8" t="s">
        <v>19</v>
      </c>
      <c r="CP8" t="s">
        <v>18</v>
      </c>
      <c r="CQ8" t="s">
        <v>20</v>
      </c>
      <c r="CR8" t="s">
        <v>20</v>
      </c>
      <c r="CS8" s="1" t="s">
        <v>17</v>
      </c>
      <c r="CT8" t="s">
        <v>18</v>
      </c>
      <c r="CU8" t="s">
        <v>19</v>
      </c>
      <c r="CV8" t="s">
        <v>21</v>
      </c>
      <c r="CX8" t="s">
        <v>17</v>
      </c>
      <c r="CY8" t="s">
        <v>18</v>
      </c>
      <c r="CZ8" t="s">
        <v>19</v>
      </c>
      <c r="DA8" t="s">
        <v>18</v>
      </c>
      <c r="DB8" t="s">
        <v>20</v>
      </c>
      <c r="DC8" t="s">
        <v>20</v>
      </c>
      <c r="DD8" s="1" t="s">
        <v>17</v>
      </c>
      <c r="DE8" t="s">
        <v>18</v>
      </c>
      <c r="DF8" t="s">
        <v>19</v>
      </c>
      <c r="DG8" t="s">
        <v>21</v>
      </c>
      <c r="DI8" t="s">
        <v>17</v>
      </c>
      <c r="DJ8" t="s">
        <v>18</v>
      </c>
      <c r="DK8" t="s">
        <v>19</v>
      </c>
      <c r="DL8" t="s">
        <v>18</v>
      </c>
      <c r="DM8" t="s">
        <v>20</v>
      </c>
      <c r="DN8" t="s">
        <v>22</v>
      </c>
      <c r="DO8" s="1" t="s">
        <v>17</v>
      </c>
      <c r="DP8" t="s">
        <v>18</v>
      </c>
      <c r="DQ8" t="s">
        <v>19</v>
      </c>
      <c r="DR8" t="s">
        <v>22</v>
      </c>
      <c r="DT8" t="inlineStr">
        <is>
          <t>Hosp:</t>
        </is>
      </c>
      <c r="DV8" t="s">
        <v>23</v>
      </c>
      <c r="DW8" t="s">
        <v>24</v>
      </c>
      <c r="DX8" s="8" t="s">
        <v>25</v>
      </c>
      <c r="DY8" t="s">
        <v>18</v>
      </c>
      <c r="DZ8" t="s">
        <v>26</v>
      </c>
      <c r="EA8" t="s">
        <v>27</v>
      </c>
      <c r="ES8" t="s">
        <v>23</v>
      </c>
      <c r="ET8" t="s">
        <v>24</v>
      </c>
      <c r="EU8" s="8" t="s">
        <v>25</v>
      </c>
      <c r="EV8" t="s">
        <v>18</v>
      </c>
      <c r="EX8" t="s">
        <v>26</v>
      </c>
      <c r="EY8" t="s">
        <v>27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28</v>
      </c>
      <c r="GV8" t="s">
        <v>23</v>
      </c>
      <c r="GW8" t="s">
        <v>24</v>
      </c>
      <c r="GX8" s="8" t="s">
        <v>25</v>
      </c>
      <c r="GY8" t="s">
        <v>18</v>
      </c>
      <c r="GZ8" t="s">
        <v>26</v>
      </c>
      <c r="HA8" t="s">
        <v>27</v>
      </c>
      <c r="HW8" t="inlineStr">
        <is>
          <t>The four graphs below for Tolland County are current to 2 June 2020 dataset.</t>
        </is>
      </c>
      <c r="LM8" s="4"/>
    </row>
    <row r="9" spans="1:325" ht="20.25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V9" s="9" t="inlineStr">
        <is>
          <t>Last update date</t>
        </is>
      </c>
      <c r="GW9" t="inlineStr">
        <is>
          <t>Town number</t>
        </is>
      </c>
      <c r="GX9" t="s">
        <v>24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20.25">
      <c r="A10" t="inlineStr">
        <is>
          <t>h</t>
        </is>
      </c>
      <c r="C10" s="1">
        <v>1</v>
      </c>
      <c r="D10">
        <v>0</v>
      </c>
      <c r="E10" t="s">
        <v>29</v>
      </c>
      <c r="F10" s="10">
        <v>43898</v>
      </c>
      <c r="G10" s="2">
        <f>H10*(1/(14/100))</f>
        <v>7.1428571428571423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30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s">
        <v>31</v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L10" t="s">
        <v>23</v>
      </c>
      <c r="GM10" t="s">
        <v>24</v>
      </c>
      <c r="GN10" s="8" t="s">
        <v>25</v>
      </c>
      <c r="GO10" t="s">
        <v>18</v>
      </c>
      <c r="GP10" t="s">
        <v>26</v>
      </c>
      <c r="GQ10" t="s">
        <v>27</v>
      </c>
      <c r="GV10" s="8">
        <v>43914</v>
      </c>
      <c r="GW10">
        <v>1</v>
      </c>
      <c r="GX10" t="s">
        <v>30</v>
      </c>
      <c r="GY10">
        <v>0</v>
      </c>
      <c r="HC10">
        <v>0</v>
      </c>
      <c r="JZ10" t="inlineStr">
        <is>
          <t>happens when there's data</t>
        </is>
      </c>
    </row>
    <row r="11" spans="1:325" ht="20.25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H11*(1/(14/100))</f>
        <v>14.285714285714285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30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30</v>
      </c>
      <c r="GY11">
        <v>0</v>
      </c>
      <c r="HC11">
        <v>0</v>
      </c>
      <c r="JZ11" t="inlineStr">
        <is>
          <t>there and a new column</t>
        </is>
      </c>
    </row>
    <row r="12" spans="1:325" ht="20.25">
      <c r="C12">
        <f>H11*D12</f>
        <v>0</v>
      </c>
      <c r="D12">
        <v>0</v>
      </c>
      <c r="E12" t="s">
        <v>34</v>
      </c>
      <c r="F12" s="10">
        <v>43900</v>
      </c>
      <c r="G12" s="2">
        <f>H12*(1/(14/100))</f>
        <v>14.285714285714285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30</v>
      </c>
      <c r="DX12" s="8">
        <v>43916</v>
      </c>
      <c r="DY12">
        <v>0</v>
      </c>
      <c r="EA12">
        <v>0</v>
      </c>
      <c r="EB12">
        <v>-3</v>
      </c>
      <c r="EG12" t="s">
        <v>30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4">
        <v>2841241</v>
      </c>
      <c r="GF12" s="2"/>
      <c r="GJ12" s="2"/>
      <c r="GK12" s="2"/>
      <c r="GL12">
        <v>1</v>
      </c>
      <c r="GM12" t="s">
        <v>30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30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20.25">
      <c r="C13">
        <f>H12*D13</f>
        <v>1</v>
      </c>
      <c r="D13">
        <v>0.5</v>
      </c>
      <c r="E13" t="s">
        <v>35</v>
      </c>
      <c r="F13" s="10">
        <v>43901</v>
      </c>
      <c r="G13" s="2">
        <f>H13*(1/(14/100))</f>
        <v>21.428571428571427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30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4">
        <v>2891124</v>
      </c>
      <c r="GF13" s="4"/>
      <c r="GG13" s="4"/>
      <c r="GH13" s="4"/>
      <c r="GL13">
        <v>1</v>
      </c>
      <c r="GM13" t="s">
        <v>30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30</v>
      </c>
      <c r="GY13">
        <v>0</v>
      </c>
      <c r="HC13">
        <v>0</v>
      </c>
    </row>
    <row r="14" spans="1:325" ht="20.25">
      <c r="C14">
        <f>H13*D14</f>
        <v>3</v>
      </c>
      <c r="D14">
        <v>1</v>
      </c>
      <c r="E14" t="s">
        <v>37</v>
      </c>
      <c r="F14" s="10">
        <v>43902</v>
      </c>
      <c r="G14" s="2">
        <f>H14*(1/(14/100))</f>
        <v>42.857142857142854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30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E14" s="4">
        <v>2936077</v>
      </c>
      <c r="GH14" s="2"/>
      <c r="GI14" s="2"/>
      <c r="GJ14" s="2"/>
      <c r="GK14" s="2"/>
      <c r="GL14">
        <v>1</v>
      </c>
      <c r="GM14" t="s">
        <v>30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30</v>
      </c>
      <c r="GY14">
        <v>0</v>
      </c>
      <c r="HC14">
        <v>0</v>
      </c>
      <c r="HS14" s="2"/>
      <c r="HT14" s="2"/>
    </row>
    <row r="15" spans="1:325" ht="20.25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H15*(1/(14/100))</f>
        <v>78.571428571414273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30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E15" s="4">
        <v>2996098</v>
      </c>
      <c r="GH15" s="2"/>
      <c r="GL15">
        <v>1</v>
      </c>
      <c r="GM15" t="s">
        <v>30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30</v>
      </c>
      <c r="GY15">
        <v>0</v>
      </c>
      <c r="HC15">
        <v>0</v>
      </c>
      <c r="HS15" s="2"/>
      <c r="HT15" s="2"/>
    </row>
    <row r="16" spans="1:325" ht="20.25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H16*(1/(14/100))</f>
        <v>142.85714285713115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30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E16" s="4">
        <v>3054699</v>
      </c>
      <c r="GF16" s="2"/>
      <c r="GG16" s="2"/>
      <c r="GH16" s="2"/>
      <c r="GI16" s="2"/>
      <c r="GJ16" s="2"/>
      <c r="GK16" s="2"/>
      <c r="GL16">
        <v>1</v>
      </c>
      <c r="GM16" t="s">
        <v>30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30</v>
      </c>
      <c r="GY16">
        <v>0</v>
      </c>
      <c r="HC16">
        <v>0</v>
      </c>
      <c r="HS16" s="2"/>
      <c r="HT16" s="2"/>
    </row>
    <row r="17" spans="1:325" ht="20.25">
      <c r="C17">
        <f>H16*D17</f>
        <v>5.9999999999995088</v>
      </c>
      <c r="D17">
        <v>0.29999999999999999</v>
      </c>
      <c r="E17" t="s">
        <v>29</v>
      </c>
      <c r="F17" s="10">
        <v>43905</v>
      </c>
      <c r="G17" s="2">
        <f>H17*(1/(14/100))</f>
        <v>185.71428571427049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30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3117946</v>
      </c>
      <c r="GF17" s="2"/>
      <c r="GG17" s="2"/>
      <c r="GH17" s="2"/>
      <c r="GI17" s="2"/>
      <c r="GJ17" s="2"/>
      <c r="GK17" s="2"/>
      <c r="GL17">
        <v>1</v>
      </c>
      <c r="GM17" t="s">
        <v>30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30</v>
      </c>
      <c r="GY17">
        <v>0</v>
      </c>
      <c r="HC17">
        <v>0</v>
      </c>
      <c r="HS17" s="2"/>
      <c r="HT17" s="2"/>
    </row>
    <row r="18" spans="1:325" ht="20.25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H18*(1/(14/100))</f>
        <v>292.85714285710458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30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3184573</v>
      </c>
      <c r="GL18">
        <v>1</v>
      </c>
      <c r="GM18" t="s">
        <v>30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30</v>
      </c>
      <c r="GY18">
        <v>0</v>
      </c>
      <c r="HC18">
        <v>0</v>
      </c>
    </row>
    <row r="19" spans="1:325" ht="20.25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H19*(1/(14/100))</f>
        <v>485.71428571426509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30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/>
      <c r="GF19" s="2"/>
      <c r="GG19" s="2"/>
      <c r="GL19">
        <v>1</v>
      </c>
      <c r="GM19" t="s">
        <v>30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30</v>
      </c>
      <c r="GY19">
        <v>0</v>
      </c>
      <c r="HC19">
        <v>0</v>
      </c>
    </row>
    <row r="20" spans="1:325" ht="20.25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H20*(1/(14/100))</f>
        <v>685.71428571408512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30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/>
      <c r="GL20">
        <v>1</v>
      </c>
      <c r="GM20" t="s">
        <v>30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30</v>
      </c>
      <c r="GY20">
        <v>0</v>
      </c>
      <c r="HC20">
        <v>0</v>
      </c>
    </row>
    <row r="21" spans="1:325" ht="20.25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H21*(1/(14/100))</f>
        <v>1135.7142857139536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30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2"/>
      <c r="GI21" s="2"/>
      <c r="GJ21" s="2"/>
      <c r="GK21" s="2"/>
      <c r="GL21">
        <v>1</v>
      </c>
      <c r="GM21" t="s">
        <v>30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30</v>
      </c>
      <c r="GY21">
        <v>0</v>
      </c>
      <c r="HC21">
        <v>0</v>
      </c>
    </row>
    <row r="22" spans="1:325" ht="20.25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H22*(1/(14/100))</f>
        <v>1385.7142857144233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30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2"/>
      <c r="GL22">
        <v>1</v>
      </c>
      <c r="GM22" t="s">
        <v>30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30</v>
      </c>
      <c r="GY22">
        <v>0</v>
      </c>
      <c r="HC22">
        <v>0</v>
      </c>
    </row>
    <row r="23" spans="1:325" ht="20.25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H23*(1/(14/100))</f>
        <v>1592.8571428566438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30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E23" s="2"/>
      <c r="GF23" s="2"/>
      <c r="GG23" s="2"/>
      <c r="GU23" s="2"/>
      <c r="GV23" s="8">
        <v>43927</v>
      </c>
      <c r="GW23">
        <v>1</v>
      </c>
      <c r="GX23" t="s">
        <v>30</v>
      </c>
      <c r="GY23">
        <v>0</v>
      </c>
      <c r="HC23">
        <v>0</v>
      </c>
    </row>
    <row r="24" spans="1:325" ht="20.25">
      <c r="C24">
        <f>H23*D24</f>
        <v>103.99999999896743</v>
      </c>
      <c r="D24">
        <v>0.46636771300000002</v>
      </c>
      <c r="E24" t="s">
        <v>29</v>
      </c>
      <c r="F24" s="10">
        <v>43912</v>
      </c>
      <c r="G24" s="2">
        <f>H24*(1/(14/100))</f>
        <v>2335.7142857064109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30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E24" s="4"/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30</v>
      </c>
      <c r="GY24">
        <v>0</v>
      </c>
      <c r="HC24">
        <v>0</v>
      </c>
    </row>
    <row r="25" spans="1:325" ht="20.25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H25*(1/(14/100))</f>
        <v>2964.2857142754992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30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E25" s="4"/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30</v>
      </c>
      <c r="GY25">
        <v>1</v>
      </c>
      <c r="HC25">
        <v>0</v>
      </c>
    </row>
    <row r="26" spans="1:325" ht="20.25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H26*(1/(14/100))</f>
        <v>4414.2857142704315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30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E26" s="4"/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30</v>
      </c>
      <c r="GY26">
        <v>1</v>
      </c>
      <c r="HC26">
        <v>0</v>
      </c>
    </row>
    <row r="27" spans="1:325" ht="20.25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H27*(1/(14/100))</f>
        <v>6249.9999999783904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30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E27" s="4"/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30</v>
      </c>
      <c r="GY27">
        <v>1</v>
      </c>
      <c r="HC27">
        <v>0</v>
      </c>
    </row>
    <row r="28" spans="1:325" ht="20.25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H28*(1/(14/100))</f>
        <v>7228.5714285437571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30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E28" s="4"/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30</v>
      </c>
      <c r="GY28">
        <v>1</v>
      </c>
      <c r="HC28">
        <v>0</v>
      </c>
    </row>
    <row r="29" spans="1:325" ht="20.25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H29*(1/(14/100))</f>
        <v>9221.4285713589852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30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E29" s="4"/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30</v>
      </c>
      <c r="GY29">
        <v>1</v>
      </c>
      <c r="HC29">
        <v>0</v>
      </c>
    </row>
    <row r="30" spans="1:325" ht="20.25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H30*(1/(14/100))</f>
        <v>10885.714285633354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30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E30" s="4"/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30</v>
      </c>
      <c r="GY30">
        <v>1</v>
      </c>
      <c r="HC30">
        <v>0</v>
      </c>
    </row>
    <row r="31" spans="1:325" ht="20.25">
      <c r="C31">
        <f>H30*D31</f>
        <v>468.99999999616119</v>
      </c>
      <c r="D31">
        <v>0.30774278215200002</v>
      </c>
      <c r="E31" t="s">
        <v>29</v>
      </c>
      <c r="F31" s="10">
        <v>43919</v>
      </c>
      <c r="G31" s="2">
        <f>H31*(1/(14/100))</f>
        <v>14235.714285605934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30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E31" s="4"/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30</v>
      </c>
      <c r="GY31">
        <v>1</v>
      </c>
      <c r="HC31">
        <v>0</v>
      </c>
    </row>
    <row r="32" spans="1:325" ht="20.25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H32*(1/(14/100))</f>
        <v>18364.285714140311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30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E32" s="4"/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30</v>
      </c>
      <c r="GY32">
        <v>1</v>
      </c>
      <c r="HC32">
        <v>0</v>
      </c>
    </row>
    <row r="33" spans="1:325" ht="20.25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H33*(1/(14/100))</f>
        <v>22342.857142681318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30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30</v>
      </c>
      <c r="GY33">
        <v>2</v>
      </c>
      <c r="HB33">
        <v>62</v>
      </c>
      <c r="HC33">
        <v>0</v>
      </c>
    </row>
    <row r="34" spans="1:325" ht="20.25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H34*(1/(14/100))</f>
        <v>25407.142857034345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30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30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H35*(1/(14/100))</f>
        <v>27314.285714168251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30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30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H36*(1/(14/100))</f>
        <v>35099.99999973477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30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30</v>
      </c>
      <c r="GY36">
        <v>2</v>
      </c>
      <c r="HB36">
        <v>62</v>
      </c>
      <c r="HC36">
        <v>0</v>
      </c>
    </row>
    <row r="37" spans="1:325" ht="20.25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H37*(1/(14/100))</f>
        <v>37685.71428543044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30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30</v>
      </c>
      <c r="GY37">
        <v>2</v>
      </c>
      <c r="HB37">
        <v>62</v>
      </c>
      <c r="HC37">
        <v>0</v>
      </c>
    </row>
    <row r="38" spans="1:325" ht="20.25">
      <c r="C38">
        <f>H37*D38</f>
        <v>398.99999999688362</v>
      </c>
      <c r="D38">
        <v>0.075625473843800001</v>
      </c>
      <c r="E38" t="s">
        <v>29</v>
      </c>
      <c r="F38" s="10">
        <v>43926</v>
      </c>
      <c r="G38" s="2">
        <f>H38*(1/(14/100))</f>
        <v>40535.714285408183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30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30</v>
      </c>
      <c r="GY38">
        <v>2</v>
      </c>
      <c r="HB38">
        <v>62</v>
      </c>
      <c r="HC38">
        <v>0</v>
      </c>
    </row>
    <row r="39" spans="1:325" ht="20.25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H39*(1/(14/100))</f>
        <v>49328.571428179821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30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30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H40*(1/(14/100))</f>
        <v>55578.571428135467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30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30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H41*(1/(14/100))</f>
        <v>62721.428570924174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30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30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H42*(1/(14/100))</f>
        <v>69885.714285455848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30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30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H43*(1/(14/100))</f>
        <v>75271.428571152763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30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30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H44*(1/(14/100))</f>
        <v>82214.285713986959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30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30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29</v>
      </c>
      <c r="F45" s="10">
        <v>43933</v>
      </c>
      <c r="G45" s="2">
        <f>H45*(1/(14/100))</f>
        <v>85964.285713963327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30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30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H46*(1/(14/100))</f>
        <v>95578.571428254771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30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30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H47*(1/(14/100))</f>
        <v>99921.428571056953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30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30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H48*(1/(14/100))</f>
        <v>105392.85714241909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30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30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H49*(1/(14/100))</f>
        <v>113457.14285669831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30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30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H50*(1/(14/100))</f>
        <v>120064.28571421214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30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30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30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H51*(1/(14/100))</f>
        <v>125357.14285704987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30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30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29</v>
      </c>
      <c r="F52" s="10">
        <v>43940</v>
      </c>
      <c r="G52" s="2">
        <f>H52*(1/(14/100))</f>
        <v>128299.99999993198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30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30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H53*(1/(14/100))</f>
        <v>141535.71428559406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30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30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H54*(1/(14/100))</f>
        <v>145428.57142845061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30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30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H55*(1/(14/100))</f>
        <v>160492.85714278379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30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30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H56*(1/(14/100))</f>
        <v>164999.99999992279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30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30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H57*(1/(14/100))</f>
        <v>170864.28571418504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30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30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H58*(1/(14/100))</f>
        <v>175585.71428558035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30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30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29</v>
      </c>
      <c r="F59" s="10">
        <v>43947</v>
      </c>
      <c r="G59" s="2">
        <f>H59*(1/(14/100))</f>
        <v>180492.85714272634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30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30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H60*(1/(14/100))</f>
        <v>185692.85714269371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30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30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H61*(1/(14/100))</f>
        <v>187942.85714269232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30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30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H62*(1/(14/100))</f>
        <v>191192.85714269377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30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30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H63*(1/(14/100))</f>
        <v>197857.14285698469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30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H64*(1/(14/100))</f>
        <v>205457.14285706362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30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H65*(1/(14/100))</f>
        <v>209192.85714278085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30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29</v>
      </c>
      <c r="F66" s="10">
        <v>43954</v>
      </c>
      <c r="G66" s="2">
        <f>H66*(1/(14/100))</f>
        <v>211478.57142849499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30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H67*(1/(14/100))</f>
        <v>214092.85714278626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30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H68*(1/(14/100))</f>
        <v>218721.42857136461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30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H69*(1/(14/100))</f>
        <v>221392.85714278294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30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H70*(1/(14/100))</f>
        <v>227028.57142849517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30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H71*(1/(14/100))</f>
        <v>231507.14285713711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30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H72*(1/(14/100))</f>
        <v>235599.9999999876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30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29</v>
      </c>
      <c r="F73" s="10">
        <v>43961</v>
      </c>
      <c r="G73" s="2">
        <f>H73*(1/(14/100))</f>
        <v>239671.42857141988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30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H74*(1/(14/100))</f>
        <v>241178.57142856377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30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H75*(1/(14/100))</f>
        <v>245235.71428569852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30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H76*(1/(14/100))</f>
        <v>248964.28571252903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30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H77*(1/(14/100))</f>
        <v>253314.2857125045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30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H78*(1/(14/100))</f>
        <v>257749.99999819769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30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H79*(1/(14/100))</f>
        <v>262164.28571244038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30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29</v>
      </c>
      <c r="F80" s="10">
        <v>43968</v>
      </c>
      <c r="G80" s="2">
        <f>H80*(1/(14/100))</f>
        <v>267278.57142667152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30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H81*(1/(14/100))</f>
        <v>272257.14285519824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H82*(1/(14/100))</f>
        <v>274499.99999804073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H83*(1/(14/100))</f>
        <v>278692.85714087047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H84*(1/(14/100))</f>
        <v>280057.14285514777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H85*(1/(14/100))</f>
        <v>283142.85714084742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H86*(1/(14/100))</f>
        <v>285871.42856940051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29</v>
      </c>
      <c r="F87" s="10">
        <v>43975</v>
      </c>
      <c r="G87" s="2">
        <f>H87*(1/(14/100))</f>
        <v>289057.14285508619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H88*(1/(14/100))</f>
        <v>291949.99999793567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H89*(1/(14/100))</f>
        <v>295021.42856934137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H90*(1/(14/100))</f>
        <v>294914.28571219929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H91*(1/(14/100))</f>
        <v>296849.99999790045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H92*(1/(14/100))</f>
        <v>298299.99999788904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H93*(1/(14/100))</f>
        <v>300157.14285501844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29</v>
      </c>
      <c r="F94" s="10">
        <v>43982</v>
      </c>
      <c r="G94" s="2">
        <f>H94*(1/(14/100))</f>
        <v>301435.71428357932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H95*(1/(14/100))</f>
        <v>305285.71428356541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H96*(1/(14/100))</f>
        <v>306992.85714069766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H97*(1/(14/100))</f>
        <v>307792.85714069125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H98*(1/(14/100))</f>
        <v>308849.99999782554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H99*(1/(14/100))</f>
        <v>310428.57142638566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H100*(1/(14/100))</f>
        <v>312985.71428351116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29</v>
      </c>
      <c r="F101" s="10">
        <v>43989</v>
      </c>
      <c r="G101" s="2">
        <f>H101*(1/(14/100))</f>
        <v>314057.14285493136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H102*(1/(14/100))</f>
        <v>314942.85714063875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0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H103*(1/(14/100))</f>
        <v>315564.28571206442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H104*(1/(14/100))</f>
        <v>316764.28571218153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H105*(1/(14/100))</f>
        <v>317578.5714265593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19.57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H106*(1/(14/100))</f>
        <v>319207.14285494428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20.25">
      <c r="C107">
        <f>H106*D107</f>
        <v>304.99999999802532</v>
      </c>
      <c r="D107">
        <f>0.0068249457360900004</f>
        <v>0.0068249457360900004</v>
      </c>
      <c r="E107" t="s">
        <v>40</v>
      </c>
      <c r="F107" s="10">
        <v>43995</v>
      </c>
      <c r="G107" s="2">
        <f>H107*(1/(14/100))</f>
        <v>321385.71428350167</v>
      </c>
      <c r="H107">
        <f>H106+C107</f>
        <v>44993.999999690233</v>
      </c>
      <c r="I107">
        <v>44994</v>
      </c>
      <c r="J107">
        <v>2074526</v>
      </c>
      <c r="K107">
        <f>N107+Y107+AJ107+AU107+BF107+BQ107+CB107+CM107+CX107</f>
        <v>44994</v>
      </c>
      <c r="L107" s="3">
        <f>(K107/K106)-1</f>
        <v>0.0068249457360871624</v>
      </c>
      <c r="N107" s="4">
        <f>O107+P107</f>
        <v>1439</v>
      </c>
      <c r="O107">
        <f>O106+3</f>
        <v>1377</v>
      </c>
      <c r="P107">
        <f>P106+1</f>
        <v>62</v>
      </c>
      <c r="Q107" s="5">
        <f>(O107-O106)+(P107-P106)</f>
        <v>4</v>
      </c>
      <c r="R107">
        <f>R106+0</f>
        <v>3</v>
      </c>
      <c r="S107" s="5">
        <f>R107-R106</f>
        <v>0</v>
      </c>
      <c r="T107">
        <f>U107+V107</f>
        <v>135</v>
      </c>
      <c r="U107">
        <f>U106+0</f>
        <v>114</v>
      </c>
      <c r="V107">
        <f>V106+0</f>
        <v>21</v>
      </c>
      <c r="W107" s="5">
        <f>(U107-U106)+(V107-V106)</f>
        <v>0</v>
      </c>
      <c r="Y107" s="4">
        <f>Z107+AA107</f>
        <v>11189</v>
      </c>
      <c r="Z107">
        <f>Z106+79</f>
        <v>10534</v>
      </c>
      <c r="AA107">
        <f>AA106+7</f>
        <v>655</v>
      </c>
      <c r="AB107" s="5">
        <f>(Z107-Z106)+(AA107-AA106)</f>
        <v>86</v>
      </c>
      <c r="AC107">
        <f>AC106+-7</f>
        <v>54</v>
      </c>
      <c r="AD107" s="5">
        <f>AC107-AC106</f>
        <v>-7</v>
      </c>
      <c r="AE107">
        <f>AF107+AG107</f>
        <v>1321</v>
      </c>
      <c r="AF107">
        <f>AF106+7</f>
        <v>1018</v>
      </c>
      <c r="AG107">
        <f>AG106+1</f>
        <v>303</v>
      </c>
      <c r="AH107" s="5">
        <f>(AF107-AF106)+(AG107-AG106)</f>
        <v>8</v>
      </c>
      <c r="AJ107" s="4">
        <f>AK107+AL107</f>
        <v>12021</v>
      </c>
      <c r="AK107">
        <f>AK106+35</f>
        <v>11641</v>
      </c>
      <c r="AL107">
        <f>AL106+7</f>
        <v>380</v>
      </c>
      <c r="AM107" s="5">
        <f>(AK107-AK106)+(AL107-AL106)</f>
        <v>42</v>
      </c>
      <c r="AN107">
        <f>AN106+-1</f>
        <v>73</v>
      </c>
      <c r="AO107" s="5">
        <f>AN107-AN106</f>
        <v>-1</v>
      </c>
      <c r="AP107">
        <f>AQ107+AR107</f>
        <v>1041</v>
      </c>
      <c r="AQ107">
        <f>AQ106+4</f>
        <v>893</v>
      </c>
      <c r="AR107">
        <f>AR106+3</f>
        <v>148</v>
      </c>
      <c r="AS107" s="5">
        <f>(AQ107-AQ106)+(AR107-AR106)</f>
        <v>7</v>
      </c>
      <c r="AU107" s="4">
        <f>AV107+AW107</f>
        <v>16277</v>
      </c>
      <c r="AV107">
        <f>AV106+100</f>
        <v>15661</v>
      </c>
      <c r="AW107">
        <f>AW106+-1</f>
        <v>616</v>
      </c>
      <c r="AX107" s="5">
        <f>(AV107-AV106)+(AW107-AW106)</f>
        <v>99</v>
      </c>
      <c r="AY107">
        <f>AY106+0</f>
        <v>81</v>
      </c>
      <c r="AZ107" s="5">
        <f>AY107-AY106</f>
        <v>0</v>
      </c>
      <c r="BA107">
        <f>BB107+BC107</f>
        <v>1345</v>
      </c>
      <c r="BB107">
        <f>BB106+7</f>
        <v>1051</v>
      </c>
      <c r="BC107">
        <f>BC106+1</f>
        <v>294</v>
      </c>
      <c r="BD107" s="5">
        <f>(BB107-BB106)+(BC107-BC106)</f>
        <v>8</v>
      </c>
      <c r="BF107" s="4">
        <f>BG107+BH107</f>
        <v>1223</v>
      </c>
      <c r="BG107">
        <f>BG106+7</f>
        <v>1167</v>
      </c>
      <c r="BH107">
        <f>BH106+0</f>
        <v>56</v>
      </c>
      <c r="BI107" s="5">
        <f>(BG107-BG106)+(BH107-BH106)</f>
        <v>7</v>
      </c>
      <c r="BJ107">
        <f>BJ106+-2</f>
        <v>13</v>
      </c>
      <c r="BK107" s="5">
        <f>BJ107-BJ106</f>
        <v>-2</v>
      </c>
      <c r="BL107">
        <f>BM107+BN107</f>
        <v>168</v>
      </c>
      <c r="BM107">
        <f>BM106+2</f>
        <v>131</v>
      </c>
      <c r="BN107">
        <f>BN106+0</f>
        <v>37</v>
      </c>
      <c r="BO107" s="5">
        <f>(BM107-BM106)+(BN107-BN106)</f>
        <v>2</v>
      </c>
      <c r="BQ107" s="4">
        <f>BR107+BS107</f>
        <v>885</v>
      </c>
      <c r="BR107">
        <f>BR106+-1</f>
        <v>814</v>
      </c>
      <c r="BS107">
        <f>BS106+0</f>
        <v>71</v>
      </c>
      <c r="BT107" s="5">
        <f>(BR107-BR106)+(BS107-BS106)</f>
        <v>-1</v>
      </c>
      <c r="BU107">
        <f>BU106+0</f>
        <v>0</v>
      </c>
      <c r="BV107" s="5">
        <f>BU107-BU106</f>
        <v>0</v>
      </c>
      <c r="BW107">
        <f>BX107+BY107</f>
        <v>62</v>
      </c>
      <c r="BX107">
        <f>BX106+0</f>
        <v>48</v>
      </c>
      <c r="BY107">
        <f>BY106+0</f>
        <v>14</v>
      </c>
      <c r="BZ107" s="5">
        <f>(BX107-BX106)+(BY107-BY106)</f>
        <v>0</v>
      </c>
      <c r="CB107" s="4">
        <f>CC107+CD107</f>
        <v>463</v>
      </c>
      <c r="CC107">
        <f>CC106+10</f>
        <v>456</v>
      </c>
      <c r="CD107">
        <f>CD106+0</f>
        <v>7</v>
      </c>
      <c r="CE107" s="5">
        <f>(CC107-CC106)+(CD107-CD106)</f>
        <v>10</v>
      </c>
      <c r="CF107">
        <f>CF106+-1</f>
        <v>2</v>
      </c>
      <c r="CG107" s="5">
        <f>CF107-CF106</f>
        <v>-1</v>
      </c>
      <c r="CH107">
        <f>CI107+CJ107</f>
        <v>14</v>
      </c>
      <c r="CI107">
        <f>CI106+0</f>
        <v>13</v>
      </c>
      <c r="CJ107">
        <f>CJ106+0</f>
        <v>1</v>
      </c>
      <c r="CK107" s="5">
        <f>(CI107-CI106)+(CJ107-CJ106)</f>
        <v>0</v>
      </c>
      <c r="CM107" s="4">
        <f>CN107+CO107</f>
        <v>1198</v>
      </c>
      <c r="CN107">
        <f>CN106+47</f>
        <v>1135</v>
      </c>
      <c r="CO107">
        <f>CO106+1</f>
        <v>63</v>
      </c>
      <c r="CP107" s="5">
        <f>(CN107-CN106)+(CO107-CO106)</f>
        <v>48</v>
      </c>
      <c r="CQ107">
        <f>CQ106+0</f>
        <v>7</v>
      </c>
      <c r="CR107" s="5">
        <f>CQ107-CQ106</f>
        <v>0</v>
      </c>
      <c r="CS107">
        <f>CT107+CU107</f>
        <v>100</v>
      </c>
      <c r="CT107">
        <f>CT106+1</f>
        <v>74</v>
      </c>
      <c r="CU107">
        <f>CU106+1</f>
        <v>26</v>
      </c>
      <c r="CV107" s="5">
        <f>(CT107-CT106)+(CU107-CU106)</f>
        <v>2</v>
      </c>
      <c r="CX107" s="4">
        <f>CY107+CZ107</f>
        <v>299</v>
      </c>
      <c r="CY107">
        <f>CY106+10</f>
        <v>293</v>
      </c>
      <c r="CZ107">
        <f>CZ106+0</f>
        <v>6</v>
      </c>
      <c r="DA107" s="5">
        <f>(CY107-CY106)+(CZ107-CZ106)</f>
        <v>10</v>
      </c>
      <c r="DC107" s="5"/>
      <c r="DD107">
        <f>DE107+DF107</f>
        <v>0</v>
      </c>
      <c r="DE107">
        <f>DE106+0</f>
        <v>0</v>
      </c>
      <c r="DF107">
        <f>DF106+0</f>
        <v>0</v>
      </c>
      <c r="DG107" s="5">
        <f>(DE107-DE106)+(DF107-DF106)</f>
        <v>0</v>
      </c>
      <c r="DI107" s="4">
        <f>N107+Y107+AJ107+AU107+BF107+BQ107+CB107+CM107+CX107</f>
        <v>44994</v>
      </c>
      <c r="DJ107">
        <f>O107+Z107+AK107+AV107+BG107+BR107+CC107+CN107+CY107</f>
        <v>43078</v>
      </c>
      <c r="DK107">
        <f>P107+AA107+AL107+AW107+BH107+BS107+CD107+CO107+CZ107</f>
        <v>1916</v>
      </c>
      <c r="DL107">
        <f>Q107+AB107+AM107+AX107+BI107+BT107+CE107+CP107+DA107</f>
        <v>305</v>
      </c>
      <c r="DM107">
        <f>R107+AC107+AN107+AY107+BJ107+BU107+CF107+CQ107+DB107</f>
        <v>233</v>
      </c>
      <c r="DN107" s="3">
        <f>(DM107/DM106)-1</f>
        <v>-0.045081967213114749</v>
      </c>
      <c r="DO107">
        <f>T107+AE107+AP107+BA107+BL107+BW107+CH107+CS107+DD107</f>
        <v>4186</v>
      </c>
      <c r="DP107">
        <f>U107+AF107+AQ107+BB107+BM107+BX107+CI107+CT107+DE107</f>
        <v>3342</v>
      </c>
      <c r="DQ107">
        <f>V107+AG107+AR107+BC107+BN107+BY107+CJ107+CU107+DF107</f>
        <v>844</v>
      </c>
      <c r="DR107" s="3">
        <f>((DP107+DQ107)/(DP106+DQ106))-1</f>
        <v>0.0064919451791296545</v>
      </c>
      <c r="DS107" s="1"/>
      <c r="DT107">
        <f>DM107-DM106</f>
        <v>-11</v>
      </c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20.25">
      <c r="C108">
        <f>H107*D108</f>
        <v>93.999999999435545</v>
      </c>
      <c r="D108">
        <f>0.00208916744455</f>
        <v>0.00208916744455</v>
      </c>
      <c r="E108" t="s">
        <v>29</v>
      </c>
      <c r="F108" s="10">
        <v>43996</v>
      </c>
      <c r="G108" s="2">
        <f>H108*(1/(14/100))</f>
        <v>322057.14285492618</v>
      </c>
      <c r="H108">
        <f>H107+C108</f>
        <v>45087.999999689666</v>
      </c>
      <c r="I108">
        <v>45088</v>
      </c>
      <c r="J108">
        <v>2094058</v>
      </c>
      <c r="K108">
        <f>N108+Y108+AJ108+AU108+BF108+BQ108+CB108+CM108+CX108</f>
        <v>45088</v>
      </c>
      <c r="L108" s="3">
        <f>(K108/K107)-1</f>
        <v>0.0020891674445482344</v>
      </c>
      <c r="N108" s="4">
        <f>O108+P108</f>
        <v>1442</v>
      </c>
      <c r="O108">
        <f>O107+3</f>
        <v>1380</v>
      </c>
      <c r="P108">
        <f>P107+0</f>
        <v>62</v>
      </c>
      <c r="Q108" s="5">
        <f>(O108-O107)+(P108-P107)</f>
        <v>3</v>
      </c>
      <c r="R108">
        <f>R107+0</f>
        <v>3</v>
      </c>
      <c r="S108" s="5">
        <f>R108-R107</f>
        <v>0</v>
      </c>
      <c r="T108">
        <f>U108+V108</f>
        <v>136</v>
      </c>
      <c r="U108">
        <f>U107+1</f>
        <v>115</v>
      </c>
      <c r="V108">
        <f>V107+0</f>
        <v>21</v>
      </c>
      <c r="W108" s="5">
        <f>(U108-U107)+(V108-V107)</f>
        <v>1</v>
      </c>
      <c r="Y108" s="4">
        <f>Z108+AA108</f>
        <v>11218</v>
      </c>
      <c r="Z108">
        <f>Z107+30</f>
        <v>10564</v>
      </c>
      <c r="AA108">
        <f>AA107+-1</f>
        <v>654</v>
      </c>
      <c r="AB108" s="5">
        <f>(Z108-Z107)+(AA108-AA107)</f>
        <v>29</v>
      </c>
      <c r="AC108">
        <f>AC107+-2</f>
        <v>52</v>
      </c>
      <c r="AD108" s="5">
        <f>AC108-AC107</f>
        <v>-2</v>
      </c>
      <c r="AE108">
        <f>AF108+AG108</f>
        <v>1327</v>
      </c>
      <c r="AF108">
        <f>AF107+5</f>
        <v>1023</v>
      </c>
      <c r="AG108">
        <f>AG107+1</f>
        <v>304</v>
      </c>
      <c r="AH108" s="5">
        <f>(AF108-AF107)+(AG108-AG107)</f>
        <v>6</v>
      </c>
      <c r="AJ108" s="4">
        <f>AK108+AL108</f>
        <v>12034</v>
      </c>
      <c r="AK108">
        <f>AK107+12</f>
        <v>11653</v>
      </c>
      <c r="AL108">
        <f>AL107+1</f>
        <v>381</v>
      </c>
      <c r="AM108" s="5">
        <f>(AK108-AK107)+(AL108-AL107)</f>
        <v>13</v>
      </c>
      <c r="AN108">
        <f>AN107+-10</f>
        <v>63</v>
      </c>
      <c r="AO108" s="5">
        <f>AN108-AN107</f>
        <v>-10</v>
      </c>
      <c r="AP108">
        <f>AQ108+AR108</f>
        <v>1044</v>
      </c>
      <c r="AQ108">
        <f>AQ107+2</f>
        <v>895</v>
      </c>
      <c r="AR108">
        <f>AR107+1</f>
        <v>149</v>
      </c>
      <c r="AS108" s="5">
        <f>(AQ108-AQ107)+(AR108-AR107)</f>
        <v>3</v>
      </c>
      <c r="AU108" s="4">
        <f>AV108+AW108</f>
        <v>16306</v>
      </c>
      <c r="AV108">
        <f>AV107+29</f>
        <v>15690</v>
      </c>
      <c r="AW108">
        <f>AW107+0</f>
        <v>616</v>
      </c>
      <c r="AX108" s="5">
        <f>(AV108-AV107)+(AW108-AW107)</f>
        <v>29</v>
      </c>
      <c r="AY108">
        <f>AY107+-13</f>
        <v>68</v>
      </c>
      <c r="AZ108" s="5">
        <f>AY108-AY107</f>
        <v>-13</v>
      </c>
      <c r="BA108">
        <f>BB108+BC108</f>
        <v>1346</v>
      </c>
      <c r="BB108">
        <f>BB107+1</f>
        <v>1052</v>
      </c>
      <c r="BC108">
        <f>BC107+0</f>
        <v>294</v>
      </c>
      <c r="BD108" s="5">
        <f>(BB108-BB107)+(BC108-BC107)</f>
        <v>1</v>
      </c>
      <c r="BF108" s="4">
        <f>BG108+BH108</f>
        <v>1229</v>
      </c>
      <c r="BG108">
        <f>BG107+6</f>
        <v>1173</v>
      </c>
      <c r="BH108">
        <f>BH107+0</f>
        <v>56</v>
      </c>
      <c r="BI108" s="5">
        <f>(BG108-BG107)+(BH108-BH107)</f>
        <v>6</v>
      </c>
      <c r="BJ108">
        <f>BJ107+-2</f>
        <v>11</v>
      </c>
      <c r="BK108" s="5">
        <f>BJ108-BJ107</f>
        <v>-2</v>
      </c>
      <c r="BL108">
        <f>BM108+BN108</f>
        <v>171</v>
      </c>
      <c r="BM108">
        <f>BM107+3</f>
        <v>134</v>
      </c>
      <c r="BN108">
        <f>BN107+0</f>
        <v>37</v>
      </c>
      <c r="BO108" s="5">
        <f>(BM108-BM107)+(BN108-BN107)</f>
        <v>3</v>
      </c>
      <c r="BQ108" s="4">
        <f>BR108+BS108</f>
        <v>888</v>
      </c>
      <c r="BR108">
        <f>BR107+3</f>
        <v>817</v>
      </c>
      <c r="BS108">
        <f>BS107+0</f>
        <v>71</v>
      </c>
      <c r="BT108" s="5">
        <f>(BR108-BR107)+(BS108-BS107)</f>
        <v>3</v>
      </c>
      <c r="BU108">
        <f>BU107+0</f>
        <v>0</v>
      </c>
      <c r="BV108" s="5">
        <f>BU108-BU107</f>
        <v>0</v>
      </c>
      <c r="BW108">
        <f>BX108+BY108</f>
        <v>62</v>
      </c>
      <c r="BX108">
        <f>BX107+0</f>
        <v>48</v>
      </c>
      <c r="BY108">
        <f>BY107+0</f>
        <v>14</v>
      </c>
      <c r="BZ108" s="5">
        <f>(BX108-BX107)+(BY108-BY107)</f>
        <v>0</v>
      </c>
      <c r="CB108" s="4">
        <f>CC108+CD108</f>
        <v>465</v>
      </c>
      <c r="CC108">
        <f>CC107+2</f>
        <v>458</v>
      </c>
      <c r="CD108">
        <f>CD107+0</f>
        <v>7</v>
      </c>
      <c r="CE108" s="5">
        <f>(CC108-CC107)+(CD108-CD107)</f>
        <v>2</v>
      </c>
      <c r="CF108">
        <f>CF107+0</f>
        <v>2</v>
      </c>
      <c r="CG108" s="5">
        <f>CF108-CF107</f>
        <v>0</v>
      </c>
      <c r="CH108">
        <f>CI108+CJ108</f>
        <v>14</v>
      </c>
      <c r="CI108">
        <f>CI107+0</f>
        <v>13</v>
      </c>
      <c r="CJ108">
        <f>CJ107+0</f>
        <v>1</v>
      </c>
      <c r="CK108" s="5">
        <f>(CI108-CI107)+(CJ108-CJ107)</f>
        <v>0</v>
      </c>
      <c r="CM108" s="4">
        <f>CN108+CO108</f>
        <v>1236</v>
      </c>
      <c r="CN108">
        <f>CN107+38</f>
        <v>1173</v>
      </c>
      <c r="CO108">
        <f>CO107+0</f>
        <v>63</v>
      </c>
      <c r="CP108" s="5">
        <f>(CN108-CN107)+(CO108-CO107)</f>
        <v>38</v>
      </c>
      <c r="CQ108">
        <f>CQ107+-1</f>
        <v>6</v>
      </c>
      <c r="CR108" s="5">
        <f>CQ108-CQ107</f>
        <v>-1</v>
      </c>
      <c r="CS108">
        <f>CT108+CU108</f>
        <v>101</v>
      </c>
      <c r="CT108">
        <f>CT107+1</f>
        <v>75</v>
      </c>
      <c r="CU108">
        <f>CU107+0</f>
        <v>26</v>
      </c>
      <c r="CV108" s="5">
        <f>(CT108-CT107)+(CU108-CU107)</f>
        <v>1</v>
      </c>
      <c r="CX108" s="4">
        <f>CY108+CZ108</f>
        <v>270</v>
      </c>
      <c r="CY108">
        <f>CY107+-29</f>
        <v>264</v>
      </c>
      <c r="CZ108">
        <f>CZ107+0</f>
        <v>6</v>
      </c>
      <c r="DA108" s="5">
        <f>(CY108-CY107)+(CZ108-CZ107)</f>
        <v>-29</v>
      </c>
      <c r="DC108" s="5"/>
      <c r="DD108">
        <f>DE108+DF108</f>
        <v>0</v>
      </c>
      <c r="DE108">
        <f>DE107+0</f>
        <v>0</v>
      </c>
      <c r="DF108">
        <f>DF107+0</f>
        <v>0</v>
      </c>
      <c r="DG108" s="5">
        <f>(DE108-DE107)+(DF108-DF107)</f>
        <v>0</v>
      </c>
      <c r="DI108" s="4">
        <f>N108+Y108+AJ108+AU108+BF108+BQ108+CB108+CM108+CX108</f>
        <v>45088</v>
      </c>
      <c r="DJ108">
        <f>O108+Z108+AK108+AV108+BG108+BR108+CC108+CN108+CY108</f>
        <v>43172</v>
      </c>
      <c r="DK108">
        <f>P108+AA108+AL108+AW108+BH108+BS108+CD108+CO108+CZ108</f>
        <v>1916</v>
      </c>
      <c r="DL108">
        <f>Q108+AB108+AM108+AX108+BI108+BT108+CE108+CP108+DA108</f>
        <v>94</v>
      </c>
      <c r="DM108">
        <f>R108+AC108+AN108+AY108+BJ108+BU108+CF108+CQ108+DB108</f>
        <v>205</v>
      </c>
      <c r="DN108" s="3">
        <f>(DM108/DM107)-1</f>
        <v>-0.12017167381974247</v>
      </c>
      <c r="DO108">
        <f>T108+AE108+AP108+BA108+BL108+BW108+CH108+CS108+DD108</f>
        <v>4201</v>
      </c>
      <c r="DP108">
        <f>U108+AF108+AQ108+BB108+BM108+BX108+CI108+CT108+DE108</f>
        <v>3355</v>
      </c>
      <c r="DQ108">
        <f>V108+AG108+AR108+BC108+BN108+BY108+CJ108+CU108+DF108</f>
        <v>846</v>
      </c>
      <c r="DR108" s="3">
        <f>((DP108+DQ108)/(DP107+DQ107))-1</f>
        <v>0.0035833731485905851</v>
      </c>
      <c r="DS108" s="1"/>
      <c r="DT108">
        <f>DM108-DM107</f>
        <v>-28</v>
      </c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20.25">
      <c r="C109">
        <f>H108*D109</f>
        <v>146.99999999920198</v>
      </c>
      <c r="D109">
        <f>0.0032602909865200001</f>
        <v>0.0032602909865200001</v>
      </c>
      <c r="E109" t="s">
        <v>33</v>
      </c>
      <c r="F109" s="10">
        <v>43997</v>
      </c>
      <c r="G109" s="2">
        <f>H109*(1/(14/100))</f>
        <v>323107.14285492047</v>
      </c>
      <c r="H109">
        <f>H108+C109</f>
        <v>45234.999999688866</v>
      </c>
      <c r="I109">
        <v>45235</v>
      </c>
      <c r="J109">
        <v>2114026</v>
      </c>
      <c r="K109">
        <f>N109+Y109+AJ109+AU109+BF109+BQ109+CB109+CM109+CX109</f>
        <v>45235</v>
      </c>
      <c r="L109" s="3">
        <f>(K109/K108)-1</f>
        <v>0.0032602909865153684</v>
      </c>
      <c r="N109" s="4">
        <f>O109+P109</f>
        <v>1441</v>
      </c>
      <c r="O109">
        <f>O108+-1</f>
        <v>1379</v>
      </c>
      <c r="P109">
        <f>P108+0</f>
        <v>62</v>
      </c>
      <c r="Q109" s="5">
        <f>(O109-O108)+(P109-P108)</f>
        <v>-1</v>
      </c>
      <c r="R109">
        <f>R108+0</f>
        <v>3</v>
      </c>
      <c r="S109" s="5">
        <f>R109-R108</f>
        <v>0</v>
      </c>
      <c r="T109">
        <f>U109+V109</f>
        <v>135</v>
      </c>
      <c r="U109">
        <f>U108+-1</f>
        <v>114</v>
      </c>
      <c r="V109">
        <f>V108+0</f>
        <v>21</v>
      </c>
      <c r="W109" s="5">
        <f>(U109-U108)+(V109-V108)</f>
        <v>-1</v>
      </c>
      <c r="Y109" s="4">
        <f>Z109+AA109</f>
        <v>11231</v>
      </c>
      <c r="Z109">
        <f>Z108+9</f>
        <v>10573</v>
      </c>
      <c r="AA109">
        <f>AA108+4</f>
        <v>658</v>
      </c>
      <c r="AB109" s="5">
        <f>(Z109-Z108)+(AA109-AA108)</f>
        <v>13</v>
      </c>
      <c r="AC109">
        <f>AC108+0</f>
        <v>52</v>
      </c>
      <c r="AD109" s="5">
        <f>AC109-AC108</f>
        <v>0</v>
      </c>
      <c r="AE109">
        <f>AF109+AG109</f>
        <v>1328</v>
      </c>
      <c r="AF109">
        <f>AF108+0</f>
        <v>1023</v>
      </c>
      <c r="AG109">
        <f>AG108+1</f>
        <v>305</v>
      </c>
      <c r="AH109" s="5">
        <f>(AF109-AF108)+(AG109-AG108)</f>
        <v>1</v>
      </c>
      <c r="AJ109" s="4">
        <f>AK109+AL109</f>
        <v>12055</v>
      </c>
      <c r="AK109">
        <f>AK108+18</f>
        <v>11671</v>
      </c>
      <c r="AL109">
        <f>AL108+3</f>
        <v>384</v>
      </c>
      <c r="AM109" s="5">
        <f>(AK109-AK108)+(AL109-AL108)</f>
        <v>21</v>
      </c>
      <c r="AN109">
        <f>AN108+0</f>
        <v>63</v>
      </c>
      <c r="AO109" s="5">
        <f>AN109-AN108</f>
        <v>0</v>
      </c>
      <c r="AP109">
        <f>AQ109+AR109</f>
        <v>1045</v>
      </c>
      <c r="AQ109">
        <f>AQ108+1</f>
        <v>896</v>
      </c>
      <c r="AR109">
        <f>AR108+0</f>
        <v>149</v>
      </c>
      <c r="AS109" s="5">
        <f>(AQ109-AQ108)+(AR109-AR108)</f>
        <v>1</v>
      </c>
      <c r="AU109" s="4">
        <f>AV109+AW109</f>
        <v>16338</v>
      </c>
      <c r="AV109">
        <f>AV108+27</f>
        <v>15717</v>
      </c>
      <c r="AW109">
        <f>AW108+5</f>
        <v>621</v>
      </c>
      <c r="AX109" s="5">
        <f>(AV109-AV108)+(AW109-AW108)</f>
        <v>32</v>
      </c>
      <c r="AY109">
        <f>AY108+2</f>
        <v>70</v>
      </c>
      <c r="AZ109" s="5">
        <f>AY109-AY108</f>
        <v>2</v>
      </c>
      <c r="BA109">
        <f>BB109+BC109</f>
        <v>1347</v>
      </c>
      <c r="BB109">
        <f>BB108+0</f>
        <v>1052</v>
      </c>
      <c r="BC109">
        <f>BC108+1</f>
        <v>295</v>
      </c>
      <c r="BD109" s="5">
        <f>(BB109-BB108)+(BC109-BC108)</f>
        <v>1</v>
      </c>
      <c r="BF109" s="4">
        <f>BG109+BH109</f>
        <v>1233</v>
      </c>
      <c r="BG109">
        <f>BG108+2</f>
        <v>1175</v>
      </c>
      <c r="BH109">
        <f>BH108+2</f>
        <v>58</v>
      </c>
      <c r="BI109" s="5">
        <f>(BG109-BG108)+(BH109-BH108)</f>
        <v>4</v>
      </c>
      <c r="BJ109">
        <f>BJ108+-2</f>
        <v>9</v>
      </c>
      <c r="BK109" s="5">
        <f>BJ109-BJ108</f>
        <v>-2</v>
      </c>
      <c r="BL109">
        <f>BM109+BN109</f>
        <v>171</v>
      </c>
      <c r="BM109">
        <f>BM108+0</f>
        <v>134</v>
      </c>
      <c r="BN109">
        <f>BN108+0</f>
        <v>37</v>
      </c>
      <c r="BO109" s="5">
        <f>(BM109-BM108)+(BN109-BN108)</f>
        <v>0</v>
      </c>
      <c r="BQ109" s="4">
        <f>BR109+BS109</f>
        <v>888</v>
      </c>
      <c r="BR109">
        <f>BR108+0</f>
        <v>817</v>
      </c>
      <c r="BS109">
        <f>BS108+0</f>
        <v>71</v>
      </c>
      <c r="BT109" s="5">
        <f>(BR109-BR108)+(BS109-BS108)</f>
        <v>0</v>
      </c>
      <c r="BU109">
        <f>BU108+0</f>
        <v>0</v>
      </c>
      <c r="BV109" s="5">
        <f>BU109-BU108</f>
        <v>0</v>
      </c>
      <c r="BW109">
        <f>BX109+BY109</f>
        <v>62</v>
      </c>
      <c r="BX109">
        <f>BX108+0</f>
        <v>48</v>
      </c>
      <c r="BY109">
        <f>BY108+0</f>
        <v>14</v>
      </c>
      <c r="BZ109" s="5">
        <f>(BX109-BX108)+(BY109-BY108)</f>
        <v>0</v>
      </c>
      <c r="CB109" s="4">
        <f>CC109+CD109</f>
        <v>467</v>
      </c>
      <c r="CC109">
        <f>CC108+2</f>
        <v>460</v>
      </c>
      <c r="CD109">
        <f>CD108+0</f>
        <v>7</v>
      </c>
      <c r="CE109" s="5">
        <f>(CC109-CC108)+(CD109-CD108)</f>
        <v>2</v>
      </c>
      <c r="CF109">
        <f>CF108+-2</f>
        <v>0</v>
      </c>
      <c r="CG109" s="5">
        <f>CF109-CF108</f>
        <v>-2</v>
      </c>
      <c r="CH109">
        <f>CI109+CJ109</f>
        <v>14</v>
      </c>
      <c r="CI109">
        <f>CI108+0</f>
        <v>13</v>
      </c>
      <c r="CJ109">
        <f>CJ108+0</f>
        <v>1</v>
      </c>
      <c r="CK109" s="5">
        <f>(CI109-CI108)+(CJ109-CJ108)</f>
        <v>0</v>
      </c>
      <c r="CM109" s="4">
        <f>CN109+CO109</f>
        <v>1240</v>
      </c>
      <c r="CN109">
        <f>CN108+4</f>
        <v>1177</v>
      </c>
      <c r="CO109">
        <f>CO108+0</f>
        <v>63</v>
      </c>
      <c r="CP109" s="5">
        <f>(CN109-CN108)+(CO109-CO108)</f>
        <v>4</v>
      </c>
      <c r="CQ109">
        <f>CQ108+0</f>
        <v>6</v>
      </c>
      <c r="CR109" s="5">
        <f>CQ109-CQ108</f>
        <v>0</v>
      </c>
      <c r="CS109">
        <f>CT109+CU109</f>
        <v>102</v>
      </c>
      <c r="CT109">
        <f>CT108+1</f>
        <v>76</v>
      </c>
      <c r="CU109">
        <f>CU108+0</f>
        <v>26</v>
      </c>
      <c r="CV109" s="5">
        <f>(CT109-CT108)+(CU109-CU108)</f>
        <v>1</v>
      </c>
      <c r="CX109" s="4">
        <f>CY109+CZ109</f>
        <v>342</v>
      </c>
      <c r="CY109">
        <f>CY108+70</f>
        <v>334</v>
      </c>
      <c r="CZ109">
        <f>CZ108+2</f>
        <v>8</v>
      </c>
      <c r="DA109" s="5">
        <f>(CY109-CY108)+(CZ109-CZ108)</f>
        <v>72</v>
      </c>
      <c r="DC109" s="5"/>
      <c r="DD109">
        <f>DE109+DF109</f>
        <v>0</v>
      </c>
      <c r="DE109">
        <f>DE108+0</f>
        <v>0</v>
      </c>
      <c r="DF109">
        <f>DF108+0</f>
        <v>0</v>
      </c>
      <c r="DG109" s="5">
        <f>(DE109-DE108)+(DF109-DF108)</f>
        <v>0</v>
      </c>
      <c r="DI109" s="4">
        <f>N109+Y109+AJ109+AU109+BF109+BQ109+CB109+CM109+CX109</f>
        <v>45235</v>
      </c>
      <c r="DJ109">
        <f>O109+Z109+AK109+AV109+BG109+BR109+CC109+CN109+CY109</f>
        <v>43303</v>
      </c>
      <c r="DK109">
        <f>P109+AA109+AL109+AW109+BH109+BS109+CD109+CO109+CZ109</f>
        <v>1932</v>
      </c>
      <c r="DL109">
        <f>Q109+AB109+AM109+AX109+BI109+BT109+CE109+CP109+DA109</f>
        <v>147</v>
      </c>
      <c r="DM109">
        <f>R109+AC109+AN109+AY109+BJ109+BU109+CF109+CQ109+DB109</f>
        <v>203</v>
      </c>
      <c r="DN109" s="3">
        <f>(DM109/DM108)-1</f>
        <v>-0.0097560975609756184</v>
      </c>
      <c r="DO109">
        <f>T109+AE109+AP109+BA109+BL109+BW109+CH109+CS109+DD109</f>
        <v>4204</v>
      </c>
      <c r="DP109">
        <f>U109+AF109+AQ109+BB109+BM109+BX109+CI109+CT109+DE109</f>
        <v>3356</v>
      </c>
      <c r="DQ109">
        <f>V109+AG109+AR109+BC109+BN109+BY109+CJ109+CU109+DF109</f>
        <v>848</v>
      </c>
      <c r="DR109" s="3">
        <f>((DP109+DQ109)/(DP108+DQ108))-1</f>
        <v>0.00071411568674117909</v>
      </c>
      <c r="DS109" s="1"/>
      <c r="DT109">
        <f>DM109-DM108</f>
        <v>-2</v>
      </c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20.25">
      <c r="C110">
        <f>H109*D110</f>
        <v>113.99999999918563</v>
      </c>
      <c r="D110">
        <f>0.00252017243285</f>
        <v>0.00252017243285</v>
      </c>
      <c r="E110" t="s">
        <v>34</v>
      </c>
      <c r="F110" s="10">
        <v>43998</v>
      </c>
      <c r="G110" s="2">
        <f>H110*(1/(14/100))</f>
        <v>323921.42856920033</v>
      </c>
      <c r="H110">
        <f>H109+C110</f>
        <v>45348.999999688051</v>
      </c>
      <c r="I110">
        <v>45349</v>
      </c>
      <c r="J110">
        <v>2137731</v>
      </c>
      <c r="K110">
        <f>N110+Y110+AJ110+AU110+BF110+BQ110+CB110+CM110+CX110</f>
        <v>45349</v>
      </c>
      <c r="L110" s="3">
        <f>(K110/K109)-1</f>
        <v>0.0025201724328507424</v>
      </c>
      <c r="N110" s="4">
        <f>O110+P110</f>
        <v>1443</v>
      </c>
      <c r="O110">
        <f>O109+2</f>
        <v>1381</v>
      </c>
      <c r="P110">
        <f>P109+0</f>
        <v>62</v>
      </c>
      <c r="Q110" s="5">
        <f>(O110-O109)+(P110-P109)</f>
        <v>2</v>
      </c>
      <c r="R110">
        <f>R109+0</f>
        <v>3</v>
      </c>
      <c r="S110" s="5">
        <f>R110-R109</f>
        <v>0</v>
      </c>
      <c r="T110">
        <f>U110+V110</f>
        <v>135</v>
      </c>
      <c r="U110">
        <f>U109+0</f>
        <v>114</v>
      </c>
      <c r="V110">
        <f>V109+0</f>
        <v>21</v>
      </c>
      <c r="W110" s="5">
        <f>(U110-U109)+(V110-V109)</f>
        <v>0</v>
      </c>
      <c r="Y110" s="4">
        <f>Z110+AA110</f>
        <v>11261</v>
      </c>
      <c r="Z110">
        <f>Z109+28</f>
        <v>10601</v>
      </c>
      <c r="AA110">
        <f>AA109+2</f>
        <v>660</v>
      </c>
      <c r="AB110" s="5">
        <f>(Z110-Z109)+(AA110-AA109)</f>
        <v>30</v>
      </c>
      <c r="AC110">
        <f>AC109+-4</f>
        <v>48</v>
      </c>
      <c r="AD110" s="5">
        <f>AC110-AC109</f>
        <v>-4</v>
      </c>
      <c r="AE110">
        <f>AF110+AG110</f>
        <v>1330</v>
      </c>
      <c r="AF110">
        <f>AF109+2</f>
        <v>1025</v>
      </c>
      <c r="AG110">
        <f>AG109+0</f>
        <v>305</v>
      </c>
      <c r="AH110" s="5">
        <f>(AF110-AF109)+(AG110-AG109)</f>
        <v>2</v>
      </c>
      <c r="AJ110" s="4">
        <f>AK110+AL110</f>
        <v>12078</v>
      </c>
      <c r="AK110">
        <f>AK109+24</f>
        <v>11695</v>
      </c>
      <c r="AL110">
        <f>AL109+-1</f>
        <v>383</v>
      </c>
      <c r="AM110" s="5">
        <f>(AK110-AK109)+(AL110-AL109)</f>
        <v>23</v>
      </c>
      <c r="AN110">
        <f>AN109+1</f>
        <v>64</v>
      </c>
      <c r="AO110" s="5">
        <f>AN110-AN109</f>
        <v>1</v>
      </c>
      <c r="AP110">
        <f>AQ110+AR110</f>
        <v>1046</v>
      </c>
      <c r="AQ110">
        <f>AQ109+1</f>
        <v>897</v>
      </c>
      <c r="AR110">
        <f>AR109+0</f>
        <v>149</v>
      </c>
      <c r="AS110" s="5">
        <f>(AQ110-AQ109)+(AR110-AR109)</f>
        <v>1</v>
      </c>
      <c r="AU110" s="4">
        <f>AV110+AW110</f>
        <v>16359</v>
      </c>
      <c r="AV110">
        <f>AV109+21</f>
        <v>15738</v>
      </c>
      <c r="AW110">
        <f>AW109+0</f>
        <v>621</v>
      </c>
      <c r="AX110" s="5">
        <f>(AV110-AV109)+(AW110-AW109)</f>
        <v>21</v>
      </c>
      <c r="AY110">
        <f>AY109+0</f>
        <v>70</v>
      </c>
      <c r="AZ110" s="5">
        <f>AY110-AY109</f>
        <v>0</v>
      </c>
      <c r="BA110">
        <f>BB110+BC110</f>
        <v>1350</v>
      </c>
      <c r="BB110">
        <f>BB109+3</f>
        <v>1055</v>
      </c>
      <c r="BC110">
        <f>BC109+0</f>
        <v>295</v>
      </c>
      <c r="BD110" s="5">
        <f>(BB110-BB109)+(BC110-BC109)</f>
        <v>3</v>
      </c>
      <c r="BF110" s="4">
        <f>BG110+BH110</f>
        <v>1235</v>
      </c>
      <c r="BG110">
        <f>BG109+2</f>
        <v>1177</v>
      </c>
      <c r="BH110">
        <f>BH109+0</f>
        <v>58</v>
      </c>
      <c r="BI110" s="5">
        <f>(BG110-BG109)+(BH110-BH109)</f>
        <v>2</v>
      </c>
      <c r="BJ110">
        <f>BJ109+-1</f>
        <v>8</v>
      </c>
      <c r="BK110" s="5">
        <f>BJ110-BJ109</f>
        <v>-1</v>
      </c>
      <c r="BL110">
        <f>BM110+BN110</f>
        <v>171</v>
      </c>
      <c r="BM110">
        <f>BM109+0</f>
        <v>134</v>
      </c>
      <c r="BN110">
        <f>BN109+0</f>
        <v>37</v>
      </c>
      <c r="BO110" s="5">
        <f>(BM110-BM109)+(BN110-BN109)</f>
        <v>0</v>
      </c>
      <c r="BQ110" s="4">
        <f>BR110+BS110</f>
        <v>888</v>
      </c>
      <c r="BR110">
        <f>BR109+0</f>
        <v>817</v>
      </c>
      <c r="BS110">
        <f>BS109+0</f>
        <v>71</v>
      </c>
      <c r="BT110" s="5">
        <f>(BR110-BR109)+(BS110-BS109)</f>
        <v>0</v>
      </c>
      <c r="BU110">
        <f>BU109+0</f>
        <v>0</v>
      </c>
      <c r="BV110" s="5">
        <f>BU110-BU109</f>
        <v>0</v>
      </c>
      <c r="BW110">
        <f>BX110+BY110</f>
        <v>62</v>
      </c>
      <c r="BX110">
        <f>BX109+0</f>
        <v>48</v>
      </c>
      <c r="BY110">
        <f>BY109+0</f>
        <v>14</v>
      </c>
      <c r="BZ110" s="5">
        <f>(BX110-BX109)+(BY110-BY109)</f>
        <v>0</v>
      </c>
      <c r="CB110" s="4">
        <f>CC110+CD110</f>
        <v>469</v>
      </c>
      <c r="CC110">
        <f>CC109+2</f>
        <v>462</v>
      </c>
      <c r="CD110">
        <f>CD109+0</f>
        <v>7</v>
      </c>
      <c r="CE110" s="5">
        <f>(CC110-CC109)+(CD110-CD109)</f>
        <v>2</v>
      </c>
      <c r="CF110">
        <f>CF109+1</f>
        <v>1</v>
      </c>
      <c r="CG110" s="5">
        <f>CF110-CF109</f>
        <v>1</v>
      </c>
      <c r="CH110">
        <f>CI110+CJ110</f>
        <v>14</v>
      </c>
      <c r="CI110">
        <f>CI109+0</f>
        <v>13</v>
      </c>
      <c r="CJ110">
        <f>CJ109+0</f>
        <v>1</v>
      </c>
      <c r="CK110" s="5">
        <f>(CI110-CI109)+(CJ110-CJ109)</f>
        <v>0</v>
      </c>
      <c r="CM110" s="4">
        <f>CN110+CO110</f>
        <v>1276</v>
      </c>
      <c r="CN110">
        <f>CN109+36</f>
        <v>1213</v>
      </c>
      <c r="CO110">
        <f>CO109+0</f>
        <v>63</v>
      </c>
      <c r="CP110" s="5">
        <f>(CN110-CN109)+(CO110-CO109)</f>
        <v>36</v>
      </c>
      <c r="CQ110">
        <f>CQ109+1</f>
        <v>7</v>
      </c>
      <c r="CR110" s="5">
        <f>CQ110-CQ109</f>
        <v>1</v>
      </c>
      <c r="CS110">
        <f>CT110+CU110</f>
        <v>102</v>
      </c>
      <c r="CT110">
        <f>CT109+0</f>
        <v>76</v>
      </c>
      <c r="CU110">
        <f>CU109+0</f>
        <v>26</v>
      </c>
      <c r="CV110" s="5">
        <f>(CT110-CT109)+(CU110-CU109)</f>
        <v>0</v>
      </c>
      <c r="CX110" s="4">
        <f>CY110+CZ110</f>
        <v>340</v>
      </c>
      <c r="CY110">
        <f>CY109+-3</f>
        <v>331</v>
      </c>
      <c r="CZ110">
        <f>CZ109+1</f>
        <v>9</v>
      </c>
      <c r="DA110" s="5">
        <f>(CY110-CY109)+(CZ110-CZ109)</f>
        <v>-2</v>
      </c>
      <c r="DC110" s="5"/>
      <c r="DD110">
        <f>DE110+DF110</f>
        <v>0</v>
      </c>
      <c r="DE110">
        <f>DE109+0</f>
        <v>0</v>
      </c>
      <c r="DF110">
        <f>DF109+0</f>
        <v>0</v>
      </c>
      <c r="DG110" s="5">
        <f>(DE110-DE109)+(DF110-DF109)</f>
        <v>0</v>
      </c>
      <c r="DI110" s="4">
        <f>N110+Y110+AJ110+AU110+BF110+BQ110+CB110+CM110+CX110</f>
        <v>45349</v>
      </c>
      <c r="DJ110">
        <f>O110+Z110+AK110+AV110+BG110+BR110+CC110+CN110+CY110</f>
        <v>43415</v>
      </c>
      <c r="DK110">
        <f>P110+AA110+AL110+AW110+BH110+BS110+CD110+CO110+CZ110</f>
        <v>1934</v>
      </c>
      <c r="DL110">
        <f>Q110+AB110+AM110+AX110+BI110+BT110+CE110+CP110+DA110</f>
        <v>114</v>
      </c>
      <c r="DM110">
        <f>R110+AC110+AN110+AY110+BJ110+BU110+CF110+CQ110+DB110</f>
        <v>201</v>
      </c>
      <c r="DN110" s="3">
        <f>(DM110/DM109)-1</f>
        <v>-0.0098522167487684609</v>
      </c>
      <c r="DO110">
        <f>T110+AE110+AP110+BA110+BL110+BW110+CH110+CS110+DD110</f>
        <v>4210</v>
      </c>
      <c r="DP110">
        <f>U110+AF110+AQ110+BB110+BM110+BX110+CI110+CT110+DE110</f>
        <v>3362</v>
      </c>
      <c r="DQ110">
        <f>V110+AG110+AR110+BC110+BN110+BY110+CJ110+CU110+DF110</f>
        <v>848</v>
      </c>
      <c r="DR110" s="3">
        <f>((DP110+DQ110)/(DP109+DQ109))-1</f>
        <v>0.0014272121788772019</v>
      </c>
      <c r="DS110" s="1"/>
      <c r="DT110">
        <f>DM110-DM109</f>
        <v>-2</v>
      </c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20.25">
      <c r="C111">
        <f>H110*D111</f>
        <v>79.999999999475733</v>
      </c>
      <c r="D111">
        <f>0.0017640962314499999</f>
        <v>0.0017640962314499999</v>
      </c>
      <c r="E111" t="s">
        <v>35</v>
      </c>
      <c r="F111" s="10">
        <v>43999</v>
      </c>
      <c r="G111" s="2">
        <f>H111*(1/(14/100))</f>
        <v>324492.85714062519</v>
      </c>
      <c r="H111">
        <f>H110+C111</f>
        <v>45428.999999687527</v>
      </c>
      <c r="I111">
        <v>45429</v>
      </c>
      <c r="J111">
        <v>2163290</v>
      </c>
      <c r="K111">
        <f>N111+Y111+AJ111+AU111+BF111+BQ111+CB111+CM111+CX111</f>
        <v>45429</v>
      </c>
      <c r="L111" s="3">
        <f>(K111/K110)-1</f>
        <v>0.0017640962314493525</v>
      </c>
      <c r="N111" s="4">
        <f>O111+P111</f>
        <v>1444</v>
      </c>
      <c r="O111">
        <f>O110+1</f>
        <v>1382</v>
      </c>
      <c r="P111">
        <f>P110+0</f>
        <v>62</v>
      </c>
      <c r="Q111" s="5">
        <f>(O111-O110)+(P111-P110)</f>
        <v>1</v>
      </c>
      <c r="R111">
        <f>R110+2</f>
        <v>5</v>
      </c>
      <c r="S111" s="5">
        <f>R111-R110</f>
        <v>2</v>
      </c>
      <c r="T111">
        <f>U111+V111</f>
        <v>135</v>
      </c>
      <c r="U111">
        <f>U110+0</f>
        <v>114</v>
      </c>
      <c r="V111">
        <f>V110+0</f>
        <v>21</v>
      </c>
      <c r="W111" s="5">
        <f>(U111-U110)+(V111-V110)</f>
        <v>0</v>
      </c>
      <c r="Y111" s="4">
        <f>Z111+AA111</f>
        <v>11284</v>
      </c>
      <c r="Z111">
        <f>Z110+18</f>
        <v>10619</v>
      </c>
      <c r="AA111">
        <f>AA110+5</f>
        <v>665</v>
      </c>
      <c r="AB111" s="5">
        <f>(Z111-Z110)+(AA111-AA110)</f>
        <v>23</v>
      </c>
      <c r="AC111">
        <f>AC110+-6</f>
        <v>42</v>
      </c>
      <c r="AD111" s="5">
        <f>AC111-AC110</f>
        <v>-6</v>
      </c>
      <c r="AE111">
        <f>AF111+AG111</f>
        <v>1331</v>
      </c>
      <c r="AF111">
        <f>AF110+1</f>
        <v>1026</v>
      </c>
      <c r="AG111">
        <f>AG110+0</f>
        <v>305</v>
      </c>
      <c r="AH111" s="5">
        <f>(AF111-AF110)+(AG111-AG110)</f>
        <v>1</v>
      </c>
      <c r="AJ111" s="4">
        <f>AK111+AL111</f>
        <v>12089</v>
      </c>
      <c r="AK111">
        <f>AK110+11</f>
        <v>11706</v>
      </c>
      <c r="AL111">
        <f>AL110+0</f>
        <v>383</v>
      </c>
      <c r="AM111" s="5">
        <f>(AK111-AK110)+(AL111-AL110)</f>
        <v>11</v>
      </c>
      <c r="AN111">
        <f>AN110+-4</f>
        <v>60</v>
      </c>
      <c r="AO111" s="5">
        <f>AN111-AN110</f>
        <v>-4</v>
      </c>
      <c r="AP111">
        <f>AQ111+AR111</f>
        <v>1052</v>
      </c>
      <c r="AQ111">
        <f>AQ110+6</f>
        <v>903</v>
      </c>
      <c r="AR111">
        <f>AR110+0</f>
        <v>149</v>
      </c>
      <c r="AS111" s="5">
        <f>(AQ111-AQ110)+(AR111-AR110)</f>
        <v>6</v>
      </c>
      <c r="AU111" s="4">
        <f>AV111+AW111</f>
        <v>16381</v>
      </c>
      <c r="AV111">
        <f>AV110+19</f>
        <v>15757</v>
      </c>
      <c r="AW111">
        <f>AW110+3</f>
        <v>624</v>
      </c>
      <c r="AX111" s="5">
        <f>(AV111-AV110)+(AW111-AW110)</f>
        <v>22</v>
      </c>
      <c r="AY111">
        <f>AY110+-2</f>
        <v>68</v>
      </c>
      <c r="AZ111" s="5">
        <f>AY111-AY110</f>
        <v>-2</v>
      </c>
      <c r="BA111">
        <f>BB111+BC111</f>
        <v>1352</v>
      </c>
      <c r="BB111">
        <f>BB110+3</f>
        <v>1058</v>
      </c>
      <c r="BC111">
        <f>BC110+-1</f>
        <v>294</v>
      </c>
      <c r="BD111" s="5">
        <f>(BB111-BB110)+(BC111-BC110)</f>
        <v>2</v>
      </c>
      <c r="BF111" s="4">
        <f>BG111+BH111</f>
        <v>1241</v>
      </c>
      <c r="BG111">
        <f>BG110+5</f>
        <v>1182</v>
      </c>
      <c r="BH111">
        <f>BH110+1</f>
        <v>59</v>
      </c>
      <c r="BI111" s="5">
        <f>(BG111-BG110)+(BH111-BH110)</f>
        <v>6</v>
      </c>
      <c r="BJ111">
        <f>BJ110+-1</f>
        <v>7</v>
      </c>
      <c r="BK111" s="5">
        <f>BJ111-BJ110</f>
        <v>-1</v>
      </c>
      <c r="BL111">
        <f>BM111+BN111</f>
        <v>171</v>
      </c>
      <c r="BM111">
        <f>BM110+0</f>
        <v>134</v>
      </c>
      <c r="BN111">
        <f>BN110+0</f>
        <v>37</v>
      </c>
      <c r="BO111" s="5">
        <f>(BM111-BM110)+(BN111-BN110)</f>
        <v>0</v>
      </c>
      <c r="BQ111" s="4">
        <f>BR111+BS111</f>
        <v>889</v>
      </c>
      <c r="BR111">
        <f>BR110+1</f>
        <v>818</v>
      </c>
      <c r="BS111">
        <f>BS110+0</f>
        <v>71</v>
      </c>
      <c r="BT111" s="5">
        <f>(BR111-BR110)+(BS111-BS110)</f>
        <v>1</v>
      </c>
      <c r="BU111">
        <f>BU110+0</f>
        <v>0</v>
      </c>
      <c r="BV111" s="5">
        <f>BU111-BU110</f>
        <v>0</v>
      </c>
      <c r="BW111">
        <f>BX111+BY111</f>
        <v>63</v>
      </c>
      <c r="BX111">
        <f>BX110+1</f>
        <v>49</v>
      </c>
      <c r="BY111">
        <f>BY110+0</f>
        <v>14</v>
      </c>
      <c r="BZ111" s="5">
        <f>(BX111-BX110)+(BY111-BY110)</f>
        <v>1</v>
      </c>
      <c r="CB111" s="4">
        <f>CC111+CD111</f>
        <v>471</v>
      </c>
      <c r="CC111">
        <f>CC110+2</f>
        <v>464</v>
      </c>
      <c r="CD111">
        <f>CD110+0</f>
        <v>7</v>
      </c>
      <c r="CE111" s="5">
        <f>(CC111-CC110)+(CD111-CD110)</f>
        <v>2</v>
      </c>
      <c r="CF111">
        <f>CF110+0</f>
        <v>1</v>
      </c>
      <c r="CG111" s="5">
        <f>CF111-CF110</f>
        <v>0</v>
      </c>
      <c r="CH111">
        <f>CI111+CJ111</f>
        <v>14</v>
      </c>
      <c r="CI111">
        <f>CI110+0</f>
        <v>13</v>
      </c>
      <c r="CJ111">
        <f>CJ110+0</f>
        <v>1</v>
      </c>
      <c r="CK111" s="5">
        <f>(CI111-CI110)+(CJ111-CJ110)</f>
        <v>0</v>
      </c>
      <c r="CM111" s="4">
        <f>CN111+CO111</f>
        <v>1285</v>
      </c>
      <c r="CN111">
        <f>CN110+10</f>
        <v>1223</v>
      </c>
      <c r="CO111">
        <f>CO110+-1</f>
        <v>62</v>
      </c>
      <c r="CP111" s="5">
        <f>(CN111-CN110)+(CO111-CO110)</f>
        <v>9</v>
      </c>
      <c r="CQ111">
        <f>CQ110+-4</f>
        <v>3</v>
      </c>
      <c r="CR111" s="5">
        <f>CQ111-CQ110</f>
        <v>-4</v>
      </c>
      <c r="CS111">
        <f>CT111+CU111</f>
        <v>101</v>
      </c>
      <c r="CT111">
        <f>CT110+0</f>
        <v>76</v>
      </c>
      <c r="CU111">
        <f>CU110+-1</f>
        <v>25</v>
      </c>
      <c r="CV111" s="5">
        <f>(CT111-CT110)+(CU111-CU110)</f>
        <v>-1</v>
      </c>
      <c r="CX111" s="4">
        <f>CY111+CZ111</f>
        <v>345</v>
      </c>
      <c r="CY111">
        <f>CY110+5</f>
        <v>336</v>
      </c>
      <c r="CZ111">
        <f>CZ110+0</f>
        <v>9</v>
      </c>
      <c r="DA111" s="5">
        <f>(CY111-CY110)+(CZ111-CZ110)</f>
        <v>5</v>
      </c>
      <c r="DC111" s="5"/>
      <c r="DD111">
        <f>DE111+DF111</f>
        <v>0</v>
      </c>
      <c r="DE111">
        <f>DE110+0</f>
        <v>0</v>
      </c>
      <c r="DF111">
        <f>DF110+0</f>
        <v>0</v>
      </c>
      <c r="DG111" s="5">
        <f>(DE111-DE110)+(DF111-DF110)</f>
        <v>0</v>
      </c>
      <c r="DI111" s="4">
        <f>N111+Y111+AJ111+AU111+BF111+BQ111+CB111+CM111+CX111</f>
        <v>45429</v>
      </c>
      <c r="DJ111">
        <f>O111+Z111+AK111+AV111+BG111+BR111+CC111+CN111+CY111</f>
        <v>43487</v>
      </c>
      <c r="DK111">
        <f>P111+AA111+AL111+AW111+BH111+BS111+CD111+CO111+CZ111</f>
        <v>1942</v>
      </c>
      <c r="DL111">
        <f>Q111+AB111+AM111+AX111+BI111+BT111+CE111+CP111+DA111</f>
        <v>80</v>
      </c>
      <c r="DM111">
        <f>R111+AC111+AN111+AY111+BJ111+BU111+CF111+CQ111+DB111</f>
        <v>186</v>
      </c>
      <c r="DN111" s="3">
        <f>(DM111/DM110)-1</f>
        <v>-0.074626865671641784</v>
      </c>
      <c r="DO111">
        <f>T111+AE111+AP111+BA111+BL111+BW111+CH111+CS111+DD111</f>
        <v>4219</v>
      </c>
      <c r="DP111">
        <f>U111+AF111+AQ111+BB111+BM111+BX111+CI111+CT111+DE111</f>
        <v>3373</v>
      </c>
      <c r="DQ111">
        <f>V111+AG111+AR111+BC111+BN111+BY111+CJ111+CU111+DF111</f>
        <v>846</v>
      </c>
      <c r="DR111" s="3">
        <f>((DP111+DQ111)/(DP110+DQ110))-1</f>
        <v>0.0021377672209026422</v>
      </c>
      <c r="DS111" s="1"/>
      <c r="DT111">
        <f>DM111-DM110</f>
        <v>-15</v>
      </c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20.25">
      <c r="C112">
        <f>H111*D112</f>
        <v>10.999999999913973</v>
      </c>
      <c r="D112">
        <f>0.00024213608047700001</f>
        <v>0.00024213608047700001</v>
      </c>
      <c r="E112" t="s">
        <v>37</v>
      </c>
      <c r="F112" s="10">
        <v>44000</v>
      </c>
      <c r="G112" s="2">
        <f>H112*(1/(14/100))</f>
        <v>324571.42856919597</v>
      </c>
      <c r="H112">
        <f>H111+C112</f>
        <v>45439.999999687439</v>
      </c>
      <c r="I112">
        <v>45440</v>
      </c>
      <c r="J112">
        <v>2191052</v>
      </c>
      <c r="K112">
        <f>N112+Y112+AJ112+AU112+BF112+BQ112+CB112+CM112+CX112</f>
        <v>45440</v>
      </c>
      <c r="L112" s="3">
        <f>(K112/K111)-1</f>
        <v>0.00024213608047718438</v>
      </c>
      <c r="N112" s="4">
        <f>O112+P112</f>
        <v>1447</v>
      </c>
      <c r="O112">
        <f>O111+3</f>
        <v>1385</v>
      </c>
      <c r="P112">
        <f>P111+0</f>
        <v>62</v>
      </c>
      <c r="Q112" s="5">
        <f>(O112-O111)+(P112-P111)</f>
        <v>3</v>
      </c>
      <c r="R112">
        <f>R111+2</f>
        <v>7</v>
      </c>
      <c r="S112" s="5">
        <f>R112-R111</f>
        <v>2</v>
      </c>
      <c r="T112">
        <f>U112+V112</f>
        <v>135</v>
      </c>
      <c r="U112">
        <f>U111+0</f>
        <v>114</v>
      </c>
      <c r="V112">
        <f>V111+0</f>
        <v>21</v>
      </c>
      <c r="W112" s="5">
        <f>(U112-U111)+(V112-V111)</f>
        <v>0</v>
      </c>
      <c r="Y112" s="4">
        <f>Z112+AA112</f>
        <v>11322</v>
      </c>
      <c r="Z112">
        <f>Z111+34</f>
        <v>10653</v>
      </c>
      <c r="AA112">
        <f>AA111+4</f>
        <v>669</v>
      </c>
      <c r="AB112" s="5">
        <f>(Z112-Z111)+(AA112-AA111)</f>
        <v>38</v>
      </c>
      <c r="AC112">
        <f>AC111+-5</f>
        <v>37</v>
      </c>
      <c r="AD112" s="5">
        <f>AC112-AC111</f>
        <v>-5</v>
      </c>
      <c r="AE112">
        <f>AF112+AG112</f>
        <v>1336</v>
      </c>
      <c r="AF112">
        <f>AF111+3</f>
        <v>1029</v>
      </c>
      <c r="AG112">
        <f>AG111+2</f>
        <v>307</v>
      </c>
      <c r="AH112" s="5">
        <f>(AF112-AF111)+(AG112-AG111)</f>
        <v>5</v>
      </c>
      <c r="AJ112" s="4">
        <f>AK112+AL112</f>
        <v>12105</v>
      </c>
      <c r="AK112">
        <f>AK111+16</f>
        <v>11722</v>
      </c>
      <c r="AL112">
        <f>AL111+0</f>
        <v>383</v>
      </c>
      <c r="AM112" s="5">
        <f>(AK112-AK111)+(AL112-AL111)</f>
        <v>16</v>
      </c>
      <c r="AN112">
        <f>AN111+-4</f>
        <v>56</v>
      </c>
      <c r="AO112" s="5">
        <f>AN112-AN111</f>
        <v>-4</v>
      </c>
      <c r="AP112">
        <f>AQ112+AR112</f>
        <v>1052</v>
      </c>
      <c r="AQ112">
        <f>AQ111+0</f>
        <v>903</v>
      </c>
      <c r="AR112">
        <f>AR111+0</f>
        <v>149</v>
      </c>
      <c r="AS112" s="5">
        <f>(AQ112-AQ111)+(AR112-AR111)</f>
        <v>0</v>
      </c>
      <c r="AU112" s="4">
        <f>AV112+AW112</f>
        <v>16398</v>
      </c>
      <c r="AV112">
        <f>AV111+16</f>
        <v>15773</v>
      </c>
      <c r="AW112">
        <f>AW111+1</f>
        <v>625</v>
      </c>
      <c r="AX112" s="5">
        <f>(AV112-AV111)+(AW112-AW111)</f>
        <v>17</v>
      </c>
      <c r="AY112">
        <f>AY111+-4</f>
        <v>64</v>
      </c>
      <c r="AZ112" s="5">
        <f>AY112-AY111</f>
        <v>-4</v>
      </c>
      <c r="BA112">
        <f>BB112+BC112</f>
        <v>1352</v>
      </c>
      <c r="BB112">
        <f>BB111+0</f>
        <v>1058</v>
      </c>
      <c r="BC112">
        <f>BC111+0</f>
        <v>294</v>
      </c>
      <c r="BD112" s="5">
        <f>(BB112-BB111)+(BC112-BC111)</f>
        <v>0</v>
      </c>
      <c r="BF112" s="4">
        <f>BG112+BH112</f>
        <v>1246</v>
      </c>
      <c r="BG112">
        <f>BG111+5</f>
        <v>1187</v>
      </c>
      <c r="BH112">
        <f>BH111+0</f>
        <v>59</v>
      </c>
      <c r="BI112" s="5">
        <f>(BG112-BG111)+(BH112-BH111)</f>
        <v>5</v>
      </c>
      <c r="BJ112">
        <f>BJ111+0</f>
        <v>7</v>
      </c>
      <c r="BK112" s="5">
        <f>BJ112-BJ111</f>
        <v>0</v>
      </c>
      <c r="BL112">
        <f>BM112+BN112</f>
        <v>172</v>
      </c>
      <c r="BM112">
        <f>BM111+1</f>
        <v>135</v>
      </c>
      <c r="BN112">
        <f>BN111+0</f>
        <v>37</v>
      </c>
      <c r="BO112" s="5">
        <f>(BM112-BM111)+(BN112-BN111)</f>
        <v>1</v>
      </c>
      <c r="BQ112" s="4">
        <f>BR112+BS112</f>
        <v>892</v>
      </c>
      <c r="BR112">
        <f>BR111+3</f>
        <v>821</v>
      </c>
      <c r="BS112">
        <f>BS111+0</f>
        <v>71</v>
      </c>
      <c r="BT112" s="5">
        <f>(BR112-BR111)+(BS112-BS111)</f>
        <v>3</v>
      </c>
      <c r="BU112">
        <f>BU111+0</f>
        <v>0</v>
      </c>
      <c r="BV112" s="5">
        <f>BU112-BU111</f>
        <v>0</v>
      </c>
      <c r="BW112">
        <f>BX112+BY112</f>
        <v>64</v>
      </c>
      <c r="BX112">
        <f>BX111+1</f>
        <v>50</v>
      </c>
      <c r="BY112">
        <f>BY111+0</f>
        <v>14</v>
      </c>
      <c r="BZ112" s="5">
        <f>(BX112-BX111)+(BY112-BY111)</f>
        <v>1</v>
      </c>
      <c r="CB112" s="4">
        <f>CC112+CD112</f>
        <v>472</v>
      </c>
      <c r="CC112">
        <f>CC111+1</f>
        <v>465</v>
      </c>
      <c r="CD112">
        <f>CD111+0</f>
        <v>7</v>
      </c>
      <c r="CE112" s="5">
        <f>(CC112-CC111)+(CD112-CD111)</f>
        <v>1</v>
      </c>
      <c r="CF112">
        <f>CF111+0</f>
        <v>1</v>
      </c>
      <c r="CG112" s="5">
        <f>CF112-CF111</f>
        <v>0</v>
      </c>
      <c r="CH112">
        <f>CI112+CJ112</f>
        <v>14</v>
      </c>
      <c r="CI112">
        <f>CI111+0</f>
        <v>13</v>
      </c>
      <c r="CJ112">
        <f>CJ111+0</f>
        <v>1</v>
      </c>
      <c r="CK112" s="5">
        <f>(CI112-CI111)+(CJ112-CJ111)</f>
        <v>0</v>
      </c>
      <c r="CM112" s="4">
        <f>CN112+CO112</f>
        <v>1288</v>
      </c>
      <c r="CN112">
        <f>CN111+3</f>
        <v>1226</v>
      </c>
      <c r="CO112">
        <f>CO111+0</f>
        <v>62</v>
      </c>
      <c r="CP112" s="5">
        <f>(CN112-CN111)+(CO112-CO111)</f>
        <v>3</v>
      </c>
      <c r="CQ112">
        <f>CQ111+1</f>
        <v>4</v>
      </c>
      <c r="CR112" s="5">
        <f>CQ112-CQ111</f>
        <v>1</v>
      </c>
      <c r="CS112">
        <f>CT112+CU112</f>
        <v>101</v>
      </c>
      <c r="CT112">
        <f>CT111+0</f>
        <v>76</v>
      </c>
      <c r="CU112">
        <f>CU111+0</f>
        <v>25</v>
      </c>
      <c r="CV112" s="5">
        <f>(CT112-CT111)+(CU112-CU111)</f>
        <v>0</v>
      </c>
      <c r="CX112" s="4">
        <f>CY112+CZ112</f>
        <v>270</v>
      </c>
      <c r="CY112">
        <f>CY111+-75</f>
        <v>261</v>
      </c>
      <c r="CZ112">
        <f>CZ111+0</f>
        <v>9</v>
      </c>
      <c r="DA112" s="5">
        <f>(CY112-CY111)+(CZ112-CZ111)</f>
        <v>-75</v>
      </c>
      <c r="DC112" s="5"/>
      <c r="DD112">
        <f>DE112+DF112</f>
        <v>0</v>
      </c>
      <c r="DE112">
        <f>DE111+0</f>
        <v>0</v>
      </c>
      <c r="DF112">
        <f>DF111+0</f>
        <v>0</v>
      </c>
      <c r="DG112" s="5">
        <f>(DE112-DE111)+(DF112-DF111)</f>
        <v>0</v>
      </c>
      <c r="DI112" s="4">
        <f>N112+Y112+AJ112+AU112+BF112+BQ112+CB112+CM112+CX112</f>
        <v>45440</v>
      </c>
      <c r="DJ112">
        <f>O112+Z112+AK112+AV112+BG112+BR112+CC112+CN112+CY112</f>
        <v>43493</v>
      </c>
      <c r="DK112">
        <f>P112+AA112+AL112+AW112+BH112+BS112+CD112+CO112+CZ112</f>
        <v>1947</v>
      </c>
      <c r="DL112">
        <f>Q112+AB112+AM112+AX112+BI112+BT112+CE112+CP112+DA112</f>
        <v>11</v>
      </c>
      <c r="DM112">
        <f>R112+AC112+AN112+AY112+BJ112+BU112+CF112+CQ112+DB112</f>
        <v>176</v>
      </c>
      <c r="DN112" s="3">
        <f>(DM112/DM111)-1</f>
        <v>-0.053763440860215006</v>
      </c>
      <c r="DO112">
        <f>T112+AE112+AP112+BA112+BL112+BW112+CH112+CS112+DD112</f>
        <v>4226</v>
      </c>
      <c r="DP112">
        <f>U112+AF112+AQ112+BB112+BM112+BX112+CI112+CT112+DE112</f>
        <v>3378</v>
      </c>
      <c r="DQ112">
        <f>V112+AG112+AR112+BC112+BN112+BY112+CJ112+CU112+DF112</f>
        <v>848</v>
      </c>
      <c r="DR112" s="3">
        <f>((DP112+DQ112)/(DP111+DQ111))-1</f>
        <v>0.0016591609386109596</v>
      </c>
      <c r="DS112" s="1"/>
      <c r="DT112">
        <f>DM112-DM111</f>
        <v>-10</v>
      </c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19.57">
      <c r="C113">
        <f>H112*D113</f>
        <v>116.99999999910561</v>
      </c>
      <c r="D113">
        <f>0.0025748239436599999</f>
        <v>0.0025748239436599999</v>
      </c>
      <c r="E113" t="s">
        <v>38</v>
      </c>
      <c r="F113" s="10">
        <v>44001</v>
      </c>
      <c r="G113" s="2">
        <f>H113*(1/(14/100))</f>
        <v>325407.14285490388</v>
      </c>
      <c r="H113">
        <f>H112+C113</f>
        <v>45556.999999686544</v>
      </c>
      <c r="I113">
        <v>45557</v>
      </c>
      <c r="J113">
        <v>2222579</v>
      </c>
      <c r="K113">
        <f>N113+Y113+AJ113+AU113+BF113+BQ113+CB113+CM113+CX113</f>
        <v>45557</v>
      </c>
      <c r="L113" s="3">
        <f>(K113/K112)-1</f>
        <v>0.0025748239436620413</v>
      </c>
      <c r="N113" s="4">
        <f>O113+P113</f>
        <v>1448</v>
      </c>
      <c r="O113">
        <f>O112+0</f>
        <v>1385</v>
      </c>
      <c r="P113">
        <f>P112+1</f>
        <v>63</v>
      </c>
      <c r="Q113" s="5">
        <f>(O113-O112)+(P113-P112)</f>
        <v>1</v>
      </c>
      <c r="R113">
        <f>R112+-2</f>
        <v>5</v>
      </c>
      <c r="S113" s="5">
        <f>R113-R112</f>
        <v>-2</v>
      </c>
      <c r="T113">
        <f>U113+V113</f>
        <v>135</v>
      </c>
      <c r="U113">
        <f>U112+0</f>
        <v>114</v>
      </c>
      <c r="V113">
        <f>V112+0</f>
        <v>21</v>
      </c>
      <c r="W113" s="5">
        <f>(U113-U112)+(V113-V112)</f>
        <v>0</v>
      </c>
      <c r="Y113" s="4">
        <f>Z113+AA113</f>
        <v>11358</v>
      </c>
      <c r="Z113">
        <f>Z112+37</f>
        <v>10690</v>
      </c>
      <c r="AA113">
        <f>AA112+-1</f>
        <v>668</v>
      </c>
      <c r="AB113" s="5">
        <f>(Z113-Z112)+(AA113-AA112)</f>
        <v>36</v>
      </c>
      <c r="AC113">
        <f>AC112+-2</f>
        <v>35</v>
      </c>
      <c r="AD113" s="5">
        <f>AC113-AC112</f>
        <v>-2</v>
      </c>
      <c r="AE113">
        <f>AF113+AG113</f>
        <v>1341</v>
      </c>
      <c r="AF113">
        <f>AF112+3</f>
        <v>1032</v>
      </c>
      <c r="AG113">
        <f>AG112+2</f>
        <v>309</v>
      </c>
      <c r="AH113" s="5">
        <f>(AF113-AF112)+(AG113-AG112)</f>
        <v>5</v>
      </c>
      <c r="AJ113" s="4">
        <f>AK113+AL113</f>
        <v>12136</v>
      </c>
      <c r="AK113">
        <f>AK112+29</f>
        <v>11751</v>
      </c>
      <c r="AL113">
        <f>AL112+2</f>
        <v>385</v>
      </c>
      <c r="AM113" s="5">
        <f>(AK113-AK112)+(AL113-AL112)</f>
        <v>31</v>
      </c>
      <c r="AN113">
        <f>AN112+-4</f>
        <v>52</v>
      </c>
      <c r="AO113" s="5">
        <f>AN113-AN112</f>
        <v>-4</v>
      </c>
      <c r="AP113">
        <f>AQ113+AR113</f>
        <v>1056</v>
      </c>
      <c r="AQ113">
        <f>AQ112+2</f>
        <v>905</v>
      </c>
      <c r="AR113">
        <f>AR112+2</f>
        <v>151</v>
      </c>
      <c r="AS113" s="5">
        <f>(AQ113-AQ112)+(AR113-AR112)</f>
        <v>4</v>
      </c>
      <c r="AU113" s="4">
        <f>AV113+AW113</f>
        <v>16425</v>
      </c>
      <c r="AV113">
        <f>AV112+28</f>
        <v>15801</v>
      </c>
      <c r="AW113">
        <f>AW112+-1</f>
        <v>624</v>
      </c>
      <c r="AX113" s="5">
        <f>(AV113-AV112)+(AW113-AW112)</f>
        <v>27</v>
      </c>
      <c r="AY113">
        <f>AY112+2</f>
        <v>66</v>
      </c>
      <c r="AZ113" s="5">
        <f>AY113-AY112</f>
        <v>2</v>
      </c>
      <c r="BA113">
        <f>BB113+BC113</f>
        <v>1355</v>
      </c>
      <c r="BB113">
        <f>BB112+2</f>
        <v>1060</v>
      </c>
      <c r="BC113">
        <f>BC112+1</f>
        <v>295</v>
      </c>
      <c r="BD113" s="5">
        <f>(BB113-BB112)+(BC113-BC112)</f>
        <v>3</v>
      </c>
      <c r="BF113" s="4">
        <f>BG113+BH113</f>
        <v>1254</v>
      </c>
      <c r="BG113">
        <f>BG112+8</f>
        <v>1195</v>
      </c>
      <c r="BH113">
        <f>BH112+0</f>
        <v>59</v>
      </c>
      <c r="BI113" s="5">
        <f>(BG113-BG112)+(BH113-BH112)</f>
        <v>8</v>
      </c>
      <c r="BJ113">
        <f>BJ112+1</f>
        <v>8</v>
      </c>
      <c r="BK113" s="5">
        <f>BJ113-BJ112</f>
        <v>1</v>
      </c>
      <c r="BL113">
        <f>BM113+BN113</f>
        <v>172</v>
      </c>
      <c r="BM113">
        <f>BM112+0</f>
        <v>135</v>
      </c>
      <c r="BN113">
        <f>BN112+0</f>
        <v>37</v>
      </c>
      <c r="BO113" s="5">
        <f>(BM113-BM112)+(BN113-BN112)</f>
        <v>0</v>
      </c>
      <c r="BQ113" s="4">
        <f>BR113+BS113</f>
        <v>893</v>
      </c>
      <c r="BR113">
        <f>BR112+2</f>
        <v>823</v>
      </c>
      <c r="BS113">
        <f>BS112+-1</f>
        <v>70</v>
      </c>
      <c r="BT113" s="5">
        <f>(BR113-BR112)+(BS113-BS112)</f>
        <v>1</v>
      </c>
      <c r="BU113">
        <f>BU112+0</f>
        <v>0</v>
      </c>
      <c r="BV113" s="5">
        <f>BU113-BU112</f>
        <v>0</v>
      </c>
      <c r="BW113">
        <f>BX113+BY113</f>
        <v>64</v>
      </c>
      <c r="BX113">
        <f>BX112+0</f>
        <v>50</v>
      </c>
      <c r="BY113">
        <f>BY112+0</f>
        <v>14</v>
      </c>
      <c r="BZ113" s="5">
        <f>(BX113-BX112)+(BY113-BY112)</f>
        <v>0</v>
      </c>
      <c r="CB113" s="4">
        <f>CC113+CD113</f>
        <v>567</v>
      </c>
      <c r="CC113">
        <f>CC112+95</f>
        <v>560</v>
      </c>
      <c r="CD113">
        <f>CD112+0</f>
        <v>7</v>
      </c>
      <c r="CE113" s="5">
        <f>(CC113-CC112)+(CD113-CD112)</f>
        <v>95</v>
      </c>
      <c r="CF113">
        <f>CF112+0</f>
        <v>1</v>
      </c>
      <c r="CG113" s="5">
        <f>CF113-CF112</f>
        <v>0</v>
      </c>
      <c r="CH113">
        <f>CI113+CJ113</f>
        <v>14</v>
      </c>
      <c r="CI113">
        <f>CI112+0</f>
        <v>13</v>
      </c>
      <c r="CJ113">
        <f>CJ112+0</f>
        <v>1</v>
      </c>
      <c r="CK113" s="5">
        <f>(CI113-CI112)+(CJ113-CJ112)</f>
        <v>0</v>
      </c>
      <c r="CM113" s="4">
        <f>CN113+CO113</f>
        <v>1203</v>
      </c>
      <c r="CN113">
        <f>CN112+-85</f>
        <v>1141</v>
      </c>
      <c r="CO113">
        <f>CO112+0</f>
        <v>62</v>
      </c>
      <c r="CP113" s="5">
        <f>(CN113-CN112)+(CO113-CO112)</f>
        <v>-85</v>
      </c>
      <c r="CQ113">
        <f>CQ112+1</f>
        <v>5</v>
      </c>
      <c r="CR113" s="5">
        <f>CQ113-CQ112</f>
        <v>1</v>
      </c>
      <c r="CS113">
        <f>CT113+CU113</f>
        <v>101</v>
      </c>
      <c r="CT113">
        <f>CT112+0</f>
        <v>76</v>
      </c>
      <c r="CU113">
        <f>CU112+0</f>
        <v>25</v>
      </c>
      <c r="CV113" s="5">
        <f>(CT113-CT112)+(CU113-CU112)</f>
        <v>0</v>
      </c>
      <c r="CX113" s="4">
        <f>CY113+CZ113</f>
        <v>273</v>
      </c>
      <c r="CY113">
        <f>CY112+3</f>
        <v>264</v>
      </c>
      <c r="CZ113">
        <f>CZ112+0</f>
        <v>9</v>
      </c>
      <c r="DA113" s="5">
        <f>(CY113-CY112)+(CZ113-CZ112)</f>
        <v>3</v>
      </c>
      <c r="DC113" s="5"/>
      <c r="DD113">
        <f>DE113+DF113</f>
        <v>0</v>
      </c>
      <c r="DE113">
        <f>DE112+0</f>
        <v>0</v>
      </c>
      <c r="DF113">
        <f>DF112+0</f>
        <v>0</v>
      </c>
      <c r="DG113" s="5">
        <f>(DE113-DE112)+(DF113-DF112)</f>
        <v>0</v>
      </c>
      <c r="DI113" s="4">
        <f>N113+Y113+AJ113+AU113+BF113+BQ113+CB113+CM113+CX113</f>
        <v>45557</v>
      </c>
      <c r="DJ113">
        <f>O113+Z113+AK113+AV113+BG113+BR113+CC113+CN113+CY113</f>
        <v>43610</v>
      </c>
      <c r="DK113">
        <f>P113+AA113+AL113+AW113+BH113+BS113+CD113+CO113+CZ113</f>
        <v>1947</v>
      </c>
      <c r="DL113">
        <f>Q113+AB113+AM113+AX113+BI113+BT113+CE113+CP113+DA113</f>
        <v>117</v>
      </c>
      <c r="DM113">
        <f>R113+AC113+AN113+AY113+BJ113+BU113+CF113+CQ113+DB113</f>
        <v>172</v>
      </c>
      <c r="DN113" s="3">
        <f>(DM113/DM112)-1</f>
        <v>-0.022727272727272707</v>
      </c>
      <c r="DO113">
        <f>T113+AE113+AP113+BA113+BL113+BW113+CH113+CS113+DD113</f>
        <v>4238</v>
      </c>
      <c r="DP113">
        <f>U113+AF113+AQ113+BB113+BM113+BX113+CI113+CT113+DE113</f>
        <v>3385</v>
      </c>
      <c r="DQ113">
        <f>V113+AG113+AR113+BC113+BN113+BY113+CJ113+CU113+DF113</f>
        <v>853</v>
      </c>
      <c r="DR113" s="3">
        <f>((DP113+DQ113)/(DP112+DQ112))-1</f>
        <v>0.0028395646000947128</v>
      </c>
      <c r="DS113" s="1"/>
      <c r="DT113">
        <f>DM113-DM112</f>
        <v>-4</v>
      </c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19.57">
      <c r="C114">
        <f>H113*D114</f>
        <v>157.99999999901399</v>
      </c>
      <c r="D114">
        <f>0.00346818271616</f>
        <v>0.00346818271616</v>
      </c>
      <c r="E114" t="s">
        <v>40</v>
      </c>
      <c r="F114" s="10">
        <v>44002</v>
      </c>
      <c r="G114" s="2">
        <f>H114*(1/(14/100))</f>
        <v>326535.7142834682</v>
      </c>
      <c r="H114">
        <f>H113+C114</f>
        <v>45714.999999685555</v>
      </c>
      <c r="I114">
        <v>45715</v>
      </c>
      <c r="J114">
        <v>2255297</v>
      </c>
      <c r="K114">
        <f>N114+Y114+AJ114+AU114+BF114+BQ114+CB114+CM114+CX114</f>
        <v>45715</v>
      </c>
      <c r="L114" s="3">
        <f>(K114/K113)-1</f>
        <v>0.0034681827161577861</v>
      </c>
      <c r="N114" s="4">
        <f>O114+P114</f>
        <v>1467</v>
      </c>
      <c r="O114">
        <f>O113+19</f>
        <v>1404</v>
      </c>
      <c r="P114">
        <f>P113+0</f>
        <v>63</v>
      </c>
      <c r="Q114" s="5">
        <f>(O114-O113)+(P114-P113)</f>
        <v>19</v>
      </c>
      <c r="R114">
        <f>R113+-2</f>
        <v>3</v>
      </c>
      <c r="S114" s="5">
        <f>R114-R113</f>
        <v>-2</v>
      </c>
      <c r="T114">
        <f>U114+V114</f>
        <v>135</v>
      </c>
      <c r="U114">
        <f>U113+1</f>
        <v>115</v>
      </c>
      <c r="V114">
        <f>V113+-1</f>
        <v>20</v>
      </c>
      <c r="W114" s="5">
        <f>(U114-U113)+(V114-V113)</f>
        <v>0</v>
      </c>
      <c r="Y114" s="4">
        <f>Z114+AA114</f>
        <v>11392</v>
      </c>
      <c r="Z114">
        <f>Z113+36</f>
        <v>10726</v>
      </c>
      <c r="AA114">
        <f>AA113+-2</f>
        <v>666</v>
      </c>
      <c r="AB114" s="5">
        <f>(Z114-Z113)+(AA114-AA113)</f>
        <v>34</v>
      </c>
      <c r="AC114">
        <f>AC113+0</f>
        <v>35</v>
      </c>
      <c r="AD114" s="5">
        <f>AC114-AC113</f>
        <v>0</v>
      </c>
      <c r="AE114">
        <f>AF114+AG114</f>
        <v>1344</v>
      </c>
      <c r="AF114">
        <f>AF113+2</f>
        <v>1034</v>
      </c>
      <c r="AG114">
        <f>AG113+1</f>
        <v>310</v>
      </c>
      <c r="AH114" s="5">
        <f>(AF114-AF113)+(AG114-AG113)</f>
        <v>3</v>
      </c>
      <c r="AJ114" s="4">
        <f>AK114+AL114</f>
        <v>12174</v>
      </c>
      <c r="AK114">
        <f>AK113+35</f>
        <v>11786</v>
      </c>
      <c r="AL114">
        <f>AL113+3</f>
        <v>388</v>
      </c>
      <c r="AM114" s="5">
        <f>(AK114-AK113)+(AL114-AL113)</f>
        <v>38</v>
      </c>
      <c r="AN114">
        <f>AN113+-6</f>
        <v>46</v>
      </c>
      <c r="AO114" s="5">
        <f>AN114-AN113</f>
        <v>-6</v>
      </c>
      <c r="AP114">
        <f>AQ114+AR114</f>
        <v>1060</v>
      </c>
      <c r="AQ114">
        <f>AQ113+3</f>
        <v>908</v>
      </c>
      <c r="AR114">
        <f>AR113+1</f>
        <v>152</v>
      </c>
      <c r="AS114" s="5">
        <f>(AQ114-AQ113)+(AR114-AR113)</f>
        <v>4</v>
      </c>
      <c r="AT114" s="4"/>
      <c r="AU114" s="4">
        <f>AV114+AW114</f>
        <v>16469</v>
      </c>
      <c r="AV114">
        <f>AV113+40</f>
        <v>15841</v>
      </c>
      <c r="AW114">
        <f>AW113+4</f>
        <v>628</v>
      </c>
      <c r="AX114" s="5">
        <f>(AV114-AV113)+(AW114-AW113)</f>
        <v>44</v>
      </c>
      <c r="AY114">
        <f>AY113+-13</f>
        <v>53</v>
      </c>
      <c r="AZ114" s="5">
        <f>AY114-AY113</f>
        <v>-13</v>
      </c>
      <c r="BA114">
        <f>BB114+BC114</f>
        <v>1361</v>
      </c>
      <c r="BB114">
        <f>BB113+3</f>
        <v>1063</v>
      </c>
      <c r="BC114">
        <f>BC113+3</f>
        <v>298</v>
      </c>
      <c r="BD114" s="5">
        <f>(BB114-BB113)+(BC114-BC113)</f>
        <v>6</v>
      </c>
      <c r="BF114" s="4">
        <f>BG114+BH114</f>
        <v>1258</v>
      </c>
      <c r="BG114">
        <f>BG113+5</f>
        <v>1200</v>
      </c>
      <c r="BH114">
        <f>BH113+-1</f>
        <v>58</v>
      </c>
      <c r="BI114" s="5">
        <f>(BG114-BG113)+(BH114-BH113)</f>
        <v>4</v>
      </c>
      <c r="BJ114">
        <f>BJ113+1</f>
        <v>9</v>
      </c>
      <c r="BK114" s="5">
        <f>BJ114-BJ113</f>
        <v>1</v>
      </c>
      <c r="BL114">
        <f>BM114+BN114</f>
        <v>172</v>
      </c>
      <c r="BM114">
        <f>BM113+0</f>
        <v>135</v>
      </c>
      <c r="BN114">
        <f>BN113+0</f>
        <v>37</v>
      </c>
      <c r="BO114" s="5">
        <f>(BM114-BM113)+(BN114-BN113)</f>
        <v>0</v>
      </c>
      <c r="BQ114" s="4">
        <f>BR114+BS114</f>
        <v>895</v>
      </c>
      <c r="BR114">
        <f>BR113+2</f>
        <v>825</v>
      </c>
      <c r="BS114">
        <f>BS113+0</f>
        <v>70</v>
      </c>
      <c r="BT114" s="5">
        <f>(BR114-BR113)+(BS114-BS113)</f>
        <v>2</v>
      </c>
      <c r="BU114">
        <f>BU113+0</f>
        <v>0</v>
      </c>
      <c r="BV114" s="5">
        <f>BU114-BU113</f>
        <v>0</v>
      </c>
      <c r="BW114">
        <f>BX114+BY114</f>
        <v>64</v>
      </c>
      <c r="BX114">
        <f>BX113+0</f>
        <v>50</v>
      </c>
      <c r="BY114">
        <f>BY113+0</f>
        <v>14</v>
      </c>
      <c r="BZ114" s="5">
        <f>(BX114-BX113)+(BY114-BY113)</f>
        <v>0</v>
      </c>
      <c r="CB114" s="4">
        <f>CC114+CD114</f>
        <v>575</v>
      </c>
      <c r="CC114">
        <f>CC113+8</f>
        <v>568</v>
      </c>
      <c r="CD114">
        <f>CD113+0</f>
        <v>7</v>
      </c>
      <c r="CE114" s="5">
        <f>(CC114-CC113)+(CD114-CD113)</f>
        <v>8</v>
      </c>
      <c r="CF114">
        <f>CF113+0</f>
        <v>1</v>
      </c>
      <c r="CG114" s="5">
        <f>CF114-CF113</f>
        <v>0</v>
      </c>
      <c r="CH114">
        <f>CI114+CJ114</f>
        <v>14</v>
      </c>
      <c r="CI114">
        <f>CI113+0</f>
        <v>13</v>
      </c>
      <c r="CJ114">
        <f>CJ113+0</f>
        <v>1</v>
      </c>
      <c r="CK114" s="5">
        <f>(CI114-CI113)+(CJ114-CJ113)</f>
        <v>0</v>
      </c>
      <c r="CM114" s="4">
        <f>CN114+CO114</f>
        <v>1209</v>
      </c>
      <c r="CN114">
        <f>CN113+6</f>
        <v>1147</v>
      </c>
      <c r="CO114">
        <f>CO113+0</f>
        <v>62</v>
      </c>
      <c r="CP114" s="5">
        <f>(CN114-CN113)+(CO114-CO113)</f>
        <v>6</v>
      </c>
      <c r="CQ114">
        <f>CQ113+-2</f>
        <v>3</v>
      </c>
      <c r="CR114" s="5">
        <f>CQ114-CQ113</f>
        <v>-2</v>
      </c>
      <c r="CS114">
        <f>CT114+CU114</f>
        <v>101</v>
      </c>
      <c r="CT114">
        <f>CT113+0</f>
        <v>76</v>
      </c>
      <c r="CU114">
        <f>CU113+0</f>
        <v>25</v>
      </c>
      <c r="CV114" s="5">
        <f>(CT114-CT113)+(CU114-CU113)</f>
        <v>0</v>
      </c>
      <c r="CX114" s="4">
        <f>CY114+CZ114</f>
        <v>276</v>
      </c>
      <c r="CY114">
        <f>CY113+2</f>
        <v>266</v>
      </c>
      <c r="CZ114">
        <f>CZ113+1</f>
        <v>10</v>
      </c>
      <c r="DA114" s="5">
        <f>(CY114-CY113)+(CZ114-CZ113)</f>
        <v>3</v>
      </c>
      <c r="DC114" s="5"/>
      <c r="DD114">
        <f>DE114+DF114</f>
        <v>0</v>
      </c>
      <c r="DE114">
        <f>DE113+0</f>
        <v>0</v>
      </c>
      <c r="DF114">
        <f>DF113+0</f>
        <v>0</v>
      </c>
      <c r="DG114" s="5">
        <f>(DE114-DE113)+(DF114-DF113)</f>
        <v>0</v>
      </c>
      <c r="DI114" s="4">
        <f>N114+Y114+AJ114+AU114+BF114+BQ114+CB114+CM114+CX114</f>
        <v>45715</v>
      </c>
      <c r="DJ114">
        <f>O114+Z114+AK114+AV114+BG114+BR114+CC114+CN114+CY114</f>
        <v>43763</v>
      </c>
      <c r="DK114">
        <f>P114+AA114+AL114+AW114+BH114+BS114+CD114+CO114+CZ114</f>
        <v>1952</v>
      </c>
      <c r="DL114">
        <f>Q114+AB114+AM114+AX114+BI114+BT114+CE114+CP114+DA114</f>
        <v>158</v>
      </c>
      <c r="DM114">
        <f>R114+AC114+AN114+AY114+BJ114+BU114+CF114+CQ114+DB114</f>
        <v>150</v>
      </c>
      <c r="DN114" s="3">
        <f>(DM114/DM113)-1</f>
        <v>-0.12790697674418605</v>
      </c>
      <c r="DO114">
        <f>T114+AE114+AP114+BA114+BL114+BW114+CH114+CS114+DD114</f>
        <v>4251</v>
      </c>
      <c r="DP114">
        <f>U114+AF114+AQ114+BB114+BM114+BX114+CI114+CT114+DE114</f>
        <v>3394</v>
      </c>
      <c r="DQ114">
        <f>V114+AG114+AR114+BC114+BN114+BY114+CJ114+CU114+DF114</f>
        <v>857</v>
      </c>
      <c r="DR114" s="3">
        <f>((DP114+DQ114)/(DP113+DQ113))-1</f>
        <v>0.0030674846625766694</v>
      </c>
      <c r="DS114" s="1"/>
      <c r="DT114">
        <f>DM114-DM113</f>
        <v>-22</v>
      </c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19.57">
      <c r="C115">
        <f>H114*D115</f>
        <v>39.999999999742251</v>
      </c>
      <c r="D115">
        <f>0.00087498632833899999</f>
        <v>0.00087498632833899999</v>
      </c>
      <c r="E115" t="s">
        <v>29</v>
      </c>
      <c r="F115" s="10">
        <v>44003</v>
      </c>
      <c r="G115" s="2">
        <f>H115*(1/(14/100))</f>
        <v>326821.42856918072</v>
      </c>
      <c r="H115">
        <f>H114+C115</f>
        <v>45754.9999996853</v>
      </c>
      <c r="I115">
        <v>45755</v>
      </c>
      <c r="J115">
        <v>2281655</v>
      </c>
      <c r="K115">
        <f>N115+Y115+AJ115+AU115+BF115+BQ115+CB115+CM115+CX115</f>
        <v>45755</v>
      </c>
      <c r="L115" s="3">
        <f>(K115/K114)-1</f>
        <v>0.00087498632833860057</v>
      </c>
      <c r="N115" s="4">
        <f>O115+P115</f>
        <v>1467</v>
      </c>
      <c r="O115">
        <f>O114+0</f>
        <v>1404</v>
      </c>
      <c r="P115">
        <f>P114+0</f>
        <v>63</v>
      </c>
      <c r="Q115" s="5">
        <f>(O115-O114)+(P115-P114)</f>
        <v>0</v>
      </c>
      <c r="R115">
        <f>R114+-2</f>
        <v>1</v>
      </c>
      <c r="S115" s="5">
        <f>R115-R114</f>
        <v>-2</v>
      </c>
      <c r="T115">
        <f>U115+V115</f>
        <v>135</v>
      </c>
      <c r="U115">
        <f>U114+0</f>
        <v>115</v>
      </c>
      <c r="V115">
        <f>V114+0</f>
        <v>20</v>
      </c>
      <c r="W115" s="5">
        <f>(U115-U114)+(V115-V114)</f>
        <v>0</v>
      </c>
      <c r="Y115" s="4">
        <f>Z115+AA115</f>
        <v>11405</v>
      </c>
      <c r="Z115">
        <f>Z114+12</f>
        <v>10738</v>
      </c>
      <c r="AA115">
        <f>AA114+1</f>
        <v>667</v>
      </c>
      <c r="AB115" s="5">
        <f>(Z115-Z114)+(AA115-AA114)</f>
        <v>13</v>
      </c>
      <c r="AC115">
        <f>AC114+9</f>
        <v>44</v>
      </c>
      <c r="AD115" s="5">
        <f>AC115-AC114</f>
        <v>9</v>
      </c>
      <c r="AE115">
        <f>AF115+AG115</f>
        <v>1350</v>
      </c>
      <c r="AF115">
        <f>AF114+5</f>
        <v>1039</v>
      </c>
      <c r="AG115">
        <f>AG114+1</f>
        <v>311</v>
      </c>
      <c r="AH115" s="5">
        <f>(AF115-AF114)+(AG115-AG114)</f>
        <v>6</v>
      </c>
      <c r="AJ115" s="4">
        <f>AK115+AL115</f>
        <v>12185</v>
      </c>
      <c r="AK115">
        <f>AK114+12</f>
        <v>11798</v>
      </c>
      <c r="AL115">
        <f>AL114+-1</f>
        <v>387</v>
      </c>
      <c r="AM115" s="5">
        <f>(AK115-AK114)+(AL115-AL114)</f>
        <v>11</v>
      </c>
      <c r="AN115">
        <f>AN114+-9</f>
        <v>37</v>
      </c>
      <c r="AO115" s="5">
        <f>AN115-AN114</f>
        <v>-9</v>
      </c>
      <c r="AP115">
        <f>AQ115+AR115</f>
        <v>1061</v>
      </c>
      <c r="AQ115">
        <f>AQ114+1</f>
        <v>909</v>
      </c>
      <c r="AR115">
        <f>AR114+0</f>
        <v>152</v>
      </c>
      <c r="AS115" s="5">
        <f>(AQ115-AQ114)+(AR115-AR114)</f>
        <v>1</v>
      </c>
      <c r="AT115" s="4"/>
      <c r="AU115" s="4">
        <f>AV115+AW115</f>
        <v>16475</v>
      </c>
      <c r="AV115">
        <f>AV114+6</f>
        <v>15847</v>
      </c>
      <c r="AW115">
        <f>AW114+0</f>
        <v>628</v>
      </c>
      <c r="AX115" s="5">
        <f>(AV115-AV114)+(AW115-AW114)</f>
        <v>6</v>
      </c>
      <c r="AY115">
        <f>AY114+0</f>
        <v>53</v>
      </c>
      <c r="AZ115" s="5">
        <f>AY115-AY114</f>
        <v>0</v>
      </c>
      <c r="BA115">
        <f>BB115+BC115</f>
        <v>1361</v>
      </c>
      <c r="BB115">
        <f>BB114+0</f>
        <v>1063</v>
      </c>
      <c r="BC115">
        <f>BC114+0</f>
        <v>298</v>
      </c>
      <c r="BD115" s="5">
        <f>(BB115-BB114)+(BC115-BC114)</f>
        <v>0</v>
      </c>
      <c r="BF115" s="4">
        <f>BG115+BH115</f>
        <v>1259</v>
      </c>
      <c r="BG115">
        <f>BG114+0</f>
        <v>1200</v>
      </c>
      <c r="BH115">
        <f>BH114+1</f>
        <v>59</v>
      </c>
      <c r="BI115" s="5">
        <f>(BG115-BG114)+(BH115-BH114)</f>
        <v>1</v>
      </c>
      <c r="BJ115">
        <f>BJ114+0</f>
        <v>9</v>
      </c>
      <c r="BK115" s="5">
        <f>BJ115-BJ114</f>
        <v>0</v>
      </c>
      <c r="BL115">
        <f>BM115+BN115</f>
        <v>174</v>
      </c>
      <c r="BM115">
        <f>BM114+1</f>
        <v>136</v>
      </c>
      <c r="BN115">
        <f>BN114+1</f>
        <v>38</v>
      </c>
      <c r="BO115" s="5">
        <f>(BM115-BM114)+(BN115-BN114)</f>
        <v>2</v>
      </c>
      <c r="BQ115" s="4">
        <f>BR115+BS115</f>
        <v>895</v>
      </c>
      <c r="BR115">
        <f>BR114+0</f>
        <v>825</v>
      </c>
      <c r="BS115">
        <f>BS114+0</f>
        <v>70</v>
      </c>
      <c r="BT115" s="5">
        <f>(BR115-BR114)+(BS115-BS114)</f>
        <v>0</v>
      </c>
      <c r="BU115">
        <f>BU114+0</f>
        <v>0</v>
      </c>
      <c r="BV115" s="5">
        <f>BU115-BU114</f>
        <v>0</v>
      </c>
      <c r="BW115">
        <f>BX115+BY115</f>
        <v>64</v>
      </c>
      <c r="BX115">
        <f>BX114+0</f>
        <v>50</v>
      </c>
      <c r="BY115">
        <f>BY114+0</f>
        <v>14</v>
      </c>
      <c r="BZ115" s="5">
        <f>(BX115-BX114)+(BY115-BY114)</f>
        <v>0</v>
      </c>
      <c r="CB115" s="4">
        <f>CC115+CD115</f>
        <v>579</v>
      </c>
      <c r="CC115">
        <f>CC114+4</f>
        <v>572</v>
      </c>
      <c r="CD115">
        <f>CD114+0</f>
        <v>7</v>
      </c>
      <c r="CE115" s="5">
        <f>(CC115-CC114)+(CD115-CD114)</f>
        <v>4</v>
      </c>
      <c r="CF115">
        <f>CF114+0</f>
        <v>1</v>
      </c>
      <c r="CG115" s="5">
        <f>CF115-CF114</f>
        <v>0</v>
      </c>
      <c r="CH115">
        <f>CI115+CJ115</f>
        <v>14</v>
      </c>
      <c r="CI115">
        <f>CI114+0</f>
        <v>13</v>
      </c>
      <c r="CJ115">
        <f>CJ114+0</f>
        <v>1</v>
      </c>
      <c r="CK115" s="5">
        <f>(CI115-CI114)+(CJ115-CJ114)</f>
        <v>0</v>
      </c>
      <c r="CM115" s="4">
        <f>CN115+CO115</f>
        <v>1217</v>
      </c>
      <c r="CN115">
        <f>CN114+8</f>
        <v>1155</v>
      </c>
      <c r="CO115">
        <f>CO114+0</f>
        <v>62</v>
      </c>
      <c r="CP115" s="5">
        <f>(CN115-CN114)+(CO115-CO114)</f>
        <v>8</v>
      </c>
      <c r="CQ115">
        <f>CQ114+1</f>
        <v>4</v>
      </c>
      <c r="CR115" s="5">
        <f>CQ115-CQ114</f>
        <v>1</v>
      </c>
      <c r="CS115">
        <f>CT115+CU115</f>
        <v>101</v>
      </c>
      <c r="CT115">
        <f>CT114+0</f>
        <v>76</v>
      </c>
      <c r="CU115">
        <f>CU114+0</f>
        <v>25</v>
      </c>
      <c r="CV115" s="5">
        <f>(CT115-CT114)+(CU115-CU114)</f>
        <v>0</v>
      </c>
      <c r="CX115" s="4">
        <f>CY115+CZ115</f>
        <v>273</v>
      </c>
      <c r="CY115">
        <f>CY114+-3</f>
        <v>263</v>
      </c>
      <c r="CZ115">
        <f>CZ114+0</f>
        <v>10</v>
      </c>
      <c r="DA115" s="5">
        <f>(CY115-CY114)+(CZ115-CZ114)</f>
        <v>-3</v>
      </c>
      <c r="DC115" s="5"/>
      <c r="DD115">
        <f>DE115+DF115</f>
        <v>0</v>
      </c>
      <c r="DE115">
        <f>DE114+0</f>
        <v>0</v>
      </c>
      <c r="DF115">
        <f>DF114+0</f>
        <v>0</v>
      </c>
      <c r="DG115" s="5">
        <f>(DE115-DE114)+(DF115-DF114)</f>
        <v>0</v>
      </c>
      <c r="DI115" s="4">
        <f>N115+Y115+AJ115+AU115+BF115+BQ115+CB115+CM115+CX115</f>
        <v>45755</v>
      </c>
      <c r="DJ115">
        <f>O115+Z115+AK115+AV115+BG115+BR115+CC115+CN115+CY115</f>
        <v>43802</v>
      </c>
      <c r="DK115">
        <f>P115+AA115+AL115+AW115+BH115+BS115+CD115+CO115+CZ115</f>
        <v>1953</v>
      </c>
      <c r="DL115">
        <f>Q115+AB115+AM115+AX115+BI115+BT115+CE115+CP115+DA115</f>
        <v>40</v>
      </c>
      <c r="DM115">
        <f>R115+AC115+AN115+AY115+BJ115+BU115+CF115+CQ115+DB115</f>
        <v>149</v>
      </c>
      <c r="DN115" s="3">
        <f>(DM115/DM114)-1</f>
        <v>-0.0066666666666667096</v>
      </c>
      <c r="DO115">
        <f>T115+AE115+AP115+BA115+BL115+BW115+CH115+CS115+DD115</f>
        <v>4260</v>
      </c>
      <c r="DP115">
        <f>U115+AF115+AQ115+BB115+BM115+BX115+CI115+CT115+DE115</f>
        <v>3401</v>
      </c>
      <c r="DQ115">
        <f>V115+AG115+AR115+BC115+BN115+BY115+CJ115+CU115+DF115</f>
        <v>859</v>
      </c>
      <c r="DR115" s="3">
        <f>((DP115+DQ115)/(DP114+DQ114))-1</f>
        <v>0.0021171489061397875</v>
      </c>
      <c r="DS115" s="1"/>
      <c r="DT115">
        <f>DM115-DM114</f>
        <v>-1</v>
      </c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19.57">
      <c r="C116">
        <f>H115*D116</f>
        <v>26.999999999820716</v>
      </c>
      <c r="D116">
        <f>0.00059009944268399999</f>
        <v>0.00059009944268399999</v>
      </c>
      <c r="E116" t="s">
        <v>33</v>
      </c>
      <c r="F116" s="10">
        <v>44004</v>
      </c>
      <c r="G116" s="2">
        <f>H116*(1/(14/100))</f>
        <v>327014.28571203654</v>
      </c>
      <c r="H116">
        <f>H115+C116</f>
        <v>45781.999999685118</v>
      </c>
      <c r="I116">
        <v>45782</v>
      </c>
      <c r="J116">
        <v>2312302</v>
      </c>
      <c r="K116">
        <f>N116+Y116+AJ116+AU116+BF116+BQ116+CB116+CM116+CX116</f>
        <v>45782</v>
      </c>
      <c r="L116" s="3">
        <f>(K116/K115)-1</f>
        <v>0.00059009944268395564</v>
      </c>
      <c r="N116" s="4">
        <f>O116+P116</f>
        <v>1467</v>
      </c>
      <c r="O116">
        <f>O115+0</f>
        <v>1404</v>
      </c>
      <c r="P116">
        <f>P115+0</f>
        <v>63</v>
      </c>
      <c r="Q116" s="5">
        <f>(O116-O115)+(P116-P115)</f>
        <v>0</v>
      </c>
      <c r="R116">
        <f>R115+0</f>
        <v>1</v>
      </c>
      <c r="S116" s="5">
        <f>R116-R115</f>
        <v>0</v>
      </c>
      <c r="T116">
        <f>U116+V116</f>
        <v>135</v>
      </c>
      <c r="U116">
        <f>U115+0</f>
        <v>115</v>
      </c>
      <c r="V116">
        <f>V115+0</f>
        <v>20</v>
      </c>
      <c r="W116" s="5">
        <f>(U116-U115)+(V116-V115)</f>
        <v>0</v>
      </c>
      <c r="Y116" s="4">
        <f>Z116+AA116</f>
        <v>11414</v>
      </c>
      <c r="Z116">
        <f>Z115+5</f>
        <v>10743</v>
      </c>
      <c r="AA116">
        <f>AA115+4</f>
        <v>671</v>
      </c>
      <c r="AB116" s="5">
        <f>(Z116-Z115)+(AA116-AA115)</f>
        <v>9</v>
      </c>
      <c r="AC116">
        <f>AC115+-5</f>
        <v>39</v>
      </c>
      <c r="AD116" s="5">
        <f>AC116-AC115</f>
        <v>-5</v>
      </c>
      <c r="AE116">
        <f>AF116+AG116</f>
        <v>1350</v>
      </c>
      <c r="AF116">
        <f>AF115+-1</f>
        <v>1038</v>
      </c>
      <c r="AG116">
        <f>AG115+1</f>
        <v>312</v>
      </c>
      <c r="AH116" s="5">
        <f>(AF116-AF115)+(AG116-AG115)</f>
        <v>0</v>
      </c>
      <c r="AJ116" s="4">
        <f>AK116+AL116</f>
        <v>12196</v>
      </c>
      <c r="AK116">
        <f>AK115+7</f>
        <v>11805</v>
      </c>
      <c r="AL116">
        <f>AL115+4</f>
        <v>391</v>
      </c>
      <c r="AM116" s="5">
        <f>(AK116-AK115)+(AL116-AL115)</f>
        <v>11</v>
      </c>
      <c r="AN116">
        <f>AN115+0</f>
        <v>37</v>
      </c>
      <c r="AO116" s="5">
        <f>AN116-AN115</f>
        <v>0</v>
      </c>
      <c r="AP116">
        <f>AQ116+AR116</f>
        <v>1063</v>
      </c>
      <c r="AQ116">
        <f>AQ115+2</f>
        <v>911</v>
      </c>
      <c r="AR116">
        <f>AR115+0</f>
        <v>152</v>
      </c>
      <c r="AS116" s="5">
        <f>(AQ116-AQ115)+(AR116-AR115)</f>
        <v>2</v>
      </c>
      <c r="AT116" s="4"/>
      <c r="AU116" s="4">
        <f>AV116+AW116</f>
        <v>16483</v>
      </c>
      <c r="AV116">
        <f>AV115+7</f>
        <v>15854</v>
      </c>
      <c r="AW116">
        <f>AW115+1</f>
        <v>629</v>
      </c>
      <c r="AX116" s="5">
        <f>(AV116-AV115)+(AW116-AW115)</f>
        <v>8</v>
      </c>
      <c r="AY116">
        <f>AY115+-2</f>
        <v>51</v>
      </c>
      <c r="AZ116" s="5">
        <f>AY116-AY115</f>
        <v>-2</v>
      </c>
      <c r="BA116">
        <f>BB116+BC116</f>
        <v>1362</v>
      </c>
      <c r="BB116">
        <f>BB115+1</f>
        <v>1064</v>
      </c>
      <c r="BC116">
        <f>BC115+0</f>
        <v>298</v>
      </c>
      <c r="BD116" s="5">
        <f>(BB116-BB115)+(BC116-BC115)</f>
        <v>1</v>
      </c>
      <c r="BF116" s="4">
        <f>BG116+BH116</f>
        <v>1259</v>
      </c>
      <c r="BG116">
        <f>BG115+0</f>
        <v>1200</v>
      </c>
      <c r="BH116">
        <f>BH115+0</f>
        <v>59</v>
      </c>
      <c r="BI116" s="5">
        <f>(BG116-BG115)+(BH116-BH115)</f>
        <v>0</v>
      </c>
      <c r="BJ116">
        <f>BJ115+-1</f>
        <v>8</v>
      </c>
      <c r="BK116" s="5">
        <f>BJ116-BJ115</f>
        <v>-1</v>
      </c>
      <c r="BL116">
        <f>BM116+BN116</f>
        <v>174</v>
      </c>
      <c r="BM116">
        <f>BM115+0</f>
        <v>136</v>
      </c>
      <c r="BN116">
        <f>BN115+0</f>
        <v>38</v>
      </c>
      <c r="BO116" s="5">
        <f>(BM116-BM115)+(BN116-BN115)</f>
        <v>0</v>
      </c>
      <c r="BQ116" s="4">
        <f>BR116+BS116</f>
        <v>895</v>
      </c>
      <c r="BR116">
        <f>BR115+0</f>
        <v>825</v>
      </c>
      <c r="BS116">
        <f>BS115+0</f>
        <v>70</v>
      </c>
      <c r="BT116" s="5">
        <f>(BR116-BR115)+(BS116-BS115)</f>
        <v>0</v>
      </c>
      <c r="BU116">
        <f>BU115+0</f>
        <v>0</v>
      </c>
      <c r="BV116" s="5">
        <f>BU116-BU115</f>
        <v>0</v>
      </c>
      <c r="BW116">
        <f>BX116+BY116</f>
        <v>64</v>
      </c>
      <c r="BX116">
        <f>BX115+0</f>
        <v>50</v>
      </c>
      <c r="BY116">
        <f>BY115+0</f>
        <v>14</v>
      </c>
      <c r="BZ116" s="5">
        <f>(BX116-BX115)+(BY116-BY115)</f>
        <v>0</v>
      </c>
      <c r="CB116" s="4">
        <f>CC116+CD116</f>
        <v>584</v>
      </c>
      <c r="CC116">
        <f>CC115+5</f>
        <v>577</v>
      </c>
      <c r="CD116">
        <f>CD115+0</f>
        <v>7</v>
      </c>
      <c r="CE116" s="5">
        <f>(CC116-CC115)+(CD116-CD115)</f>
        <v>5</v>
      </c>
      <c r="CF116">
        <f>CF115+0</f>
        <v>1</v>
      </c>
      <c r="CG116" s="5">
        <f>CF116-CF115</f>
        <v>0</v>
      </c>
      <c r="CH116">
        <f>CI116+CJ116</f>
        <v>14</v>
      </c>
      <c r="CI116">
        <f>CI115+0</f>
        <v>13</v>
      </c>
      <c r="CJ116">
        <f>CJ115+0</f>
        <v>1</v>
      </c>
      <c r="CK116" s="5">
        <f>(CI116-CI115)+(CJ116-CJ115)</f>
        <v>0</v>
      </c>
      <c r="CM116" s="4">
        <f>CN116+CO116</f>
        <v>1214</v>
      </c>
      <c r="CN116">
        <f>CN115+-3</f>
        <v>1152</v>
      </c>
      <c r="CO116">
        <f>CO115+0</f>
        <v>62</v>
      </c>
      <c r="CP116" s="5">
        <f>(CN116-CN115)+(CO116-CO115)</f>
        <v>-3</v>
      </c>
      <c r="CQ116">
        <f>CQ115+-1</f>
        <v>3</v>
      </c>
      <c r="CR116" s="5">
        <f>CQ116-CQ115</f>
        <v>-1</v>
      </c>
      <c r="CS116">
        <f>CT116+CU116</f>
        <v>101</v>
      </c>
      <c r="CT116">
        <f>CT115+0</f>
        <v>76</v>
      </c>
      <c r="CU116">
        <f>CU115+0</f>
        <v>25</v>
      </c>
      <c r="CV116" s="5">
        <f>(CT116-CT115)+(CU116-CU115)</f>
        <v>0</v>
      </c>
      <c r="CX116" s="4">
        <f>CY116+CZ116</f>
        <v>270</v>
      </c>
      <c r="CY116">
        <f>CY115+-3</f>
        <v>260</v>
      </c>
      <c r="CZ116">
        <f>CZ115+0</f>
        <v>10</v>
      </c>
      <c r="DA116" s="5">
        <f>(CY116-CY115)+(CZ116-CZ115)</f>
        <v>-3</v>
      </c>
      <c r="DC116" s="5"/>
      <c r="DD116">
        <f>DE116+DF116</f>
        <v>0</v>
      </c>
      <c r="DE116">
        <f>DE115+0</f>
        <v>0</v>
      </c>
      <c r="DF116">
        <f>DF115+0</f>
        <v>0</v>
      </c>
      <c r="DG116" s="5">
        <f>(DE116-DE115)+(DF116-DF115)</f>
        <v>0</v>
      </c>
      <c r="DI116" s="4">
        <f>N116+Y116+AJ116+AU116+BF116+BQ116+CB116+CM116+CX116</f>
        <v>45782</v>
      </c>
      <c r="DJ116">
        <f>O116+Z116+AK116+AV116+BG116+BR116+CC116+CN116+CY116</f>
        <v>43820</v>
      </c>
      <c r="DK116">
        <f>P116+AA116+AL116+AW116+BH116+BS116+CD116+CO116+CZ116</f>
        <v>1962</v>
      </c>
      <c r="DL116">
        <f>Q116+AB116+AM116+AX116+BI116+BT116+CE116+CP116+DA116</f>
        <v>27</v>
      </c>
      <c r="DM116">
        <f>R116+AC116+AN116+AY116+BJ116+BU116+CF116+CQ116+DB116</f>
        <v>140</v>
      </c>
      <c r="DN116" s="3">
        <f>(DM116/DM115)-1</f>
        <v>-0.060402684563758413</v>
      </c>
      <c r="DO116">
        <f>T116+AE116+AP116+BA116+BL116+BW116+CH116+CS116+DD116</f>
        <v>4263</v>
      </c>
      <c r="DP116">
        <f>U116+AF116+AQ116+BB116+BM116+BX116+CI116+CT116+DE116</f>
        <v>3403</v>
      </c>
      <c r="DQ116">
        <f>V116+AG116+AR116+BC116+BN116+BY116+CJ116+CU116+DF116</f>
        <v>860</v>
      </c>
      <c r="DR116" s="3">
        <f>((DP116+DQ116)/(DP115+DQ115))-1</f>
        <v>0.00070422535211278614</v>
      </c>
      <c r="DS116" s="1"/>
      <c r="DT116">
        <f>DM116-DM115</f>
        <v>-9</v>
      </c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19.57">
      <c r="C117">
        <f>H116*D117</f>
        <v>116.99999999900129</v>
      </c>
      <c r="D117">
        <f>0.0025555895330000001</f>
        <v>0.0025555895330000001</v>
      </c>
      <c r="E117" t="s">
        <v>34</v>
      </c>
      <c r="F117" s="10">
        <v>44005</v>
      </c>
      <c r="G117" s="2">
        <f>H117*(1/(14/100))</f>
        <v>327849.9999977437</v>
      </c>
      <c r="H117">
        <f>H116+C117</f>
        <v>45898.999999684122</v>
      </c>
      <c r="I117">
        <v>45899</v>
      </c>
      <c r="J117">
        <v>2347491</v>
      </c>
      <c r="K117">
        <f>N117+Y117+AJ117+AU117+BF117+BQ117+CB117+CM117+CX117</f>
        <v>45899</v>
      </c>
      <c r="L117" s="3">
        <f>(K117/K116)-1</f>
        <v>0.0025555895330042766</v>
      </c>
      <c r="N117" s="4">
        <f>O117+P117</f>
        <v>1469</v>
      </c>
      <c r="O117">
        <f>O116+2</f>
        <v>1406</v>
      </c>
      <c r="P117">
        <f>P116+0</f>
        <v>63</v>
      </c>
      <c r="Q117" s="5">
        <f>(O117-O116)+(P117-P116)</f>
        <v>2</v>
      </c>
      <c r="R117">
        <f>R116+0</f>
        <v>1</v>
      </c>
      <c r="S117" s="5">
        <f>R117-R116</f>
        <v>0</v>
      </c>
      <c r="T117">
        <f>U117+V117</f>
        <v>136</v>
      </c>
      <c r="U117">
        <f>U116+1</f>
        <v>116</v>
      </c>
      <c r="V117">
        <f>V116+0</f>
        <v>20</v>
      </c>
      <c r="W117" s="5">
        <f>(U117-U116)+(V117-V116)</f>
        <v>1</v>
      </c>
      <c r="Y117" s="4">
        <f>Z117+AA117</f>
        <v>11443</v>
      </c>
      <c r="Z117">
        <f>Z116+32</f>
        <v>10775</v>
      </c>
      <c r="AA117">
        <f>AA116+-3</f>
        <v>668</v>
      </c>
      <c r="AB117" s="5">
        <f>(Z117-Z116)+(AA117-AA116)</f>
        <v>29</v>
      </c>
      <c r="AC117">
        <f>AC116+0</f>
        <v>39</v>
      </c>
      <c r="AD117" s="5">
        <f>AC117-AC116</f>
        <v>0</v>
      </c>
      <c r="AE117">
        <f>AF117+AG117</f>
        <v>1352</v>
      </c>
      <c r="AF117">
        <f>AF116+2</f>
        <v>1040</v>
      </c>
      <c r="AG117">
        <f>AG116+0</f>
        <v>312</v>
      </c>
      <c r="AH117" s="5">
        <f>(AF117-AF116)+(AG117-AG116)</f>
        <v>2</v>
      </c>
      <c r="AJ117" s="4">
        <f>AK117+AL117</f>
        <v>12225</v>
      </c>
      <c r="AK117">
        <f>AK116+31</f>
        <v>11836</v>
      </c>
      <c r="AL117">
        <f>AL116+-2</f>
        <v>389</v>
      </c>
      <c r="AM117" s="5">
        <f>(AK117-AK116)+(AL117-AL116)</f>
        <v>29</v>
      </c>
      <c r="AN117">
        <f>AN116+1</f>
        <v>38</v>
      </c>
      <c r="AO117" s="5">
        <f>AN117-AN116</f>
        <v>1</v>
      </c>
      <c r="AP117">
        <f>AQ117+AR117</f>
        <v>1065</v>
      </c>
      <c r="AQ117">
        <f>AQ116+4</f>
        <v>915</v>
      </c>
      <c r="AR117">
        <f>AR116+-2</f>
        <v>150</v>
      </c>
      <c r="AS117" s="5">
        <f>(AQ117-AQ116)+(AR117-AR116)</f>
        <v>2</v>
      </c>
      <c r="AU117" s="4">
        <f>AV117+AW117</f>
        <v>16522</v>
      </c>
      <c r="AV117">
        <f>AV116+38</f>
        <v>15892</v>
      </c>
      <c r="AW117">
        <f>AW116+1</f>
        <v>630</v>
      </c>
      <c r="AX117" s="5">
        <f>(AV117-AV116)+(AW117-AW116)</f>
        <v>39</v>
      </c>
      <c r="AY117">
        <f>AY116+-5</f>
        <v>46</v>
      </c>
      <c r="AZ117" s="5">
        <f>AY117-AY116</f>
        <v>-5</v>
      </c>
      <c r="BA117">
        <f>BB117+BC117</f>
        <v>1367</v>
      </c>
      <c r="BB117">
        <f>BB116+1</f>
        <v>1065</v>
      </c>
      <c r="BC117">
        <f>BC116+4</f>
        <v>302</v>
      </c>
      <c r="BD117" s="5">
        <f>(BB117-BB116)+(BC117-BC116)</f>
        <v>5</v>
      </c>
      <c r="BF117" s="4">
        <f>BG117+BH117</f>
        <v>1272</v>
      </c>
      <c r="BG117">
        <f>BG116+13</f>
        <v>1213</v>
      </c>
      <c r="BH117">
        <f>BH116+0</f>
        <v>59</v>
      </c>
      <c r="BI117" s="5">
        <f>(BG117-BG116)+(BH117-BH116)</f>
        <v>13</v>
      </c>
      <c r="BJ117">
        <f>BJ116+2</f>
        <v>10</v>
      </c>
      <c r="BK117" s="5">
        <f>BJ117-BJ116</f>
        <v>2</v>
      </c>
      <c r="BL117">
        <f>BM117+BN117</f>
        <v>177</v>
      </c>
      <c r="BM117">
        <f>BM116+3</f>
        <v>139</v>
      </c>
      <c r="BN117">
        <f>BN116+0</f>
        <v>38</v>
      </c>
      <c r="BO117" s="5">
        <f>(BM117-BM116)+(BN117-BN116)</f>
        <v>3</v>
      </c>
      <c r="BQ117" s="4">
        <f>BR117+BS117</f>
        <v>898</v>
      </c>
      <c r="BR117">
        <f>BR116+3</f>
        <v>828</v>
      </c>
      <c r="BS117">
        <f>BS116+0</f>
        <v>70</v>
      </c>
      <c r="BT117" s="5">
        <f>(BR117-BR116)+(BS117-BS116)</f>
        <v>3</v>
      </c>
      <c r="BU117">
        <f>BU116+0</f>
        <v>0</v>
      </c>
      <c r="BV117" s="5">
        <f>BU117-BU116</f>
        <v>0</v>
      </c>
      <c r="BW117">
        <f>BX117+BY117</f>
        <v>64</v>
      </c>
      <c r="BX117">
        <f>BX116+0</f>
        <v>50</v>
      </c>
      <c r="BY117">
        <f>BY116+0</f>
        <v>14</v>
      </c>
      <c r="BZ117" s="5">
        <f>(BX117-BX116)+(BY117-BY116)</f>
        <v>0</v>
      </c>
      <c r="CB117" s="4">
        <f>CC117+CD117</f>
        <v>587</v>
      </c>
      <c r="CC117">
        <f>CC116+3</f>
        <v>580</v>
      </c>
      <c r="CD117">
        <f>CD116+0</f>
        <v>7</v>
      </c>
      <c r="CE117" s="5">
        <f>(CC117-CC116)+(CD117-CD116)</f>
        <v>3</v>
      </c>
      <c r="CF117">
        <f>CF116+0</f>
        <v>1</v>
      </c>
      <c r="CG117" s="5">
        <f>CF117-CF116</f>
        <v>0</v>
      </c>
      <c r="CH117">
        <f>CI117+CJ117</f>
        <v>14</v>
      </c>
      <c r="CI117">
        <f>CI116+0</f>
        <v>13</v>
      </c>
      <c r="CJ117">
        <f>CJ116+0</f>
        <v>1</v>
      </c>
      <c r="CK117" s="5">
        <f>(CI117-CI116)+(CJ117-CJ116)</f>
        <v>0</v>
      </c>
      <c r="CM117" s="4">
        <f>CN117+CO117</f>
        <v>1221</v>
      </c>
      <c r="CN117">
        <f>CN116+7</f>
        <v>1159</v>
      </c>
      <c r="CO117">
        <f>CO116+0</f>
        <v>62</v>
      </c>
      <c r="CP117" s="5">
        <f>(CN117-CN116)+(CO117-CO116)</f>
        <v>7</v>
      </c>
      <c r="CQ117">
        <f>CQ116+0</f>
        <v>3</v>
      </c>
      <c r="CR117" s="5">
        <f>CQ117-CQ116</f>
        <v>0</v>
      </c>
      <c r="CS117">
        <f>CT117+CU117</f>
        <v>102</v>
      </c>
      <c r="CT117">
        <f>CT116+0</f>
        <v>76</v>
      </c>
      <c r="CU117">
        <f>CU116+1</f>
        <v>26</v>
      </c>
      <c r="CV117" s="5">
        <f>(CT117-CT116)+(CU117-CU116)</f>
        <v>1</v>
      </c>
      <c r="CX117" s="4">
        <f>CY117+CZ117</f>
        <v>262</v>
      </c>
      <c r="CY117">
        <f>CY116+-8</f>
        <v>252</v>
      </c>
      <c r="CZ117">
        <f>CZ116+0</f>
        <v>10</v>
      </c>
      <c r="DA117" s="5">
        <f>(CY117-CY116)+(CZ117-CZ116)</f>
        <v>-8</v>
      </c>
      <c r="DC117" s="5"/>
      <c r="DD117">
        <f>DE117+DF117</f>
        <v>0</v>
      </c>
      <c r="DE117">
        <f>DE116+0</f>
        <v>0</v>
      </c>
      <c r="DF117">
        <f>DF116+0</f>
        <v>0</v>
      </c>
      <c r="DG117" s="5">
        <f>(DE117-DE116)+(DF117-DF116)</f>
        <v>0</v>
      </c>
      <c r="DI117" s="4">
        <f>N117+Y117+AJ117+AU117+BF117+BQ117+CB117+CM117+CX117</f>
        <v>45899</v>
      </c>
      <c r="DJ117">
        <f>O117+Z117+AK117+AV117+BG117+BR117+CC117+CN117+CY117</f>
        <v>43941</v>
      </c>
      <c r="DK117">
        <f>P117+AA117+AL117+AW117+BH117+BS117+CD117+CO117+CZ117</f>
        <v>1958</v>
      </c>
      <c r="DL117">
        <f>Q117+AB117+AM117+AX117+BI117+BT117+CE117+CP117+DA117</f>
        <v>117</v>
      </c>
      <c r="DM117">
        <f>R117+AC117+AN117+AY117+BJ117+BU117+CF117+CQ117+DB117</f>
        <v>138</v>
      </c>
      <c r="DN117" s="3">
        <f>(DM117/DM116)-1</f>
        <v>-0.014285714285714235</v>
      </c>
      <c r="DO117">
        <f>T117+AE117+AP117+BA117+BL117+BW117+CH117+CS117+DD117</f>
        <v>4277</v>
      </c>
      <c r="DP117">
        <f>U117+AF117+AQ117+BB117+BM117+BX117+CI117+CT117+DE117</f>
        <v>3414</v>
      </c>
      <c r="DQ117">
        <f>V117+AG117+AR117+BC117+BN117+BY117+CJ117+CU117+DF117</f>
        <v>863</v>
      </c>
      <c r="DR117" s="3">
        <f>((DP117+DQ117)/(DP116+DQ116))-1</f>
        <v>0.003284072249589487</v>
      </c>
      <c r="DS117" s="1"/>
      <c r="DT117">
        <f>DM117-DM116</f>
        <v>-2</v>
      </c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19.57">
      <c r="C118">
        <f>H117*D118</f>
        <v>13.999999999882343</v>
      </c>
      <c r="D118">
        <f>0.000305017538508</f>
        <v>0.000305017538508</v>
      </c>
      <c r="E118" t="s">
        <v>35</v>
      </c>
      <c r="F118" s="10">
        <v>44006</v>
      </c>
      <c r="G118" s="2">
        <f>H118*(1/(14/100))</f>
        <v>327949.99999774288</v>
      </c>
      <c r="H118">
        <f>H117+C118</f>
        <v>45912.999999684005</v>
      </c>
      <c r="I118">
        <v>45913</v>
      </c>
      <c r="J118">
        <v>2382327</v>
      </c>
      <c r="K118">
        <f>N118+Y118+AJ118+AU118+BF118+BQ118+CB118+CM118+CX118</f>
        <v>45913</v>
      </c>
      <c r="L118" s="3">
        <f>(K118/K117)-1</f>
        <v>0.00030501753850842306</v>
      </c>
      <c r="N118" s="4">
        <f>O118+P118</f>
        <v>1469</v>
      </c>
      <c r="O118">
        <f>O117+0</f>
        <v>1406</v>
      </c>
      <c r="P118">
        <f>P117+0</f>
        <v>63</v>
      </c>
      <c r="Q118" s="5">
        <f>(O118-O117)+(P118-P117)</f>
        <v>0</v>
      </c>
      <c r="R118">
        <f>R117+0</f>
        <v>1</v>
      </c>
      <c r="S118" s="5">
        <f>R118-R117</f>
        <v>0</v>
      </c>
      <c r="T118">
        <f>U118+V118</f>
        <v>136</v>
      </c>
      <c r="U118">
        <f>U117+0</f>
        <v>116</v>
      </c>
      <c r="V118">
        <f>V117+0</f>
        <v>20</v>
      </c>
      <c r="W118" s="5">
        <f>(U118-U117)+(V118-V117)</f>
        <v>0</v>
      </c>
      <c r="Y118" s="4">
        <f>Z118+AA118</f>
        <v>11450</v>
      </c>
      <c r="Z118">
        <f>Z117+7</f>
        <v>10782</v>
      </c>
      <c r="AA118">
        <f>AA117+0</f>
        <v>668</v>
      </c>
      <c r="AB118" s="5">
        <f>(Z118-Z117)+(AA118-AA117)</f>
        <v>7</v>
      </c>
      <c r="AC118">
        <f>AC117+-11</f>
        <v>28</v>
      </c>
      <c r="AD118" s="5">
        <f>AC118-AC117</f>
        <v>-11</v>
      </c>
      <c r="AE118">
        <f>AF118+AG118</f>
        <v>1356</v>
      </c>
      <c r="AF118">
        <f>AF117+4</f>
        <v>1044</v>
      </c>
      <c r="AG118">
        <f>AG117+0</f>
        <v>312</v>
      </c>
      <c r="AH118" s="5">
        <f>(AF118-AF117)+(AG118-AG117)</f>
        <v>4</v>
      </c>
      <c r="AJ118" s="4">
        <f>AK118+AL118</f>
        <v>12227</v>
      </c>
      <c r="AK118">
        <f>AK117+2</f>
        <v>11838</v>
      </c>
      <c r="AL118">
        <f>AL117+0</f>
        <v>389</v>
      </c>
      <c r="AM118" s="5">
        <f>(AK118-AK117)+(AL118-AL117)</f>
        <v>2</v>
      </c>
      <c r="AN118">
        <f>AN117+-1</f>
        <v>37</v>
      </c>
      <c r="AO118" s="5">
        <f>AN118-AN117</f>
        <v>-1</v>
      </c>
      <c r="AP118">
        <f>AQ118+AR118</f>
        <v>1066</v>
      </c>
      <c r="AQ118">
        <f>AQ117+1</f>
        <v>916</v>
      </c>
      <c r="AR118">
        <f>AR117+0</f>
        <v>150</v>
      </c>
      <c r="AS118" s="5">
        <f>(AQ118-AQ117)+(AR118-AR117)</f>
        <v>1</v>
      </c>
      <c r="AU118" s="4">
        <f>AV118+AW118</f>
        <v>16527</v>
      </c>
      <c r="AV118">
        <f>AV117+4</f>
        <v>15896</v>
      </c>
      <c r="AW118">
        <f>AW117+1</f>
        <v>631</v>
      </c>
      <c r="AX118" s="5">
        <f>(AV118-AV117)+(AW118-AW117)</f>
        <v>5</v>
      </c>
      <c r="AY118">
        <f>AY117+1</f>
        <v>47</v>
      </c>
      <c r="AZ118" s="5">
        <f>AY118-AY117</f>
        <v>1</v>
      </c>
      <c r="BA118">
        <f>BB118+BC118</f>
        <v>1370</v>
      </c>
      <c r="BB118">
        <f>BB117+2</f>
        <v>1067</v>
      </c>
      <c r="BC118">
        <f>BC117+1</f>
        <v>303</v>
      </c>
      <c r="BD118" s="5">
        <f>(BB118-BB117)+(BC118-BC117)</f>
        <v>3</v>
      </c>
      <c r="BF118" s="4">
        <f>BG118+BH118</f>
        <v>1273</v>
      </c>
      <c r="BG118">
        <f>BG117+1</f>
        <v>1214</v>
      </c>
      <c r="BH118">
        <f>BH117+0</f>
        <v>59</v>
      </c>
      <c r="BI118" s="5">
        <f>(BG118-BG117)+(BH118-BH117)</f>
        <v>1</v>
      </c>
      <c r="BJ118">
        <f>BJ117+-2</f>
        <v>8</v>
      </c>
      <c r="BK118" s="5">
        <f>BJ118-BJ117</f>
        <v>-2</v>
      </c>
      <c r="BL118">
        <f>BM118+BN118</f>
        <v>179</v>
      </c>
      <c r="BM118">
        <f>BM117+2</f>
        <v>141</v>
      </c>
      <c r="BN118">
        <f>BN117+0</f>
        <v>38</v>
      </c>
      <c r="BO118" s="5">
        <f>(BM118-BM117)+(BN118-BN117)</f>
        <v>2</v>
      </c>
      <c r="BQ118" s="4">
        <f>BR118+BS118</f>
        <v>898</v>
      </c>
      <c r="BR118">
        <f>BR117+0</f>
        <v>828</v>
      </c>
      <c r="BS118">
        <f>BS117+0</f>
        <v>70</v>
      </c>
      <c r="BT118" s="5">
        <f>(BR118-BR117)+(BS118-BS117)</f>
        <v>0</v>
      </c>
      <c r="BU118">
        <f>BU117+0</f>
        <v>0</v>
      </c>
      <c r="BV118" s="5">
        <f>BU118-BU117</f>
        <v>0</v>
      </c>
      <c r="BW118">
        <f>BX118+BY118</f>
        <v>64</v>
      </c>
      <c r="BX118">
        <f>BX117+0</f>
        <v>50</v>
      </c>
      <c r="BY118">
        <f>BY117+0</f>
        <v>14</v>
      </c>
      <c r="BZ118" s="5">
        <f>(BX118-BX117)+(BY118-BY117)</f>
        <v>0</v>
      </c>
      <c r="CB118" s="4">
        <f>CC118+CD118</f>
        <v>588</v>
      </c>
      <c r="CC118">
        <f>CC117+1</f>
        <v>581</v>
      </c>
      <c r="CD118">
        <f>CD117+0</f>
        <v>7</v>
      </c>
      <c r="CE118" s="5">
        <f>(CC118-CC117)+(CD118-CD117)</f>
        <v>1</v>
      </c>
      <c r="CF118">
        <f>CF117+0</f>
        <v>1</v>
      </c>
      <c r="CG118" s="5">
        <f>CF118-CF117</f>
        <v>0</v>
      </c>
      <c r="CH118">
        <f>CI118+CJ118</f>
        <v>14</v>
      </c>
      <c r="CI118">
        <f>CI117+0</f>
        <v>13</v>
      </c>
      <c r="CJ118">
        <f>CJ117+0</f>
        <v>1</v>
      </c>
      <c r="CK118" s="5">
        <f>(CI118-CI117)+(CJ118-CJ117)</f>
        <v>0</v>
      </c>
      <c r="CM118" s="4">
        <f>CN118+CO118</f>
        <v>1221</v>
      </c>
      <c r="CN118">
        <f>CN117+0</f>
        <v>1159</v>
      </c>
      <c r="CO118">
        <f>CO117+0</f>
        <v>62</v>
      </c>
      <c r="CP118" s="5">
        <f>(CN118-CN117)+(CO118-CO117)</f>
        <v>0</v>
      </c>
      <c r="CQ118">
        <f>CQ117+-1</f>
        <v>2</v>
      </c>
      <c r="CR118" s="5">
        <f>CQ118-CQ117</f>
        <v>-1</v>
      </c>
      <c r="CS118">
        <f>CT118+CU118</f>
        <v>102</v>
      </c>
      <c r="CT118">
        <f>CT117+0</f>
        <v>76</v>
      </c>
      <c r="CU118">
        <f>CU117+0</f>
        <v>26</v>
      </c>
      <c r="CV118" s="5">
        <f>(CT118-CT117)+(CU118-CU117)</f>
        <v>0</v>
      </c>
      <c r="CX118" s="4">
        <f>CY118+CZ118</f>
        <v>260</v>
      </c>
      <c r="CY118">
        <f>CY117+-2</f>
        <v>250</v>
      </c>
      <c r="CZ118">
        <f>CZ117+0</f>
        <v>10</v>
      </c>
      <c r="DA118" s="5">
        <f>(CY118-CY117)+(CZ118-CZ117)</f>
        <v>-2</v>
      </c>
      <c r="DC118" s="5"/>
      <c r="DD118">
        <f>DE118+DF118</f>
        <v>0</v>
      </c>
      <c r="DE118">
        <f>DE117+0</f>
        <v>0</v>
      </c>
      <c r="DF118">
        <f>DF117+0</f>
        <v>0</v>
      </c>
      <c r="DG118" s="5">
        <f>(DE118-DE117)+(DF118-DF117)</f>
        <v>0</v>
      </c>
      <c r="DI118" s="4">
        <f>N118+Y118+AJ118+AU118+BF118+BQ118+CB118+CM118+CX118</f>
        <v>45913</v>
      </c>
      <c r="DJ118">
        <f>O118+Z118+AK118+AV118+BG118+BR118+CC118+CN118+CY118</f>
        <v>43954</v>
      </c>
      <c r="DK118">
        <f>P118+AA118+AL118+AW118+BH118+BS118+CD118+CO118+CZ118</f>
        <v>1959</v>
      </c>
      <c r="DL118">
        <f>Q118+AB118+AM118+AX118+BI118+BT118+CE118+CP118+DA118</f>
        <v>14</v>
      </c>
      <c r="DM118">
        <f>R118+AC118+AN118+AY118+BJ118+BU118+CF118+CQ118+DB118</f>
        <v>124</v>
      </c>
      <c r="DN118" s="3">
        <f>(DM118/DM117)-1</f>
        <v>-0.10144927536231885</v>
      </c>
      <c r="DO118">
        <f>T118+AE118+AP118+BA118+BL118+BW118+CH118+CS118+DD118</f>
        <v>4287</v>
      </c>
      <c r="DP118">
        <f>U118+AF118+AQ118+BB118+BM118+BX118+CI118+CT118+DE118</f>
        <v>3423</v>
      </c>
      <c r="DQ118">
        <f>V118+AG118+AR118+BC118+BN118+BY118+CJ118+CU118+DF118</f>
        <v>864</v>
      </c>
      <c r="DR118" s="3">
        <f>((DP118+DQ118)/(DP117+DQ117))-1</f>
        <v>0.0023380874444705046</v>
      </c>
      <c r="DS118" s="1"/>
      <c r="DT118">
        <f>DM118-DM117</f>
        <v>-14</v>
      </c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0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80.999999999241822</v>
      </c>
      <c r="D119">
        <f>0.0017642062161</f>
        <v>0.0017642062161</v>
      </c>
      <c r="E119" t="s">
        <v>37</v>
      </c>
      <c r="F119" s="10">
        <v>44007</v>
      </c>
      <c r="G119" s="2">
        <f>H119*(1/(14/100))</f>
        <v>328528.57142630889</v>
      </c>
      <c r="H119">
        <f>H118+C119</f>
        <v>45993.999999683248</v>
      </c>
      <c r="I119">
        <v>45994</v>
      </c>
      <c r="J119">
        <v>2422299</v>
      </c>
      <c r="K119">
        <f>N119+Y119+AJ119+AU119+BF119+BQ119+CB119+CM119+CX119</f>
        <v>45994</v>
      </c>
      <c r="L119" s="3">
        <f>(K119/K118)-1</f>
        <v>0.0017642062161042915</v>
      </c>
      <c r="N119" s="4">
        <f>O119+P119</f>
        <v>1469</v>
      </c>
      <c r="O119">
        <f>O118+0</f>
        <v>1406</v>
      </c>
      <c r="P119">
        <f>P118+0</f>
        <v>63</v>
      </c>
      <c r="Q119" s="5">
        <f>(O119-O118)+(P119-P118)</f>
        <v>0</v>
      </c>
      <c r="R119">
        <f>R118+0</f>
        <v>1</v>
      </c>
      <c r="S119" s="5">
        <f>R119-R118</f>
        <v>0</v>
      </c>
      <c r="T119">
        <f>U119+V119</f>
        <v>136</v>
      </c>
      <c r="U119">
        <f>U118+0</f>
        <v>116</v>
      </c>
      <c r="V119">
        <f>V118+0</f>
        <v>20</v>
      </c>
      <c r="W119" s="5">
        <f>(U119-U118)+(V119-V118)</f>
        <v>0</v>
      </c>
      <c r="Y119" s="4">
        <f>Z119+AA119</f>
        <v>11483</v>
      </c>
      <c r="Z119">
        <f>Z118+24</f>
        <v>10806</v>
      </c>
      <c r="AA119">
        <f>AA118+9</f>
        <v>677</v>
      </c>
      <c r="AB119" s="5">
        <f>(Z119-Z118)+(AA119-AA118)</f>
        <v>33</v>
      </c>
      <c r="AC119">
        <f>AC118+-3</f>
        <v>25</v>
      </c>
      <c r="AD119" s="5">
        <f>AC119-AC118</f>
        <v>-3</v>
      </c>
      <c r="AE119">
        <f>AF119+AG119</f>
        <v>1362</v>
      </c>
      <c r="AF119">
        <f>AF118+7</f>
        <v>1051</v>
      </c>
      <c r="AG119">
        <f>AG118+-1</f>
        <v>311</v>
      </c>
      <c r="AH119" s="5">
        <f>(AF119-AF118)+(AG119-AG118)</f>
        <v>6</v>
      </c>
      <c r="AJ119" s="4">
        <f>AK119+AL119</f>
        <v>12245</v>
      </c>
      <c r="AK119">
        <f>AK118+14</f>
        <v>11852</v>
      </c>
      <c r="AL119">
        <f>AL118+4</f>
        <v>393</v>
      </c>
      <c r="AM119" s="5">
        <f>(AK119-AK118)+(AL119-AL118)</f>
        <v>18</v>
      </c>
      <c r="AN119">
        <f>AN118+2</f>
        <v>39</v>
      </c>
      <c r="AO119" s="5">
        <f>AN119-AN118</f>
        <v>2</v>
      </c>
      <c r="AP119">
        <f>AQ119+AR119</f>
        <v>1068</v>
      </c>
      <c r="AQ119">
        <f>AQ118+2</f>
        <v>918</v>
      </c>
      <c r="AR119">
        <f>AR118+0</f>
        <v>150</v>
      </c>
      <c r="AS119" s="5">
        <f>(AQ119-AQ118)+(AR119-AR118)</f>
        <v>2</v>
      </c>
      <c r="AU119" s="4">
        <f>AV119+AW119</f>
        <v>16547</v>
      </c>
      <c r="AV119">
        <f>AV118+18</f>
        <v>15914</v>
      </c>
      <c r="AW119">
        <f>AW118+2</f>
        <v>633</v>
      </c>
      <c r="AX119" s="5">
        <f>(AV119-AV118)+(AW119-AW118)</f>
        <v>20</v>
      </c>
      <c r="AY119">
        <f>AY118+-1</f>
        <v>46</v>
      </c>
      <c r="AZ119" s="5">
        <f>AY119-AY118</f>
        <v>-1</v>
      </c>
      <c r="BA119">
        <f>BB119+BC119</f>
        <v>1373</v>
      </c>
      <c r="BB119">
        <f>BB118+2</f>
        <v>1069</v>
      </c>
      <c r="BC119">
        <f>BC118+1</f>
        <v>304</v>
      </c>
      <c r="BD119" s="5">
        <f>(BB119-BB118)+(BC119-BC118)</f>
        <v>3</v>
      </c>
      <c r="BF119" s="4">
        <f>BG119+BH119</f>
        <v>1277</v>
      </c>
      <c r="BG119">
        <f>BG118+4</f>
        <v>1218</v>
      </c>
      <c r="BH119">
        <f>BH118+0</f>
        <v>59</v>
      </c>
      <c r="BI119" s="5">
        <f>(BG119-BG118)+(BH119-BH118)</f>
        <v>4</v>
      </c>
      <c r="BJ119">
        <f>BJ118+0</f>
        <v>8</v>
      </c>
      <c r="BK119" s="5">
        <f>BJ119-BJ118</f>
        <v>0</v>
      </c>
      <c r="BL119">
        <f>BM119+BN119</f>
        <v>179</v>
      </c>
      <c r="BM119">
        <f>BM118+0</f>
        <v>141</v>
      </c>
      <c r="BN119">
        <f>BN118+0</f>
        <v>38</v>
      </c>
      <c r="BO119" s="5">
        <f>(BM119-BM118)+(BN119-BN118)</f>
        <v>0</v>
      </c>
      <c r="BQ119" s="4">
        <f>BR119+BS119</f>
        <v>899</v>
      </c>
      <c r="BR119">
        <f>BR118+1</f>
        <v>829</v>
      </c>
      <c r="BS119">
        <f>BS118+0</f>
        <v>70</v>
      </c>
      <c r="BT119" s="5">
        <f>(BR119-BR118)+(BS119-BS118)</f>
        <v>1</v>
      </c>
      <c r="BU119">
        <f>BU118+0</f>
        <v>0</v>
      </c>
      <c r="BV119" s="5">
        <f>BU119-BU118</f>
        <v>0</v>
      </c>
      <c r="BW119">
        <f>BX119+BY119</f>
        <v>64</v>
      </c>
      <c r="BX119">
        <f>BX118+0</f>
        <v>50</v>
      </c>
      <c r="BY119">
        <f>BY118+0</f>
        <v>14</v>
      </c>
      <c r="BZ119" s="5">
        <f>(BX119-BX118)+(BY119-BY118)</f>
        <v>0</v>
      </c>
      <c r="CB119" s="4">
        <f>CC119+CD119</f>
        <v>595</v>
      </c>
      <c r="CC119">
        <f>CC118+5</f>
        <v>586</v>
      </c>
      <c r="CD119">
        <f>CD118+2</f>
        <v>9</v>
      </c>
      <c r="CE119" s="5">
        <f>(CC119-CC118)+(CD119-CD118)</f>
        <v>7</v>
      </c>
      <c r="CF119">
        <f>CF118+0</f>
        <v>1</v>
      </c>
      <c r="CG119" s="5">
        <f>CF119-CF118</f>
        <v>0</v>
      </c>
      <c r="CH119">
        <f>CI119+CJ119</f>
        <v>14</v>
      </c>
      <c r="CI119">
        <f>CI118+0</f>
        <v>13</v>
      </c>
      <c r="CJ119">
        <f>CJ118+0</f>
        <v>1</v>
      </c>
      <c r="CK119" s="5">
        <f>(CI119-CI118)+(CJ119-CJ118)</f>
        <v>0</v>
      </c>
      <c r="CM119" s="4">
        <f>CN119+CO119</f>
        <v>1219</v>
      </c>
      <c r="CN119">
        <f>CN118+-2</f>
        <v>1157</v>
      </c>
      <c r="CO119">
        <f>CO118+0</f>
        <v>62</v>
      </c>
      <c r="CP119" s="5">
        <f>(CN119-CN118)+(CO119-CO118)</f>
        <v>-2</v>
      </c>
      <c r="CQ119">
        <f>CQ118+0</f>
        <v>2</v>
      </c>
      <c r="CR119" s="5">
        <f>CQ119-CQ118</f>
        <v>0</v>
      </c>
      <c r="CS119">
        <f>CT119+CU119</f>
        <v>102</v>
      </c>
      <c r="CT119">
        <f>CT118+0</f>
        <v>76</v>
      </c>
      <c r="CU119">
        <f>CU118+0</f>
        <v>26</v>
      </c>
      <c r="CV119" s="5">
        <f>(CT119-CT118)+(CU119-CU118)</f>
        <v>0</v>
      </c>
      <c r="CX119" s="4">
        <f>CY119+CZ119</f>
        <v>260</v>
      </c>
      <c r="CY119">
        <f>CY118+0</f>
        <v>250</v>
      </c>
      <c r="CZ119">
        <f>CZ118+0</f>
        <v>10</v>
      </c>
      <c r="DA119" s="5">
        <f>(CY119-CY118)+(CZ119-CZ118)</f>
        <v>0</v>
      </c>
      <c r="DC119" s="5"/>
      <c r="DD119">
        <f>DE119+DF119</f>
        <v>0</v>
      </c>
      <c r="DE119">
        <f>DE118+0</f>
        <v>0</v>
      </c>
      <c r="DF119">
        <f>DF118+0</f>
        <v>0</v>
      </c>
      <c r="DG119" s="5">
        <f>(DE119-DE118)+(DF119-DF118)</f>
        <v>0</v>
      </c>
      <c r="DI119" s="4">
        <f>N119+Y119+AJ119+AU119+BF119+BQ119+CB119+CM119+CX119</f>
        <v>45994</v>
      </c>
      <c r="DJ119">
        <f>O119+Z119+AK119+AV119+BG119+BR119+CC119+CN119+CY119</f>
        <v>44018</v>
      </c>
      <c r="DK119">
        <f>P119+AA119+AL119+AW119+BH119+BS119+CD119+CO119+CZ119</f>
        <v>1976</v>
      </c>
      <c r="DL119">
        <f>Q119+AB119+AM119+AX119+BI119+BT119+CE119+CP119+DA119</f>
        <v>81</v>
      </c>
      <c r="DM119">
        <f>R119+AC119+AN119+AY119+BJ119+BU119+CF119+CQ119+DB119</f>
        <v>122</v>
      </c>
      <c r="DN119" s="3">
        <f>(DM119/DM118)-1</f>
        <v>-0.016129032258064502</v>
      </c>
      <c r="DO119">
        <f>T119+AE119+AP119+BA119+BL119+BW119+CH119+CS119+DD119</f>
        <v>4298</v>
      </c>
      <c r="DP119">
        <f>U119+AF119+AQ119+BB119+BM119+BX119+CI119+CT119+DE119</f>
        <v>3434</v>
      </c>
      <c r="DQ119">
        <f>V119+AG119+AR119+BC119+BN119+BY119+CJ119+CU119+DF119</f>
        <v>864</v>
      </c>
      <c r="DR119" s="3">
        <f>((DP119+DQ119)/(DP118+DQ118))-1</f>
        <v>0.0025658968975974528</v>
      </c>
      <c r="DS119" s="1"/>
      <c r="DT119">
        <f>DM119-DM118</f>
        <v>-2</v>
      </c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64.99999999939844</v>
      </c>
      <c r="D120">
        <f>0.0014132278123200001</f>
        <v>0.0014132278123200001</v>
      </c>
      <c r="E120" t="s">
        <v>38</v>
      </c>
      <c r="F120" s="10">
        <v>44008</v>
      </c>
      <c r="G120" s="2">
        <f>H120*(1/(14/100))</f>
        <v>328992.85714059032</v>
      </c>
      <c r="H120">
        <f>H119+C120</f>
        <v>46058.999999682645</v>
      </c>
      <c r="I120">
        <v>46059</v>
      </c>
      <c r="J120">
        <v>2467554</v>
      </c>
      <c r="K120">
        <f>N120+Y120+AJ120+AU120+BF120+BQ120+CB120+CM120+CX120</f>
        <v>46059</v>
      </c>
      <c r="L120" s="3">
        <f>(K120/K119)-1</f>
        <v>0.0014132278123233366</v>
      </c>
      <c r="N120" s="4">
        <f>O120+P120</f>
        <v>1471</v>
      </c>
      <c r="O120">
        <f>O119+2</f>
        <v>1408</v>
      </c>
      <c r="P120">
        <f>P119+0</f>
        <v>63</v>
      </c>
      <c r="Q120" s="5">
        <f>(O120-O119)+(P120-P119)</f>
        <v>2</v>
      </c>
      <c r="R120">
        <f>R119+0</f>
        <v>1</v>
      </c>
      <c r="S120" s="5">
        <f>R120-R119</f>
        <v>0</v>
      </c>
      <c r="T120">
        <f>U120+V120</f>
        <v>136</v>
      </c>
      <c r="U120">
        <f>U119+0</f>
        <v>116</v>
      </c>
      <c r="V120">
        <f>V119+0</f>
        <v>20</v>
      </c>
      <c r="W120" s="5">
        <f>(U120-U119)+(V120-V119)</f>
        <v>0</v>
      </c>
      <c r="Y120" s="4">
        <f>Z120+AA120</f>
        <v>11511</v>
      </c>
      <c r="Z120">
        <f>Z119+29</f>
        <v>10835</v>
      </c>
      <c r="AA120">
        <f>AA119+-1</f>
        <v>676</v>
      </c>
      <c r="AB120" s="5">
        <f>(Z120-Z119)+(AA120-AA119)</f>
        <v>28</v>
      </c>
      <c r="AC120">
        <f>AC119+0</f>
        <v>25</v>
      </c>
      <c r="AD120" s="5">
        <f>AC120-AC119</f>
        <v>0</v>
      </c>
      <c r="AE120">
        <f>AF120+AG120</f>
        <v>1365</v>
      </c>
      <c r="AF120">
        <f>AF119+2</f>
        <v>1053</v>
      </c>
      <c r="AG120">
        <f>AG119+1</f>
        <v>312</v>
      </c>
      <c r="AH120" s="5">
        <f>(AF120-AF119)+(AG120-AG119)</f>
        <v>3</v>
      </c>
      <c r="AJ120" s="4">
        <f>AK120+AL120</f>
        <v>12254</v>
      </c>
      <c r="AK120">
        <f>AK119+10</f>
        <v>11862</v>
      </c>
      <c r="AL120">
        <f>AL119+-1</f>
        <v>392</v>
      </c>
      <c r="AM120" s="5">
        <f>(AK120-AK119)+(AL120-AL119)</f>
        <v>9</v>
      </c>
      <c r="AN120">
        <f>AN119+6</f>
        <v>45</v>
      </c>
      <c r="AO120" s="5">
        <f>AN120-AN119</f>
        <v>6</v>
      </c>
      <c r="AP120">
        <f>AQ120+AR120</f>
        <v>1069</v>
      </c>
      <c r="AQ120">
        <f>AQ119+1</f>
        <v>919</v>
      </c>
      <c r="AR120">
        <f>AR119+0</f>
        <v>150</v>
      </c>
      <c r="AS120" s="5">
        <f>(AQ120-AQ119)+(AR120-AR119)</f>
        <v>1</v>
      </c>
      <c r="AU120" s="4">
        <f>AV120+AW120</f>
        <v>16564</v>
      </c>
      <c r="AV120">
        <f>AV119+17</f>
        <v>15931</v>
      </c>
      <c r="AW120">
        <f>AW119+0</f>
        <v>633</v>
      </c>
      <c r="AX120" s="5">
        <f>(AV120-AV119)+(AW120-AW119)</f>
        <v>17</v>
      </c>
      <c r="AY120">
        <f>AY119+0</f>
        <v>46</v>
      </c>
      <c r="AZ120" s="5">
        <f>AY120-AY119</f>
        <v>0</v>
      </c>
      <c r="BA120">
        <f>BB120+BC120</f>
        <v>1375</v>
      </c>
      <c r="BB120">
        <f>BB119+1</f>
        <v>1070</v>
      </c>
      <c r="BC120">
        <f>BC119+1</f>
        <v>305</v>
      </c>
      <c r="BD120" s="5">
        <f>(BB120-BB119)+(BC120-BC119)</f>
        <v>2</v>
      </c>
      <c r="BF120" s="4">
        <f>BG120+BH120</f>
        <v>1282</v>
      </c>
      <c r="BG120">
        <f>BG119+4</f>
        <v>1222</v>
      </c>
      <c r="BH120">
        <f>BH119+1</f>
        <v>60</v>
      </c>
      <c r="BI120" s="5">
        <f>(BG120-BG119)+(BH120-BH119)</f>
        <v>5</v>
      </c>
      <c r="BJ120">
        <f>BJ119+0</f>
        <v>8</v>
      </c>
      <c r="BK120" s="5">
        <f>BJ120-BJ119</f>
        <v>0</v>
      </c>
      <c r="BL120">
        <f>BM120+BN120</f>
        <v>182</v>
      </c>
      <c r="BM120">
        <f>BM119+2</f>
        <v>143</v>
      </c>
      <c r="BN120">
        <f>BN119+1</f>
        <v>39</v>
      </c>
      <c r="BO120" s="5">
        <f>(BM120-BM119)+(BN120-BN119)</f>
        <v>3</v>
      </c>
      <c r="BQ120" s="4">
        <f>BR120+BS120</f>
        <v>904</v>
      </c>
      <c r="BR120">
        <f>BR119+5</f>
        <v>834</v>
      </c>
      <c r="BS120">
        <f>BS119+0</f>
        <v>70</v>
      </c>
      <c r="BT120" s="5">
        <f>(BR120-BR119)+(BS120-BS119)</f>
        <v>5</v>
      </c>
      <c r="BU120">
        <f>BU119+0</f>
        <v>0</v>
      </c>
      <c r="BV120" s="5">
        <f>BU120-BU119</f>
        <v>0</v>
      </c>
      <c r="BW120">
        <f>BX120+BY120</f>
        <v>64</v>
      </c>
      <c r="BX120">
        <f>BX119+0</f>
        <v>50</v>
      </c>
      <c r="BY120">
        <f>BY119+0</f>
        <v>14</v>
      </c>
      <c r="BZ120" s="5">
        <f>(BX120-BX119)+(BY120-BY119)</f>
        <v>0</v>
      </c>
      <c r="CB120" s="4">
        <f>CC120+CD120</f>
        <v>598</v>
      </c>
      <c r="CC120">
        <f>CC119+5</f>
        <v>591</v>
      </c>
      <c r="CD120">
        <f>CD119+-2</f>
        <v>7</v>
      </c>
      <c r="CE120" s="5">
        <f>(CC120-CC119)+(CD120-CD119)</f>
        <v>3</v>
      </c>
      <c r="CF120">
        <f>CF119+0</f>
        <v>1</v>
      </c>
      <c r="CG120" s="5">
        <f>CF120-CF119</f>
        <v>0</v>
      </c>
      <c r="CH120">
        <f>CI120+CJ120</f>
        <v>14</v>
      </c>
      <c r="CI120">
        <f>CI119+0</f>
        <v>13</v>
      </c>
      <c r="CJ120">
        <f>CJ119+0</f>
        <v>1</v>
      </c>
      <c r="CK120" s="5">
        <f>(CI120-CI119)+(CJ120-CJ119)</f>
        <v>0</v>
      </c>
      <c r="CM120" s="4">
        <f>CN120+CO120</f>
        <v>1223</v>
      </c>
      <c r="CN120">
        <f>CN119+4</f>
        <v>1161</v>
      </c>
      <c r="CO120">
        <f>CO119+0</f>
        <v>62</v>
      </c>
      <c r="CP120" s="5">
        <f>(CN120-CN119)+(CO120-CO119)</f>
        <v>4</v>
      </c>
      <c r="CQ120">
        <f>CQ119+-1</f>
        <v>1</v>
      </c>
      <c r="CR120" s="5">
        <f>CQ120-CQ119</f>
        <v>-1</v>
      </c>
      <c r="CS120">
        <f>CT120+CU120</f>
        <v>102</v>
      </c>
      <c r="CT120">
        <f>CT119+0</f>
        <v>76</v>
      </c>
      <c r="CU120">
        <f>CU119+0</f>
        <v>26</v>
      </c>
      <c r="CV120" s="5">
        <f>(CT120-CT119)+(CU120-CU119)</f>
        <v>0</v>
      </c>
      <c r="CX120" s="4">
        <f>CY120+CZ120</f>
        <v>252</v>
      </c>
      <c r="CY120">
        <f>CY119+-8</f>
        <v>242</v>
      </c>
      <c r="CZ120">
        <f>CZ119+0</f>
        <v>10</v>
      </c>
      <c r="DA120" s="5">
        <f>(CY120-CY119)+(CZ120-CZ119)</f>
        <v>-8</v>
      </c>
      <c r="DC120" s="5"/>
      <c r="DD120">
        <f>DE120+DF120</f>
        <v>0</v>
      </c>
      <c r="DE120">
        <f>DE119+0</f>
        <v>0</v>
      </c>
      <c r="DF120">
        <f>DF119+0</f>
        <v>0</v>
      </c>
      <c r="DG120" s="5">
        <f>(DE120-DE119)+(DF120-DF119)</f>
        <v>0</v>
      </c>
      <c r="DI120" s="4">
        <f>N120+Y120+AJ120+AU120+BF120+BQ120+CB120+CM120+CX120</f>
        <v>46059</v>
      </c>
      <c r="DJ120">
        <f>O120+Z120+AK120+AV120+BG120+BR120+CC120+CN120+CY120</f>
        <v>44086</v>
      </c>
      <c r="DK120">
        <f>P120+AA120+AL120+AW120+BH120+BS120+CD120+CO120+CZ120</f>
        <v>1973</v>
      </c>
      <c r="DL120">
        <f>Q120+AB120+AM120+AX120+BI120+BT120+CE120+CP120+DA120</f>
        <v>65</v>
      </c>
      <c r="DM120">
        <f>R120+AC120+AN120+AY120+BJ120+BU120+CF120+CQ120+DB120</f>
        <v>127</v>
      </c>
      <c r="DN120" s="3">
        <f>(DM120/DM119)-1</f>
        <v>0.040983606557376984</v>
      </c>
      <c r="DO120">
        <f>T120+AE120+AP120+BA120+BL120+BW120+CH120+CS120+DD120</f>
        <v>4307</v>
      </c>
      <c r="DP120">
        <f>U120+AF120+AQ120+BB120+BM120+BX120+CI120+CT120+DE120</f>
        <v>3440</v>
      </c>
      <c r="DQ120">
        <f>V120+AG120+AR120+BC120+BN120+BY120+CJ120+CU120+DF120</f>
        <v>867</v>
      </c>
      <c r="DR120" s="3">
        <f>((DP120+DQ120)/(DP119+DQ119))-1</f>
        <v>0.0020939972080036284</v>
      </c>
      <c r="DS120" s="1"/>
      <c r="DT120">
        <f>DM120-DM119</f>
        <v>5</v>
      </c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20.25">
      <c r="C121">
        <f>H120*D121</f>
        <v>146.99999999751415</v>
      </c>
      <c r="D121">
        <f>0.0031915586530000001</f>
        <v>0.0031915586530000001</v>
      </c>
      <c r="E121" t="s">
        <v>40</v>
      </c>
      <c r="F121" s="10">
        <v>44009</v>
      </c>
      <c r="G121" s="2">
        <f>H121*(1/(14/100))</f>
        <v>330042.85714057251</v>
      </c>
      <c r="H121">
        <f>H120+C121</f>
        <v>46205.999999680156</v>
      </c>
      <c r="I121">
        <v>46206</v>
      </c>
      <c r="J121">
        <v>2510259</v>
      </c>
      <c r="K121">
        <f>N121+Y121+AJ121+AU121+BF121+BQ121+CB121+CM121+CX121</f>
        <v>46206</v>
      </c>
      <c r="L121" s="3">
        <f>(K121/K120)-1</f>
        <v>0.0031915586530320006</v>
      </c>
      <c r="N121" s="4">
        <f>O121+P121</f>
        <v>1482</v>
      </c>
      <c r="O121">
        <f>O120+11</f>
        <v>1419</v>
      </c>
      <c r="P121">
        <f>P120+0</f>
        <v>63</v>
      </c>
      <c r="Q121" s="5">
        <f>(O121-O120)+(P121-P120)</f>
        <v>11</v>
      </c>
      <c r="R121">
        <f>R120+0</f>
        <v>1</v>
      </c>
      <c r="S121" s="5">
        <f>R121-R120</f>
        <v>0</v>
      </c>
      <c r="T121">
        <f>U121+V121</f>
        <v>136</v>
      </c>
      <c r="U121">
        <f>U120+0</f>
        <v>116</v>
      </c>
      <c r="V121">
        <f>V120+0</f>
        <v>20</v>
      </c>
      <c r="W121" s="5">
        <f>(U121-U120)+(V121-V120)</f>
        <v>0</v>
      </c>
      <c r="Y121" s="4">
        <f>Z121+AA121</f>
        <v>11558</v>
      </c>
      <c r="Z121">
        <f>Z120+47</f>
        <v>10882</v>
      </c>
      <c r="AA121">
        <f>AA120+0</f>
        <v>676</v>
      </c>
      <c r="AB121" s="5">
        <f>(Z121-Z120)+(AA121-AA120)</f>
        <v>47</v>
      </c>
      <c r="AC121">
        <f>AC120+-1</f>
        <v>24</v>
      </c>
      <c r="AD121" s="5">
        <f>AC121-AC120</f>
        <v>-1</v>
      </c>
      <c r="AE121">
        <f>AF121+AG121</f>
        <v>1369</v>
      </c>
      <c r="AF121">
        <f>AF120+3</f>
        <v>1056</v>
      </c>
      <c r="AG121">
        <f>AG120+1</f>
        <v>313</v>
      </c>
      <c r="AH121" s="5">
        <f>(AF121-AF120)+(AG121-AG120)</f>
        <v>4</v>
      </c>
      <c r="AJ121" s="4">
        <f>AK121+AL121</f>
        <v>12275</v>
      </c>
      <c r="AK121">
        <f>AK120+19</f>
        <v>11881</v>
      </c>
      <c r="AL121">
        <f>AL120+2</f>
        <v>394</v>
      </c>
      <c r="AM121" s="5">
        <f>(AK121-AK120)+(AL121-AL120)</f>
        <v>21</v>
      </c>
      <c r="AN121">
        <f>AN120+-10</f>
        <v>35</v>
      </c>
      <c r="AO121" s="5">
        <f>AN121-AN120</f>
        <v>-10</v>
      </c>
      <c r="AP121">
        <f>AQ121+AR121</f>
        <v>1069</v>
      </c>
      <c r="AQ121">
        <f>AQ120+0</f>
        <v>919</v>
      </c>
      <c r="AR121">
        <f>AR120+0</f>
        <v>150</v>
      </c>
      <c r="AS121" s="5">
        <f>(AQ121-AQ120)+(AR121-AR120)</f>
        <v>0</v>
      </c>
      <c r="AU121" s="4">
        <f>AV121+AW121</f>
        <v>16606</v>
      </c>
      <c r="AV121">
        <f>AV120+37</f>
        <v>15968</v>
      </c>
      <c r="AW121">
        <f>AW120+5</f>
        <v>638</v>
      </c>
      <c r="AX121" s="5">
        <f>(AV121-AV120)+(AW121-AW120)</f>
        <v>42</v>
      </c>
      <c r="AY121">
        <f>AY120+-11</f>
        <v>35</v>
      </c>
      <c r="AZ121" s="5">
        <f>AY121-AY120</f>
        <v>-11</v>
      </c>
      <c r="BA121">
        <f>BB121+BC121</f>
        <v>1375</v>
      </c>
      <c r="BB121">
        <f>BB120+0</f>
        <v>1070</v>
      </c>
      <c r="BC121">
        <f>BC120+0</f>
        <v>305</v>
      </c>
      <c r="BD121" s="5">
        <f>(BB121-BB120)+(BC121-BC120)</f>
        <v>0</v>
      </c>
      <c r="BF121" s="4">
        <f>BG121+BH121</f>
        <v>1287</v>
      </c>
      <c r="BG121">
        <f>BG120+4</f>
        <v>1226</v>
      </c>
      <c r="BH121">
        <f>BH120+1</f>
        <v>61</v>
      </c>
      <c r="BI121" s="5">
        <f>(BG121-BG120)+(BH121-BH120)</f>
        <v>5</v>
      </c>
      <c r="BJ121">
        <f>BJ120+1</f>
        <v>9</v>
      </c>
      <c r="BK121" s="5">
        <f>BJ121-BJ120</f>
        <v>1</v>
      </c>
      <c r="BL121">
        <f>BM121+BN121</f>
        <v>182</v>
      </c>
      <c r="BM121">
        <f>BM120+0</f>
        <v>143</v>
      </c>
      <c r="BN121">
        <f>BN120+0</f>
        <v>39</v>
      </c>
      <c r="BO121" s="5">
        <f>(BM121-BM120)+(BN121-BN120)</f>
        <v>0</v>
      </c>
      <c r="BQ121" s="4">
        <f>BR121+BS121</f>
        <v>906</v>
      </c>
      <c r="BR121">
        <f>BR120+2</f>
        <v>836</v>
      </c>
      <c r="BS121">
        <f>BS120+0</f>
        <v>70</v>
      </c>
      <c r="BT121" s="5">
        <f>(BR121-BR120)+(BS121-BS120)</f>
        <v>2</v>
      </c>
      <c r="BU121">
        <f>BU120+0</f>
        <v>0</v>
      </c>
      <c r="BV121" s="5">
        <f>BU121-BU120</f>
        <v>0</v>
      </c>
      <c r="BW121">
        <f>BX121+BY121</f>
        <v>64</v>
      </c>
      <c r="BX121">
        <f>BX120+0</f>
        <v>50</v>
      </c>
      <c r="BY121">
        <f>BY120+0</f>
        <v>14</v>
      </c>
      <c r="BZ121" s="5">
        <f>(BX121-BX120)+(BY121-BY120)</f>
        <v>0</v>
      </c>
      <c r="CB121" s="4">
        <f>CC121+CD121</f>
        <v>599</v>
      </c>
      <c r="CC121">
        <f>CC120+1</f>
        <v>592</v>
      </c>
      <c r="CD121">
        <f>CD120+0</f>
        <v>7</v>
      </c>
      <c r="CE121" s="5">
        <f>(CC121-CC120)+(CD121-CD120)</f>
        <v>1</v>
      </c>
      <c r="CF121">
        <f>CF120+0</f>
        <v>1</v>
      </c>
      <c r="CG121" s="5">
        <f>CF121-CF120</f>
        <v>0</v>
      </c>
      <c r="CH121">
        <f>CI121+CJ121</f>
        <v>14</v>
      </c>
      <c r="CI121">
        <f>CI120+0</f>
        <v>13</v>
      </c>
      <c r="CJ121">
        <f>CJ120+0</f>
        <v>1</v>
      </c>
      <c r="CK121" s="5">
        <f>(CI121-CI120)+(CJ121-CJ120)</f>
        <v>0</v>
      </c>
      <c r="CM121" s="4">
        <f>CN121+CO121</f>
        <v>1241</v>
      </c>
      <c r="CN121">
        <f>CN120+18</f>
        <v>1179</v>
      </c>
      <c r="CO121">
        <f>CO120+0</f>
        <v>62</v>
      </c>
      <c r="CP121" s="5">
        <f>(CN121-CN120)+(CO121-CO120)</f>
        <v>18</v>
      </c>
      <c r="CQ121">
        <f>CQ120+0</f>
        <v>1</v>
      </c>
      <c r="CR121" s="5">
        <f>CQ121-CQ120</f>
        <v>0</v>
      </c>
      <c r="CS121">
        <f>CT121+CU121</f>
        <v>102</v>
      </c>
      <c r="CT121">
        <f>CT120+0</f>
        <v>76</v>
      </c>
      <c r="CU121">
        <f>CU120+0</f>
        <v>26</v>
      </c>
      <c r="CV121" s="5">
        <f>(CT121-CT120)+(CU121-CU120)</f>
        <v>0</v>
      </c>
      <c r="CX121" s="4">
        <f>CY121+CZ121</f>
        <v>252</v>
      </c>
      <c r="CY121">
        <f>CY120+0</f>
        <v>242</v>
      </c>
      <c r="CZ121">
        <f>CZ120+0</f>
        <v>10</v>
      </c>
      <c r="DA121" s="5">
        <f>(CY121-CY120)+(CZ121-CZ120)</f>
        <v>0</v>
      </c>
      <c r="DC121" s="5"/>
      <c r="DD121">
        <f>DE121+DF121</f>
        <v>0</v>
      </c>
      <c r="DE121">
        <f>DE120+0</f>
        <v>0</v>
      </c>
      <c r="DF121">
        <f>DF120+0</f>
        <v>0</v>
      </c>
      <c r="DG121" s="5">
        <f>(DE121-DE120)+(DF121-DF120)</f>
        <v>0</v>
      </c>
      <c r="DI121" s="4">
        <f>N121+Y121+AJ121+AU121+BF121+BQ121+CB121+CM121+CX121</f>
        <v>46206</v>
      </c>
      <c r="DJ121">
        <f>O121+Z121+AK121+AV121+BG121+BR121+CC121+CN121+CY121</f>
        <v>44225</v>
      </c>
      <c r="DK121">
        <f>P121+AA121+AL121+AW121+BH121+BS121+CD121+CO121+CZ121</f>
        <v>1981</v>
      </c>
      <c r="DL121">
        <f>Q121+AB121+AM121+AX121+BI121+BT121+CE121+CP121+DA121</f>
        <v>147</v>
      </c>
      <c r="DM121">
        <f>R121+AC121+AN121+AY121+BJ121+BU121+CF121+CQ121+DB121</f>
        <v>106</v>
      </c>
      <c r="DN121" s="3">
        <f>(DM121/DM120)-1</f>
        <v>-0.16535433070866146</v>
      </c>
      <c r="DO121">
        <f>T121+AE121+AP121+BA121+BL121+BW121+CH121+CS121+DD121</f>
        <v>4311</v>
      </c>
      <c r="DP121">
        <f>U121+AF121+AQ121+BB121+BM121+BX121+CI121+CT121+DE121</f>
        <v>3443</v>
      </c>
      <c r="DQ121">
        <f>V121+AG121+AR121+BC121+BN121+BY121+CJ121+CU121+DF121</f>
        <v>868</v>
      </c>
      <c r="DR121" s="3">
        <f>((DP121+DQ121)/(DP120+DQ120))-1</f>
        <v>0.0009287206872532483</v>
      </c>
      <c r="DS121" s="1"/>
      <c r="DT121">
        <f>DM121-DM120</f>
        <v>-21</v>
      </c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F121" t="inlineStr">
        <is>
          <t>USA crossed (reliably) to a growth of under 2 percent on May 10th.</t>
        </is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96.999999999216072</v>
      </c>
      <c r="D122">
        <f>0.0020992944639199999</f>
        <v>0.0020992944639199999</v>
      </c>
      <c r="E122" t="s">
        <v>29</v>
      </c>
      <c r="F122" s="10">
        <v>44010</v>
      </c>
      <c r="G122" s="2">
        <f>H122*(1/(14/100))</f>
        <v>330735.71428342402</v>
      </c>
      <c r="H122">
        <f>H121+C122</f>
        <v>46302.99999967937</v>
      </c>
      <c r="I122">
        <v>46303</v>
      </c>
      <c r="J122">
        <v>2549294</v>
      </c>
      <c r="K122">
        <f>N122+Y122+AJ122+AU122+BF122+BQ122+CB122+CM122+CX122</f>
        <v>46303</v>
      </c>
      <c r="L122" s="3">
        <f>(K122/K121)-1</f>
        <v>0.0020992944639224298</v>
      </c>
      <c r="M122" t="inlineStr">
        <is>
          <t>ref column D.I.</t>
        </is>
      </c>
      <c r="N122" s="4">
        <f>O122+P122</f>
        <v>1482</v>
      </c>
      <c r="O122">
        <f>O121+0</f>
        <v>1419</v>
      </c>
      <c r="P122">
        <f>P121+0</f>
        <v>63</v>
      </c>
      <c r="Q122" s="5">
        <f>(O122-O121)+(P122-P121)</f>
        <v>0</v>
      </c>
      <c r="R122">
        <f>R121+0</f>
        <v>1</v>
      </c>
      <c r="S122" s="5">
        <f>R122-R121</f>
        <v>0</v>
      </c>
      <c r="T122">
        <f>U122+V122</f>
        <v>136</v>
      </c>
      <c r="U122">
        <f>U121+0</f>
        <v>116</v>
      </c>
      <c r="V122">
        <f>V121+0</f>
        <v>20</v>
      </c>
      <c r="W122" s="5">
        <f>(U122-U121)+(V122-V121)</f>
        <v>0</v>
      </c>
      <c r="Y122" s="4">
        <f>Z122+AA122</f>
        <v>11587</v>
      </c>
      <c r="Z122">
        <f>Z121+30</f>
        <v>10912</v>
      </c>
      <c r="AA122">
        <f>AA121+-1</f>
        <v>675</v>
      </c>
      <c r="AB122" s="5">
        <f>(Z122-Z121)+(AA122-AA121)</f>
        <v>29</v>
      </c>
      <c r="AC122">
        <f>AC121+3</f>
        <v>27</v>
      </c>
      <c r="AD122" s="5">
        <f>AC122-AC121</f>
        <v>3</v>
      </c>
      <c r="AE122">
        <f>AF122+AG122</f>
        <v>1369</v>
      </c>
      <c r="AF122">
        <f>AF121+0</f>
        <v>1056</v>
      </c>
      <c r="AG122">
        <f>AG121+0</f>
        <v>313</v>
      </c>
      <c r="AH122" s="5">
        <f>(AF122-AF121)+(AG122-AG121)</f>
        <v>0</v>
      </c>
      <c r="AJ122" s="4">
        <f>AK122+AL122</f>
        <v>12299</v>
      </c>
      <c r="AK122">
        <f>AK121+24</f>
        <v>11905</v>
      </c>
      <c r="AL122">
        <f>AL121+0</f>
        <v>394</v>
      </c>
      <c r="AM122" s="5">
        <f>(AK122-AK121)+(AL122-AL121)</f>
        <v>24</v>
      </c>
      <c r="AN122">
        <f>AN121+-2</f>
        <v>33</v>
      </c>
      <c r="AO122" s="5">
        <f>AN122-AN121</f>
        <v>-2</v>
      </c>
      <c r="AP122">
        <f>AQ122+AR122</f>
        <v>1073</v>
      </c>
      <c r="AQ122">
        <f>AQ121+4</f>
        <v>923</v>
      </c>
      <c r="AR122">
        <f>AR121+0</f>
        <v>150</v>
      </c>
      <c r="AS122" s="5">
        <f>(AQ122-AQ121)+(AR122-AR121)</f>
        <v>4</v>
      </c>
      <c r="AU122" s="4">
        <f>AV122+AW122</f>
        <v>16633</v>
      </c>
      <c r="AV122">
        <f>AV121+27</f>
        <v>15995</v>
      </c>
      <c r="AW122">
        <f>AW121+0</f>
        <v>638</v>
      </c>
      <c r="AX122" s="5">
        <f>(AV122-AV121)+(AW122-AW121)</f>
        <v>27</v>
      </c>
      <c r="AY122">
        <f>AY121+-3</f>
        <v>32</v>
      </c>
      <c r="AZ122" s="5">
        <f>AY122-AY121</f>
        <v>-3</v>
      </c>
      <c r="BA122">
        <f>BB122+BC122</f>
        <v>1375</v>
      </c>
      <c r="BB122">
        <f>BB121+0</f>
        <v>1070</v>
      </c>
      <c r="BC122">
        <f>BC121+0</f>
        <v>305</v>
      </c>
      <c r="BD122" s="5">
        <f>(BB122-BB121)+(BC122-BC121)</f>
        <v>0</v>
      </c>
      <c r="BF122" s="4">
        <f>BG122+BH122</f>
        <v>1292</v>
      </c>
      <c r="BG122">
        <f>BG121+6</f>
        <v>1232</v>
      </c>
      <c r="BH122">
        <f>BH121+-1</f>
        <v>60</v>
      </c>
      <c r="BI122" s="5">
        <f>(BG122-BG121)+(BH122-BH121)</f>
        <v>5</v>
      </c>
      <c r="BJ122">
        <f>BJ121+-1</f>
        <v>8</v>
      </c>
      <c r="BK122" s="5">
        <f>BJ122-BJ121</f>
        <v>-1</v>
      </c>
      <c r="BL122">
        <f>BM122+BN122</f>
        <v>183</v>
      </c>
      <c r="BM122">
        <f>BM121+1</f>
        <v>144</v>
      </c>
      <c r="BN122">
        <f>BN121+0</f>
        <v>39</v>
      </c>
      <c r="BO122" s="5">
        <f>(BM122-BM121)+(BN122-BN121)</f>
        <v>1</v>
      </c>
      <c r="BQ122" s="4">
        <f>BR122+BS122</f>
        <v>910</v>
      </c>
      <c r="BR122">
        <f>BR121+4</f>
        <v>840</v>
      </c>
      <c r="BS122">
        <f>BS121+0</f>
        <v>70</v>
      </c>
      <c r="BT122" s="5">
        <f>(BR122-BR121)+(BS122-BS121)</f>
        <v>4</v>
      </c>
      <c r="BU122">
        <f>BU121+0</f>
        <v>0</v>
      </c>
      <c r="BV122" s="5">
        <f>BU122-BU121</f>
        <v>0</v>
      </c>
      <c r="BW122">
        <f>BX122+BY122</f>
        <v>64</v>
      </c>
      <c r="BX122">
        <f>BX121+0</f>
        <v>50</v>
      </c>
      <c r="BY122">
        <f>BY121+0</f>
        <v>14</v>
      </c>
      <c r="BZ122" s="5">
        <f>(BX122-BX121)+(BY122-BY121)</f>
        <v>0</v>
      </c>
      <c r="CB122" s="4">
        <f>CC122+CD122</f>
        <v>605</v>
      </c>
      <c r="CC122">
        <f>CC121+6</f>
        <v>598</v>
      </c>
      <c r="CD122">
        <f>CD121+0</f>
        <v>7</v>
      </c>
      <c r="CE122" s="5">
        <f>(CC122-CC121)+(CD122-CD121)</f>
        <v>6</v>
      </c>
      <c r="CF122">
        <f>CF121+-1</f>
        <v>0</v>
      </c>
      <c r="CG122" s="5">
        <f>CF122-CF121</f>
        <v>-1</v>
      </c>
      <c r="CH122">
        <f>CI122+CJ122</f>
        <v>14</v>
      </c>
      <c r="CI122">
        <f>CI121+0</f>
        <v>13</v>
      </c>
      <c r="CJ122">
        <f>CJ121+0</f>
        <v>1</v>
      </c>
      <c r="CK122" s="5">
        <f>(CI122-CI121)+(CJ122-CJ121)</f>
        <v>0</v>
      </c>
      <c r="CM122" s="4">
        <f>CN122+CO122</f>
        <v>1244</v>
      </c>
      <c r="CN122">
        <f>CN121+3</f>
        <v>1182</v>
      </c>
      <c r="CO122">
        <f>CO121+0</f>
        <v>62</v>
      </c>
      <c r="CP122" s="5">
        <f>(CN122-CN121)+(CO122-CO121)</f>
        <v>3</v>
      </c>
      <c r="CQ122">
        <f>CQ121+1</f>
        <v>2</v>
      </c>
      <c r="CR122" s="5">
        <f>CQ122-CQ121</f>
        <v>1</v>
      </c>
      <c r="CS122">
        <f>CT122+CU122</f>
        <v>102</v>
      </c>
      <c r="CT122">
        <f>CT121+0</f>
        <v>76</v>
      </c>
      <c r="CU122">
        <f>CU121+0</f>
        <v>26</v>
      </c>
      <c r="CV122" s="5">
        <f>(CT122-CT121)+(CU122-CU121)</f>
        <v>0</v>
      </c>
      <c r="CX122" s="4">
        <f>CY122+CZ122</f>
        <v>251</v>
      </c>
      <c r="CY122">
        <f>CY121+-1</f>
        <v>241</v>
      </c>
      <c r="CZ122">
        <f>CZ121+0</f>
        <v>10</v>
      </c>
      <c r="DA122" s="5">
        <f>(CY122-CY121)+(CZ122-CZ121)</f>
        <v>-1</v>
      </c>
      <c r="DC122" s="5"/>
      <c r="DD122">
        <f>DE122+DF122</f>
        <v>0</v>
      </c>
      <c r="DE122">
        <f>DE121+0</f>
        <v>0</v>
      </c>
      <c r="DF122">
        <f>DF121+0</f>
        <v>0</v>
      </c>
      <c r="DG122" s="5">
        <f>(DE122-DE121)+(DF122-DF121)</f>
        <v>0</v>
      </c>
      <c r="DI122" s="4">
        <f>N122+Y122+AJ122+AU122+BF122+BQ122+CB122+CM122+CX122</f>
        <v>46303</v>
      </c>
      <c r="DJ122">
        <f>O122+Z122+AK122+AV122+BG122+BR122+CC122+CN122+CY122</f>
        <v>44324</v>
      </c>
      <c r="DK122">
        <f>P122+AA122+AL122+AW122+BH122+BS122+CD122+CO122+CZ122</f>
        <v>1979</v>
      </c>
      <c r="DL122">
        <f>Q122+AB122+AM122+AX122+BI122+BT122+CE122+CP122+DA122</f>
        <v>97</v>
      </c>
      <c r="DM122">
        <f>R122+AC122+AN122+AY122+BJ122+BU122+CF122+CQ122+DB122</f>
        <v>103</v>
      </c>
      <c r="DN122" s="3">
        <f>(DM122/DM121)-1</f>
        <v>-0.028301886792452824</v>
      </c>
      <c r="DO122">
        <f>T122+AE122+AP122+BA122+BL122+BW122+CH122+CS122+DD122</f>
        <v>4316</v>
      </c>
      <c r="DP122">
        <f>U122+AF122+AQ122+BB122+BM122+BX122+CI122+CT122+DE122</f>
        <v>3448</v>
      </c>
      <c r="DQ122">
        <f>V122+AG122+AR122+BC122+BN122+BY122+CJ122+CU122+DF122</f>
        <v>868</v>
      </c>
      <c r="DR122" s="3">
        <f>((DP122+DQ122)/(DP121+DQ121))-1</f>
        <v>0.001159823706796459</v>
      </c>
      <c r="DS122" s="1"/>
      <c r="DT122">
        <f>DM122-DM121</f>
        <v>-3</v>
      </c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F122" t="inlineStr">
        <is>
          <t>By May 23rd, reliably below 1.5 percent growth per day.</t>
        </is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19.74">
      <c r="C123">
        <f>H122*D123</f>
        <v>58.999999999752248</v>
      </c>
      <c r="D123">
        <f>0.0012742154936</f>
        <v>0.0012742154936</v>
      </c>
      <c r="E123" t="s">
        <v>33</v>
      </c>
      <c r="F123" s="10">
        <v>44011</v>
      </c>
      <c r="G123" s="2">
        <f>H123*(1/(14/100))</f>
        <v>331157.14285485086</v>
      </c>
      <c r="H123">
        <f>H122+C123</f>
        <v>46361.999999679123</v>
      </c>
      <c r="I123">
        <v>46362</v>
      </c>
      <c r="J123">
        <v>2590668</v>
      </c>
      <c r="K123">
        <f>N123+Y123+AJ123+AU123+BF123+BQ123+CB123+CM123+CX123</f>
        <v>46362</v>
      </c>
      <c r="L123" s="3">
        <f>(K123/K122)-1</f>
        <v>0.00127421549359652</v>
      </c>
      <c r="N123" s="4">
        <f>O123+P123</f>
        <v>1487</v>
      </c>
      <c r="O123">
        <f>O122+5</f>
        <v>1424</v>
      </c>
      <c r="P123">
        <f>P122+0</f>
        <v>63</v>
      </c>
      <c r="Q123" s="5">
        <f>(O123-O122)+(P123-P122)</f>
        <v>5</v>
      </c>
      <c r="R123">
        <f>R122+-1</f>
        <v>0</v>
      </c>
      <c r="S123" s="5">
        <f>R123-R122</f>
        <v>-1</v>
      </c>
      <c r="T123">
        <f>U123+V123</f>
        <v>136</v>
      </c>
      <c r="U123">
        <f>U122+0</f>
        <v>116</v>
      </c>
      <c r="V123">
        <f>V122+0</f>
        <v>20</v>
      </c>
      <c r="W123" s="5">
        <f>(U123-U122)+(V123-V122)</f>
        <v>0</v>
      </c>
      <c r="Y123" s="4">
        <f>Z123+AA123</f>
        <v>11623</v>
      </c>
      <c r="Z123">
        <f>Z122+38</f>
        <v>10950</v>
      </c>
      <c r="AA123">
        <f>AA122+-2</f>
        <v>673</v>
      </c>
      <c r="AB123" s="5">
        <f>(Z123-Z122)+(AA123-AA122)</f>
        <v>36</v>
      </c>
      <c r="AC123">
        <f>AC122+-1</f>
        <v>26</v>
      </c>
      <c r="AD123" s="5">
        <f>AC123-AC122</f>
        <v>-1</v>
      </c>
      <c r="AE123">
        <f>AF123+AG123</f>
        <v>1370</v>
      </c>
      <c r="AF123">
        <f>AF122+1</f>
        <v>1057</v>
      </c>
      <c r="AG123">
        <f>AG122+0</f>
        <v>313</v>
      </c>
      <c r="AH123" s="5">
        <f>(AF123-AF122)+(AG123-AG122)</f>
        <v>1</v>
      </c>
      <c r="AJ123" s="4">
        <f>AK123+AL123</f>
        <v>12318</v>
      </c>
      <c r="AK123">
        <f>AK122+19</f>
        <v>11924</v>
      </c>
      <c r="AL123">
        <f>AL122+0</f>
        <v>394</v>
      </c>
      <c r="AM123" s="5">
        <f>(AK123-AK122)+(AL123-AL122)</f>
        <v>19</v>
      </c>
      <c r="AN123">
        <f>AN122+0</f>
        <v>33</v>
      </c>
      <c r="AO123" s="5">
        <f>AN123-AN122</f>
        <v>0</v>
      </c>
      <c r="AP123">
        <f>AQ123+AR123</f>
        <v>1075</v>
      </c>
      <c r="AQ123">
        <f>AQ122+2</f>
        <v>925</v>
      </c>
      <c r="AR123">
        <f>AR122+0</f>
        <v>150</v>
      </c>
      <c r="AS123" s="5">
        <f>(AQ123-AQ122)+(AR123-AR122)</f>
        <v>2</v>
      </c>
      <c r="AU123" s="4">
        <f>AV123+AW123</f>
        <v>16664</v>
      </c>
      <c r="AV123">
        <f>AV122+30</f>
        <v>16025</v>
      </c>
      <c r="AW123">
        <f>AW122+1</f>
        <v>639</v>
      </c>
      <c r="AX123" s="5">
        <f>(AV123-AV122)+(AW123-AW122)</f>
        <v>31</v>
      </c>
      <c r="AY123">
        <f>AY122+0</f>
        <v>32</v>
      </c>
      <c r="AZ123" s="5">
        <f>AY123-AY122</f>
        <v>0</v>
      </c>
      <c r="BA123">
        <f>BB123+BC123</f>
        <v>1376</v>
      </c>
      <c r="BB123">
        <f>BB122+0</f>
        <v>1070</v>
      </c>
      <c r="BC123">
        <f>BC122+1</f>
        <v>306</v>
      </c>
      <c r="BD123" s="5">
        <f>(BB123-BB122)+(BC123-BC122)</f>
        <v>1</v>
      </c>
      <c r="BF123" s="4">
        <f>BG123+BH123</f>
        <v>1295</v>
      </c>
      <c r="BG123">
        <f>BG122+3</f>
        <v>1235</v>
      </c>
      <c r="BH123">
        <f>BH122+0</f>
        <v>60</v>
      </c>
      <c r="BI123" s="5">
        <f>(BG123-BG122)+(BH123-BH122)</f>
        <v>3</v>
      </c>
      <c r="BJ123">
        <f>BJ122+-2</f>
        <v>6</v>
      </c>
      <c r="BK123" s="5">
        <f>BJ123-BJ122</f>
        <v>-2</v>
      </c>
      <c r="BL123">
        <f>BM123+BN123</f>
        <v>183</v>
      </c>
      <c r="BM123">
        <f>BM122+0</f>
        <v>144</v>
      </c>
      <c r="BN123">
        <f>BN122+0</f>
        <v>39</v>
      </c>
      <c r="BO123" s="5">
        <f>(BM123-BM122)+(BN123-BN122)</f>
        <v>0</v>
      </c>
      <c r="BQ123" s="4">
        <f>BR123+BS123</f>
        <v>909</v>
      </c>
      <c r="BR123">
        <f>BR122+-1</f>
        <v>839</v>
      </c>
      <c r="BS123">
        <f>BS122+0</f>
        <v>70</v>
      </c>
      <c r="BT123" s="5">
        <f>(BR123-BR122)+(BS123-BS122)</f>
        <v>-1</v>
      </c>
      <c r="BU123">
        <f>BU122+0</f>
        <v>0</v>
      </c>
      <c r="BV123" s="5">
        <f>BU123-BU122</f>
        <v>0</v>
      </c>
      <c r="BW123">
        <f>BX123+BY123</f>
        <v>64</v>
      </c>
      <c r="BX123">
        <f>BX122+0</f>
        <v>50</v>
      </c>
      <c r="BY123">
        <f>BY122+0</f>
        <v>14</v>
      </c>
      <c r="BZ123" s="5">
        <f>(BX123-BX122)+(BY123-BY122)</f>
        <v>0</v>
      </c>
      <c r="CB123" s="4">
        <f>CC123+CD123</f>
        <v>606</v>
      </c>
      <c r="CC123">
        <f>CC122+1</f>
        <v>599</v>
      </c>
      <c r="CD123">
        <f>CD122+0</f>
        <v>7</v>
      </c>
      <c r="CE123" s="5">
        <f>(CC123-CC122)+(CD123-CD122)</f>
        <v>1</v>
      </c>
      <c r="CF123">
        <f>CF122+0</f>
        <v>0</v>
      </c>
      <c r="CG123" s="5">
        <f>CF123-CF122</f>
        <v>0</v>
      </c>
      <c r="CH123">
        <f>CI123+CJ123</f>
        <v>14</v>
      </c>
      <c r="CI123">
        <f>CI122+0</f>
        <v>13</v>
      </c>
      <c r="CJ123">
        <f>CJ122+0</f>
        <v>1</v>
      </c>
      <c r="CK123" s="5">
        <f>(CI123-CI122)+(CJ123-CJ122)</f>
        <v>0</v>
      </c>
      <c r="CM123" s="4">
        <f>CN123+CO123</f>
        <v>1255</v>
      </c>
      <c r="CN123">
        <f>CN122+11</f>
        <v>1193</v>
      </c>
      <c r="CO123">
        <f>CO122+0</f>
        <v>62</v>
      </c>
      <c r="CP123" s="5">
        <f>(CN123-CN122)+(CO123-CO122)</f>
        <v>11</v>
      </c>
      <c r="CQ123">
        <f>CQ122+0</f>
        <v>2</v>
      </c>
      <c r="CR123" s="5">
        <f>CQ123-CQ122</f>
        <v>0</v>
      </c>
      <c r="CS123">
        <f>CT123+CU123</f>
        <v>102</v>
      </c>
      <c r="CT123">
        <f>CT122+0</f>
        <v>76</v>
      </c>
      <c r="CU123">
        <f>CU122+0</f>
        <v>26</v>
      </c>
      <c r="CV123" s="5">
        <f>(CT123-CT122)+(CU123-CU122)</f>
        <v>0</v>
      </c>
      <c r="CX123" s="4">
        <f>CY123+CZ123</f>
        <v>205</v>
      </c>
      <c r="CY123">
        <f>CY122+-46</f>
        <v>195</v>
      </c>
      <c r="CZ123">
        <f>CZ122+0</f>
        <v>10</v>
      </c>
      <c r="DA123" s="5">
        <f>(CY123-CY122)+(CZ123-CZ122)</f>
        <v>-46</v>
      </c>
      <c r="DC123" s="5"/>
      <c r="DD123">
        <f>DE123+DF123</f>
        <v>0</v>
      </c>
      <c r="DE123">
        <f>DE122+0</f>
        <v>0</v>
      </c>
      <c r="DF123">
        <f>DF122+0</f>
        <v>0</v>
      </c>
      <c r="DG123" s="5">
        <f>(DE123-DE122)+(DF123-DF122)</f>
        <v>0</v>
      </c>
      <c r="DI123" s="4">
        <f>N123+Y123+AJ123+AU123+BF123+BQ123+CB123+CM123+CX123</f>
        <v>46362</v>
      </c>
      <c r="DJ123">
        <f>O123+Z123+AK123+AV123+BG123+BR123+CC123+CN123+CY123</f>
        <v>44384</v>
      </c>
      <c r="DK123">
        <f>P123+AA123+AL123+AW123+BH123+BS123+CD123+CO123+CZ123</f>
        <v>1978</v>
      </c>
      <c r="DL123">
        <f>Q123+AB123+AM123+AX123+BI123+BT123+CE123+CP123+DA123</f>
        <v>59</v>
      </c>
      <c r="DM123">
        <f>R123+AC123+AN123+AY123+BJ123+BU123+CF123+CQ123+DB123</f>
        <v>99</v>
      </c>
      <c r="DN123" s="3">
        <f>(DM123/DM122)-1</f>
        <v>-0.038834951456310662</v>
      </c>
      <c r="DO123">
        <f>T123+AE123+AP123+BA123+BL123+BW123+CH123+CS123+DD123</f>
        <v>4320</v>
      </c>
      <c r="DP123">
        <f>U123+AF123+AQ123+BB123+BM123+BX123+CI123+CT123+DE123</f>
        <v>3451</v>
      </c>
      <c r="DQ123">
        <f>V123+AG123+AR123+BC123+BN123+BY123+CJ123+CU123+DF123</f>
        <v>869</v>
      </c>
      <c r="DR123" s="3">
        <f>((DP123+DQ123)/(DP122+DQ122))-1</f>
        <v>0.000926784059314123</v>
      </c>
      <c r="DS123" s="1"/>
      <c r="DT123">
        <f>DM123-DM122</f>
        <v>-4</v>
      </c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F123" t="inlineStr">
        <is>
          <t>Never really got below 1.0 percent, reliably.</t>
        </is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19.74">
      <c r="C124">
        <f>H123*D124</f>
        <v>152.00000000007998</v>
      </c>
      <c r="D124">
        <f>0.0032785470859999998</f>
        <v>0.0032785470859999998</v>
      </c>
      <c r="E124" t="s">
        <v>34</v>
      </c>
      <c r="F124" s="10">
        <v>44012</v>
      </c>
      <c r="G124" s="2">
        <f>H124*(1/(14/100))</f>
        <v>332242.8571405657</v>
      </c>
      <c r="H124">
        <f>H123+C124</f>
        <v>46513.999999679203</v>
      </c>
      <c r="I124">
        <v>46514</v>
      </c>
      <c r="J124">
        <v>2636414</v>
      </c>
      <c r="K124">
        <f>N124+Y124+AJ124+AU124+BF124+BQ124+CB124+CM124+CX124</f>
        <v>46514</v>
      </c>
      <c r="L124" s="3">
        <f>(K124/K123)-1</f>
        <v>0.003278547085975525</v>
      </c>
      <c r="N124" s="4">
        <f>O124+P124</f>
        <v>1490</v>
      </c>
      <c r="O124">
        <f>O123+3</f>
        <v>1427</v>
      </c>
      <c r="P124">
        <f>P123+0</f>
        <v>63</v>
      </c>
      <c r="Q124" s="5">
        <f>(O124-O123)+(P124-P123)</f>
        <v>3</v>
      </c>
      <c r="R124">
        <f>R123+0</f>
        <v>0</v>
      </c>
      <c r="S124" s="5">
        <f>R124-R123</f>
        <v>0</v>
      </c>
      <c r="T124">
        <f>U124+V124</f>
        <v>137</v>
      </c>
      <c r="U124">
        <f>U123+1</f>
        <v>117</v>
      </c>
      <c r="V124">
        <f>V123+0</f>
        <v>20</v>
      </c>
      <c r="W124" s="5">
        <f>(U124-U123)+(V124-V123)</f>
        <v>1</v>
      </c>
      <c r="Y124" s="4">
        <f>Z124+AA124</f>
        <v>11662</v>
      </c>
      <c r="Z124">
        <f>Z123+37</f>
        <v>10987</v>
      </c>
      <c r="AA124">
        <f>AA123+2</f>
        <v>675</v>
      </c>
      <c r="AB124" s="5">
        <f>(Z124-Z123)+(AA124-AA123)</f>
        <v>39</v>
      </c>
      <c r="AC124">
        <f>AC123+2</f>
        <v>28</v>
      </c>
      <c r="AD124" s="5">
        <f>AC124-AC123</f>
        <v>2</v>
      </c>
      <c r="AE124">
        <f>AF124+AG124</f>
        <v>1370</v>
      </c>
      <c r="AF124">
        <f>AF123+0</f>
        <v>1057</v>
      </c>
      <c r="AG124">
        <f>AG123+0</f>
        <v>313</v>
      </c>
      <c r="AH124" s="5">
        <f>(AF124-AF123)+(AG124-AG123)</f>
        <v>0</v>
      </c>
      <c r="AJ124" s="4">
        <f>AK124+AL124</f>
        <v>12359</v>
      </c>
      <c r="AK124">
        <f>AK123+41</f>
        <v>11965</v>
      </c>
      <c r="AL124">
        <f>AL123+0</f>
        <v>394</v>
      </c>
      <c r="AM124" s="5">
        <f>(AK124-AK123)+(AL124-AL123)</f>
        <v>41</v>
      </c>
      <c r="AN124">
        <f>AN123+-6</f>
        <v>27</v>
      </c>
      <c r="AO124" s="5">
        <f>AN124-AN123</f>
        <v>-6</v>
      </c>
      <c r="AP124">
        <f>AQ124+AR124</f>
        <v>1075</v>
      </c>
      <c r="AQ124">
        <f>AQ123+0</f>
        <v>925</v>
      </c>
      <c r="AR124">
        <f>AR123+0</f>
        <v>150</v>
      </c>
      <c r="AS124" s="5">
        <f>(AQ124-AQ123)+(AR124-AR123)</f>
        <v>0</v>
      </c>
      <c r="AU124" s="4">
        <f>AV124+AW124</f>
        <v>16703</v>
      </c>
      <c r="AV124">
        <f>AV123+39</f>
        <v>16064</v>
      </c>
      <c r="AW124">
        <f>AW123+0</f>
        <v>639</v>
      </c>
      <c r="AX124" s="5">
        <f>(AV124-AV123)+(AW124-AW123)</f>
        <v>39</v>
      </c>
      <c r="AY124">
        <f>AY123+5</f>
        <v>37</v>
      </c>
      <c r="AZ124" s="5">
        <f>AY124-AY123</f>
        <v>5</v>
      </c>
      <c r="BA124">
        <f>BB124+BC124</f>
        <v>1376</v>
      </c>
      <c r="BB124">
        <f>BB123+0</f>
        <v>1070</v>
      </c>
      <c r="BC124">
        <f>BC123+0</f>
        <v>306</v>
      </c>
      <c r="BD124" s="5">
        <f>(BB124-BB123)+(BC124-BC123)</f>
        <v>0</v>
      </c>
      <c r="BF124" s="4">
        <f>BG124+BH124</f>
        <v>1305</v>
      </c>
      <c r="BG124">
        <f>BG123+11</f>
        <v>1246</v>
      </c>
      <c r="BH124">
        <f>BH123+-1</f>
        <v>59</v>
      </c>
      <c r="BI124" s="5">
        <f>(BG124-BG123)+(BH124-BH123)</f>
        <v>10</v>
      </c>
      <c r="BJ124">
        <f>BJ123+-3</f>
        <v>3</v>
      </c>
      <c r="BK124" s="5">
        <f>BJ124-BJ123</f>
        <v>-3</v>
      </c>
      <c r="BL124">
        <f>BM124+BN124</f>
        <v>184</v>
      </c>
      <c r="BM124">
        <f>BM123+1</f>
        <v>145</v>
      </c>
      <c r="BN124">
        <f>BN123+0</f>
        <v>39</v>
      </c>
      <c r="BO124" s="5">
        <f>(BM124-BM123)+(BN124-BN123)</f>
        <v>1</v>
      </c>
      <c r="BQ124" s="4">
        <f>BR124+BS124</f>
        <v>913</v>
      </c>
      <c r="BR124">
        <f>BR123+4</f>
        <v>843</v>
      </c>
      <c r="BS124">
        <f>BS123+0</f>
        <v>70</v>
      </c>
      <c r="BT124" s="5">
        <f>(BR124-BR123)+(BS124-BS123)</f>
        <v>4</v>
      </c>
      <c r="BU124">
        <f>BU123+0</f>
        <v>0</v>
      </c>
      <c r="BV124" s="5">
        <f>BU124-BU123</f>
        <v>0</v>
      </c>
      <c r="BW124">
        <f>BX124+BY124</f>
        <v>64</v>
      </c>
      <c r="BX124">
        <f>BX123+0</f>
        <v>50</v>
      </c>
      <c r="BY124">
        <f>BY123+0</f>
        <v>14</v>
      </c>
      <c r="BZ124" s="5">
        <f>(BX124-BX123)+(BY124-BY123)</f>
        <v>0</v>
      </c>
      <c r="CB124" s="4">
        <f>CC124+CD124</f>
        <v>610</v>
      </c>
      <c r="CC124">
        <f>CC123+4</f>
        <v>603</v>
      </c>
      <c r="CD124">
        <f>CD123+0</f>
        <v>7</v>
      </c>
      <c r="CE124" s="5">
        <f>(CC124-CC123)+(CD124-CD123)</f>
        <v>4</v>
      </c>
      <c r="CF124">
        <f>CF123+0</f>
        <v>0</v>
      </c>
      <c r="CG124" s="5">
        <f>CF124-CF123</f>
        <v>0</v>
      </c>
      <c r="CH124">
        <f>CI124+CJ124</f>
        <v>14</v>
      </c>
      <c r="CI124">
        <f>CI123+0</f>
        <v>13</v>
      </c>
      <c r="CJ124">
        <f>CJ123+0</f>
        <v>1</v>
      </c>
      <c r="CK124" s="5">
        <f>(CI124-CI123)+(CJ124-CJ123)</f>
        <v>0</v>
      </c>
      <c r="CM124" s="4">
        <f>CN124+CO124</f>
        <v>1268</v>
      </c>
      <c r="CN124">
        <f>CN123+13</f>
        <v>1206</v>
      </c>
      <c r="CO124">
        <f>CO123+0</f>
        <v>62</v>
      </c>
      <c r="CP124" s="5">
        <f>(CN124-CN123)+(CO124-CO123)</f>
        <v>13</v>
      </c>
      <c r="CQ124">
        <f>CQ123+1</f>
        <v>3</v>
      </c>
      <c r="CR124" s="5">
        <f>CQ124-CQ123</f>
        <v>1</v>
      </c>
      <c r="CS124">
        <f>CT124+CU124</f>
        <v>102</v>
      </c>
      <c r="CT124">
        <f>CT123+0</f>
        <v>76</v>
      </c>
      <c r="CU124">
        <f>CU123+0</f>
        <v>26</v>
      </c>
      <c r="CV124" s="5">
        <f>(CT124-CT123)+(CU124-CU123)</f>
        <v>0</v>
      </c>
      <c r="CX124" s="4">
        <f>CY124+CZ124</f>
        <v>204</v>
      </c>
      <c r="CY124">
        <f>CY123+-2</f>
        <v>193</v>
      </c>
      <c r="CZ124">
        <f>CZ123+1</f>
        <v>11</v>
      </c>
      <c r="DA124" s="5">
        <f>(CY124-CY123)+(CZ124-CZ123)</f>
        <v>-1</v>
      </c>
      <c r="DC124" s="5"/>
      <c r="DD124">
        <f>DE124+DF124</f>
        <v>0</v>
      </c>
      <c r="DE124">
        <f>DE123+0</f>
        <v>0</v>
      </c>
      <c r="DF124">
        <f>DF123+0</f>
        <v>0</v>
      </c>
      <c r="DG124" s="5">
        <f>(DE124-DE123)+(DF124-DF123)</f>
        <v>0</v>
      </c>
      <c r="DH124" t="inlineStr">
        <is>
          <t>tue 30th</t>
        </is>
      </c>
      <c r="DI124" s="4">
        <f>N124+Y124+AJ124+AU124+BF124+BQ124+CB124+CM124+CX124</f>
        <v>46514</v>
      </c>
      <c r="DJ124">
        <f>O124+Z124+AK124+AV124+BG124+BR124+CC124+CN124+CY124</f>
        <v>44534</v>
      </c>
      <c r="DK124">
        <f>P124+AA124+AL124+AW124+BH124+BS124+CD124+CO124+CZ124</f>
        <v>1980</v>
      </c>
      <c r="DL124">
        <f>Q124+AB124+AM124+AX124+BI124+BT124+CE124+CP124+DA124</f>
        <v>152</v>
      </c>
      <c r="DM124">
        <f>R124+AC124+AN124+AY124+BJ124+BU124+CF124+CQ124+DB124</f>
        <v>98</v>
      </c>
      <c r="DN124" s="3">
        <f>(DM124/DM123)-1</f>
        <v>-0.010101010101010055</v>
      </c>
      <c r="DO124">
        <f>T124+AE124+AP124+BA124+BL124+BW124+CH124+CS124+DD124</f>
        <v>4322</v>
      </c>
      <c r="DP124">
        <f>U124+AF124+AQ124+BB124+BM124+BX124+CI124+CT124+DE124</f>
        <v>3453</v>
      </c>
      <c r="DQ124">
        <f>V124+AG124+AR124+BC124+BN124+BY124+CJ124+CU124+DF124</f>
        <v>869</v>
      </c>
      <c r="DR124" s="3">
        <f>((DP124+DQ124)/(DP123+DQ123))-1</f>
        <v>0.0004629629629628873</v>
      </c>
      <c r="DS124" s="1"/>
      <c r="DT124">
        <f>DM124-DM123</f>
        <v>-1</v>
      </c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57.99999999944734</v>
      </c>
      <c r="D125">
        <f>0.0012469364062399999</f>
        <v>0.0012469364062399999</v>
      </c>
      <c r="E125" t="s">
        <v>35</v>
      </c>
      <c r="F125" s="10">
        <v>44013</v>
      </c>
      <c r="G125" s="2">
        <f>H125*(1/(14/100))</f>
        <v>332657.14285484748</v>
      </c>
      <c r="H125">
        <f>H124+C125</f>
        <v>46571.99999967865</v>
      </c>
      <c r="I125">
        <v>46572</v>
      </c>
      <c r="J125">
        <v>2687588</v>
      </c>
      <c r="K125">
        <f>N125+Y125+AJ125+AU125+BF125+BQ125+CB125+CM125+CX125</f>
        <v>46572</v>
      </c>
      <c r="L125" s="3">
        <f>(K125/K124)-1</f>
        <v>0.001246936406243293</v>
      </c>
      <c r="N125" s="4">
        <f>O125+P125</f>
        <v>1490</v>
      </c>
      <c r="O125">
        <f>O124+0</f>
        <v>1427</v>
      </c>
      <c r="P125">
        <f>P124+0</f>
        <v>63</v>
      </c>
      <c r="Q125" s="5">
        <f>(O125-O124)+(P125-P124)</f>
        <v>0</v>
      </c>
      <c r="R125">
        <f>R124+0</f>
        <v>0</v>
      </c>
      <c r="S125" s="5">
        <f>R125-R124</f>
        <v>0</v>
      </c>
      <c r="T125">
        <f>U125+V125</f>
        <v>137</v>
      </c>
      <c r="U125">
        <f>U124+0</f>
        <v>117</v>
      </c>
      <c r="V125">
        <f>V124+0</f>
        <v>20</v>
      </c>
      <c r="W125" s="5">
        <f>(U125-U124)+(V125-V124)</f>
        <v>0</v>
      </c>
      <c r="Y125" s="4">
        <f>Z125+AA125</f>
        <v>11691</v>
      </c>
      <c r="Z125">
        <f>Z124+26</f>
        <v>11013</v>
      </c>
      <c r="AA125">
        <f>AA124+3</f>
        <v>678</v>
      </c>
      <c r="AB125" s="5">
        <f>(Z125-Z124)+(AA125-AA124)</f>
        <v>29</v>
      </c>
      <c r="AC125">
        <f>AC124+4</f>
        <v>32</v>
      </c>
      <c r="AD125" s="5">
        <f>AC125-AC124</f>
        <v>4</v>
      </c>
      <c r="AE125">
        <f>AF125+AG125</f>
        <v>1373</v>
      </c>
      <c r="AF125">
        <f>AF124+2</f>
        <v>1059</v>
      </c>
      <c r="AG125">
        <f>AG124+1</f>
        <v>314</v>
      </c>
      <c r="AH125" s="5">
        <f>(AF125-AF124)+(AG125-AG124)</f>
        <v>3</v>
      </c>
      <c r="AJ125" s="4">
        <f>AK125+AL125</f>
        <v>12368</v>
      </c>
      <c r="AK125">
        <f>AK124+13</f>
        <v>11978</v>
      </c>
      <c r="AL125">
        <f>AL124+-4</f>
        <v>390</v>
      </c>
      <c r="AM125" s="5">
        <f>(AK125-AK124)+(AL125-AL124)</f>
        <v>9</v>
      </c>
      <c r="AN125">
        <f>AN124+1</f>
        <v>28</v>
      </c>
      <c r="AO125" s="5">
        <f>AN125-AN124</f>
        <v>1</v>
      </c>
      <c r="AP125">
        <f>AQ125+AR125</f>
        <v>1073</v>
      </c>
      <c r="AQ125">
        <f>AQ124+1</f>
        <v>926</v>
      </c>
      <c r="AR125">
        <f>AR124+-3</f>
        <v>147</v>
      </c>
      <c r="AS125" s="5">
        <f>(AQ125-AQ124)+(AR125-AR124)</f>
        <v>-2</v>
      </c>
      <c r="AU125" s="4">
        <f>AV125+AW125</f>
        <v>16717</v>
      </c>
      <c r="AV125">
        <f>AV124+14</f>
        <v>16078</v>
      </c>
      <c r="AW125">
        <f>AW124+0</f>
        <v>639</v>
      </c>
      <c r="AX125" s="5">
        <f>(AV125-AV124)+(AW125-AW124)</f>
        <v>14</v>
      </c>
      <c r="AY125">
        <f>AY124+-6</f>
        <v>31</v>
      </c>
      <c r="AZ125" s="5">
        <f>AY125-AY124</f>
        <v>-6</v>
      </c>
      <c r="BA125">
        <f>BB125+BC125</f>
        <v>1376</v>
      </c>
      <c r="BB125">
        <f>BB124+0</f>
        <v>1070</v>
      </c>
      <c r="BC125">
        <f>BC124+0</f>
        <v>306</v>
      </c>
      <c r="BD125" s="5">
        <f>(BB125-BB124)+(BC125-BC124)</f>
        <v>0</v>
      </c>
      <c r="BF125" s="4">
        <f>BG125+BH125</f>
        <v>1304</v>
      </c>
      <c r="BG125">
        <f>BG124+-1</f>
        <v>1245</v>
      </c>
      <c r="BH125">
        <f>BH124+0</f>
        <v>59</v>
      </c>
      <c r="BI125" s="5">
        <f>(BG125-BG124)+(BH125-BH124)</f>
        <v>-1</v>
      </c>
      <c r="BJ125">
        <f>BJ124+4</f>
        <v>7</v>
      </c>
      <c r="BK125" s="5">
        <f>BJ125-BJ124</f>
        <v>4</v>
      </c>
      <c r="BL125">
        <f>BM125+BN125</f>
        <v>185</v>
      </c>
      <c r="BM125">
        <f>BM124+1</f>
        <v>146</v>
      </c>
      <c r="BN125">
        <f>BN124+0</f>
        <v>39</v>
      </c>
      <c r="BO125" s="5">
        <f>(BM125-BM124)+(BN125-BN124)</f>
        <v>1</v>
      </c>
      <c r="BQ125" s="4">
        <f>BR125+BS125</f>
        <v>913</v>
      </c>
      <c r="BR125">
        <f>BR124+0</f>
        <v>843</v>
      </c>
      <c r="BS125">
        <f>BS124+0</f>
        <v>70</v>
      </c>
      <c r="BT125" s="5">
        <f>(BR125-BR124)+(BS125-BS124)</f>
        <v>0</v>
      </c>
      <c r="BU125">
        <f>BU124+0</f>
        <v>0</v>
      </c>
      <c r="BV125" s="5">
        <f>BU125-BU124</f>
        <v>0</v>
      </c>
      <c r="BW125">
        <f>BX125+BY125</f>
        <v>64</v>
      </c>
      <c r="BX125">
        <f>BX124+0</f>
        <v>50</v>
      </c>
      <c r="BY125">
        <f>BY124+0</f>
        <v>14</v>
      </c>
      <c r="BZ125" s="5">
        <f>(BX125-BX124)+(BY125-BY124)</f>
        <v>0</v>
      </c>
      <c r="CB125" s="4">
        <f>CC125+CD125</f>
        <v>612</v>
      </c>
      <c r="CC125">
        <f>CC124+2</f>
        <v>605</v>
      </c>
      <c r="CD125">
        <f>CD124+0</f>
        <v>7</v>
      </c>
      <c r="CE125" s="5">
        <f>(CC125-CC124)+(CD125-CD124)</f>
        <v>2</v>
      </c>
      <c r="CF125">
        <f>CF124+0</f>
        <v>0</v>
      </c>
      <c r="CG125" s="5">
        <f>CF125-CF124</f>
        <v>0</v>
      </c>
      <c r="CH125">
        <f>CI125+CJ125</f>
        <v>14</v>
      </c>
      <c r="CI125">
        <f>CI124+0</f>
        <v>13</v>
      </c>
      <c r="CJ125">
        <f>CJ124+0</f>
        <v>1</v>
      </c>
      <c r="CK125" s="5">
        <f>(CI125-CI124)+(CJ125-CJ124)</f>
        <v>0</v>
      </c>
      <c r="CM125" s="4">
        <f>CN125+CO125</f>
        <v>1268</v>
      </c>
      <c r="CN125">
        <f>CN124+0</f>
        <v>1206</v>
      </c>
      <c r="CO125">
        <f>CO124+0</f>
        <v>62</v>
      </c>
      <c r="CP125" s="5">
        <f>(CN125-CN124)+(CO125-CO124)</f>
        <v>0</v>
      </c>
      <c r="CQ125">
        <f>CQ124+-1</f>
        <v>2</v>
      </c>
      <c r="CR125" s="5">
        <f>CQ125-CQ124</f>
        <v>-1</v>
      </c>
      <c r="CS125">
        <f>CT125+CU125</f>
        <v>102</v>
      </c>
      <c r="CT125">
        <f>CT124+0</f>
        <v>76</v>
      </c>
      <c r="CU125">
        <f>CU124+0</f>
        <v>26</v>
      </c>
      <c r="CV125" s="5">
        <f>(CT125-CT124)+(CU125-CU124)</f>
        <v>0</v>
      </c>
      <c r="CX125" s="4">
        <f>CY125+CZ125</f>
        <v>209</v>
      </c>
      <c r="CY125">
        <f>CY124+5</f>
        <v>198</v>
      </c>
      <c r="CZ125">
        <f>CZ124+0</f>
        <v>11</v>
      </c>
      <c r="DA125" s="5">
        <f>(CY125-CY124)+(CZ125-CZ124)</f>
        <v>5</v>
      </c>
      <c r="DC125" s="5"/>
      <c r="DD125">
        <f>DE125+DF125</f>
        <v>0</v>
      </c>
      <c r="DE125">
        <f>DE124+0</f>
        <v>0</v>
      </c>
      <c r="DF125">
        <f>DF124+0</f>
        <v>0</v>
      </c>
      <c r="DG125" s="5">
        <f>(DE125-DE124)+(DF125-DF124)</f>
        <v>0</v>
      </c>
      <c r="DH125" t="inlineStr">
        <is>
          <t>Wed 1st</t>
        </is>
      </c>
      <c r="DI125" s="4">
        <f>N125+Y125+AJ125+AU125+BF125+BQ125+CB125+CM125+CX125</f>
        <v>46572</v>
      </c>
      <c r="DJ125">
        <f>O125+Z125+AK125+AV125+BG125+BR125+CC125+CN125+CY125</f>
        <v>44593</v>
      </c>
      <c r="DK125">
        <f>P125+AA125+AL125+AW125+BH125+BS125+CD125+CO125+CZ125</f>
        <v>1979</v>
      </c>
      <c r="DL125">
        <f>Q125+AB125+AM125+AX125+BI125+BT125+CE125+CP125+DA125</f>
        <v>58</v>
      </c>
      <c r="DM125">
        <f>R125+AC125+AN125+AY125+BJ125+BU125+CF125+CQ125+DB125</f>
        <v>100</v>
      </c>
      <c r="DN125" s="3">
        <f>(DM125/DM124)-1</f>
        <v>0.020408163265306145</v>
      </c>
      <c r="DO125">
        <f>T125+AE125+AP125+BA125+BL125+BW125+CH125+CS125+DD125</f>
        <v>4324</v>
      </c>
      <c r="DP125">
        <f>U125+AF125+AQ125+BB125+BM125+BX125+CI125+CT125+DE125</f>
        <v>3457</v>
      </c>
      <c r="DQ125">
        <f>V125+AG125+AR125+BC125+BN125+BY125+CJ125+CU125+DF125</f>
        <v>867</v>
      </c>
      <c r="DR125" s="3">
        <f>((DP125+DQ125)/(DP124+DQ124))-1</f>
        <v>0.00046274872744089812</v>
      </c>
      <c r="DS125" s="1"/>
      <c r="DT125">
        <f>DM125-DM124</f>
        <v>2</v>
      </c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20.25">
      <c r="C126">
        <f>H125*D126</f>
        <v>73.999999997237396</v>
      </c>
      <c r="D126">
        <f>0.0015889375590000001</f>
        <v>0.0015889375590000001</v>
      </c>
      <c r="E126" t="s">
        <v>37</v>
      </c>
      <c r="F126" s="10">
        <v>44014</v>
      </c>
      <c r="G126" s="2">
        <f>H126*(1/(14/100))</f>
        <v>333185.71428339917</v>
      </c>
      <c r="H126">
        <f>H125+C126</f>
        <v>46645.999999675885</v>
      </c>
      <c r="I126">
        <v>46646</v>
      </c>
      <c r="J126">
        <v>2742049</v>
      </c>
      <c r="K126">
        <f>N126+Y126+AJ126+AU126+BF126+BQ126+CB126+CM126+CX126</f>
        <v>46646</v>
      </c>
      <c r="L126" s="3">
        <f>(K126/K125)-1</f>
        <v>0.0015889375590483201</v>
      </c>
      <c r="N126" s="4">
        <f>O126+P126</f>
        <v>1492</v>
      </c>
      <c r="O126">
        <f>O125+2</f>
        <v>1429</v>
      </c>
      <c r="P126">
        <f>P125+0</f>
        <v>63</v>
      </c>
      <c r="Q126" s="5">
        <f>(O126-O125)+(P126-P125)</f>
        <v>2</v>
      </c>
      <c r="R126">
        <f>R125+1</f>
        <v>1</v>
      </c>
      <c r="S126" s="5">
        <f>R126-R125</f>
        <v>1</v>
      </c>
      <c r="T126">
        <f>U126+V126</f>
        <v>137</v>
      </c>
      <c r="U126">
        <f>U125+0</f>
        <v>117</v>
      </c>
      <c r="V126">
        <f>V125+0</f>
        <v>20</v>
      </c>
      <c r="W126" s="5">
        <f>(U126-U125)+(V126-V125)</f>
        <v>0</v>
      </c>
      <c r="Y126" s="4">
        <f>Z126+AA126</f>
        <v>11716</v>
      </c>
      <c r="Z126">
        <f>Z125+28</f>
        <v>11041</v>
      </c>
      <c r="AA126">
        <f>AA125+-3</f>
        <v>675</v>
      </c>
      <c r="AB126" s="5">
        <f>(Z126-Z125)+(AA126-AA125)</f>
        <v>25</v>
      </c>
      <c r="AC126">
        <f>AC125+1</f>
        <v>33</v>
      </c>
      <c r="AD126" s="5">
        <f>AC126-AC125</f>
        <v>1</v>
      </c>
      <c r="AE126">
        <f>AF126+AG126</f>
        <v>1374</v>
      </c>
      <c r="AF126">
        <f>AF125+1</f>
        <v>1060</v>
      </c>
      <c r="AG126">
        <f>AG125+0</f>
        <v>314</v>
      </c>
      <c r="AH126" s="5">
        <f>(AF126-AF125)+(AG126-AG125)</f>
        <v>1</v>
      </c>
      <c r="AI126" t="inlineStr">
        <is>
          <t>UPDATED - finished this line's entry and won't require further update.</t>
        </is>
      </c>
      <c r="AJ126" s="4">
        <f>AK126+AL126</f>
        <v>12383</v>
      </c>
      <c r="AK126">
        <f>AK125+17</f>
        <v>11995</v>
      </c>
      <c r="AL126">
        <f>AL125+-2</f>
        <v>388</v>
      </c>
      <c r="AM126" s="5">
        <f>(AK126-AK125)+(AL126-AL125)</f>
        <v>15</v>
      </c>
      <c r="AN126">
        <f>AN125+0</f>
        <v>28</v>
      </c>
      <c r="AO126" s="5">
        <f>AN126-AN125</f>
        <v>0</v>
      </c>
      <c r="AP126">
        <f>AQ126+AR126</f>
        <v>1074</v>
      </c>
      <c r="AQ126">
        <f>AQ125+1</f>
        <v>927</v>
      </c>
      <c r="AR126">
        <f>AR125+0</f>
        <v>147</v>
      </c>
      <c r="AS126" s="5">
        <f>(AQ126-AQ125)+(AR126-AR125)</f>
        <v>1</v>
      </c>
      <c r="AU126" s="4">
        <f>AV126+AW126</f>
        <v>16733</v>
      </c>
      <c r="AV126">
        <f>AV125+16</f>
        <v>16094</v>
      </c>
      <c r="AW126">
        <f>AW125+0</f>
        <v>639</v>
      </c>
      <c r="AX126" s="5">
        <f>(AV126-AV125)+(AW126-AW125)</f>
        <v>16</v>
      </c>
      <c r="AY126">
        <f>AY125+0</f>
        <v>31</v>
      </c>
      <c r="AZ126" s="5">
        <f>AY126-AY125</f>
        <v>0</v>
      </c>
      <c r="BA126">
        <f>BB126+BC126</f>
        <v>1376</v>
      </c>
      <c r="BB126">
        <f>BB125+0</f>
        <v>1070</v>
      </c>
      <c r="BC126">
        <f>BC125+0</f>
        <v>306</v>
      </c>
      <c r="BD126" s="5">
        <f>(BB126-BB125)+(BC126-BC125)</f>
        <v>0</v>
      </c>
      <c r="BF126" s="4">
        <f>BG126+BH126</f>
        <v>1311</v>
      </c>
      <c r="BG126">
        <f>BG125+7</f>
        <v>1252</v>
      </c>
      <c r="BH126">
        <f>BH125+0</f>
        <v>59</v>
      </c>
      <c r="BI126" s="5">
        <f>(BG126-BG125)+(BH126-BH125)</f>
        <v>7</v>
      </c>
      <c r="BJ126">
        <f>BJ125+-1</f>
        <v>6</v>
      </c>
      <c r="BK126" s="5">
        <f>BJ126-BJ125</f>
        <v>-1</v>
      </c>
      <c r="BL126">
        <f>BM126+BN126</f>
        <v>185</v>
      </c>
      <c r="BM126">
        <f>BM125+0</f>
        <v>146</v>
      </c>
      <c r="BN126">
        <f>BN125+0</f>
        <v>39</v>
      </c>
      <c r="BO126" s="5">
        <f>(BM126-BM125)+(BN126-BN125)</f>
        <v>0</v>
      </c>
      <c r="BQ126" s="4">
        <f>BR126+BS126</f>
        <v>915</v>
      </c>
      <c r="BR126">
        <f>BR125+2</f>
        <v>845</v>
      </c>
      <c r="BS126">
        <f>BS125+0</f>
        <v>70</v>
      </c>
      <c r="BT126" s="5">
        <f>(BR126-BR125)+(BS126-BS125)</f>
        <v>2</v>
      </c>
      <c r="BU126">
        <f>BU125+0</f>
        <v>0</v>
      </c>
      <c r="BV126" s="5">
        <f>BU126-BU125</f>
        <v>0</v>
      </c>
      <c r="BW126">
        <f>BX126+BY126</f>
        <v>64</v>
      </c>
      <c r="BX126">
        <f>BX125+0</f>
        <v>50</v>
      </c>
      <c r="BY126">
        <f>BY125+0</f>
        <v>14</v>
      </c>
      <c r="BZ126" s="5">
        <f>(BX126-BX125)+(BY126-BY125)</f>
        <v>0</v>
      </c>
      <c r="CB126" s="4">
        <f>CC126+CD126</f>
        <v>612</v>
      </c>
      <c r="CC126">
        <f>CC125+0</f>
        <v>605</v>
      </c>
      <c r="CD126">
        <f>CD125+0</f>
        <v>7</v>
      </c>
      <c r="CE126" s="5">
        <f>(CC126-CC125)+(CD126-CD125)</f>
        <v>0</v>
      </c>
      <c r="CF126">
        <f>CF125+0</f>
        <v>0</v>
      </c>
      <c r="CG126" s="5">
        <f>CF126-CF125</f>
        <v>0</v>
      </c>
      <c r="CH126">
        <f>CI126+CJ126</f>
        <v>14</v>
      </c>
      <c r="CI126">
        <f>CI125+0</f>
        <v>13</v>
      </c>
      <c r="CJ126">
        <f>CJ125+0</f>
        <v>1</v>
      </c>
      <c r="CK126" s="5">
        <f>(CI126-CI125)+(CJ126-CJ125)</f>
        <v>0</v>
      </c>
      <c r="CM126" s="4">
        <f>CN126+CO126</f>
        <v>1273</v>
      </c>
      <c r="CN126">
        <f>CN125+5</f>
        <v>1211</v>
      </c>
      <c r="CO126">
        <f>CO125+0</f>
        <v>62</v>
      </c>
      <c r="CP126" s="5">
        <f>(CN126-CN125)+(CO126-CO125)</f>
        <v>5</v>
      </c>
      <c r="CQ126">
        <f>CQ125+0</f>
        <v>2</v>
      </c>
      <c r="CR126" s="5">
        <f>CQ126-CQ125</f>
        <v>0</v>
      </c>
      <c r="CS126">
        <f>CT126+CU126</f>
        <v>102</v>
      </c>
      <c r="CT126">
        <f>CT125+0</f>
        <v>76</v>
      </c>
      <c r="CU126">
        <f>CU125+0</f>
        <v>26</v>
      </c>
      <c r="CV126" s="5">
        <f>(CT126-CT125)+(CU126-CU125)</f>
        <v>0</v>
      </c>
      <c r="CX126" s="4">
        <f>CY126+CZ126</f>
        <v>211</v>
      </c>
      <c r="CY126">
        <f>CY125+2</f>
        <v>200</v>
      </c>
      <c r="CZ126">
        <f>CZ125+0</f>
        <v>11</v>
      </c>
      <c r="DA126" s="5">
        <f>(CY126-CY125)+(CZ126-CZ125)</f>
        <v>2</v>
      </c>
      <c r="DC126" s="5"/>
      <c r="DD126">
        <f>DE126+DF126</f>
        <v>0</v>
      </c>
      <c r="DE126">
        <f>DE125+0</f>
        <v>0</v>
      </c>
      <c r="DF126">
        <f>DF125+0</f>
        <v>0</v>
      </c>
      <c r="DG126" s="5">
        <f>(DE126-DE125)+(DF126-DF125)</f>
        <v>0</v>
      </c>
      <c r="DH126" t="inlineStr">
        <is>
          <t>thu 2nd</t>
        </is>
      </c>
      <c r="DI126" s="4">
        <f>N126+Y126+AJ126+AU126+BF126+BQ126+CB126+CM126+CX126</f>
        <v>46646</v>
      </c>
      <c r="DJ126">
        <f>O126+Z126+AK126+AV126+BG126+BR126+CC126+CN126+CY126</f>
        <v>44672</v>
      </c>
      <c r="DK126">
        <f>P126+AA126+AL126+AW126+BH126+BS126+CD126+CO126+CZ126</f>
        <v>1974</v>
      </c>
      <c r="DL126">
        <f>Q126+AB126+AM126+AX126+BI126+BT126+CE126+CP126+DA126</f>
        <v>74</v>
      </c>
      <c r="DM126">
        <f>R126+AC126+AN126+AY126+BJ126+BU126+CF126+CQ126+DB126</f>
        <v>101</v>
      </c>
      <c r="DN126" s="3">
        <f>(DM126/DM125)-1</f>
        <v>0.010000000000000009</v>
      </c>
      <c r="DO126">
        <f>T126+AE126+AP126+BA126+BL126+BW126+CH126+CS126+DD126</f>
        <v>4326</v>
      </c>
      <c r="DP126">
        <f>U126+AF126+AQ126+BB126+BM126+BX126+CI126+CT126+DE126</f>
        <v>3459</v>
      </c>
      <c r="DQ126">
        <f>V126+AG126+AR126+BC126+BN126+BY126+CJ126+CU126+DF126</f>
        <v>867</v>
      </c>
      <c r="DR126" s="3">
        <f>((DP126+DQ126)/(DP125+DQ125))-1</f>
        <v>0.00046253469010171244</v>
      </c>
      <c r="DS126" s="1"/>
      <c r="DT126">
        <f>DM126-DM125</f>
        <v>1</v>
      </c>
      <c r="DU126" t="inlineStr">
        <is>
          <t>CORRECT - no errors seen.  Ready for permanent record.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20.25">
      <c r="B127" t="inlineStr">
        <is>
          <t>COMPLETE:</t>
        </is>
      </c>
      <c r="C127">
        <f>H126*D127</f>
        <v>70.999999999633815</v>
      </c>
      <c r="D127">
        <f>0.0015221026454599999</f>
        <v>0.0015221026454599999</v>
      </c>
      <c r="E127" t="s">
        <v>38</v>
      </c>
      <c r="F127" s="10">
        <v>44015</v>
      </c>
      <c r="G127" s="2">
        <f>H127*(1/(14/100))</f>
        <v>333692.85714053939</v>
      </c>
      <c r="H127">
        <f>H126+C127</f>
        <v>46716.999999675521</v>
      </c>
      <c r="I127">
        <v>46717</v>
      </c>
      <c r="J127">
        <v>2795361</v>
      </c>
      <c r="K127">
        <f>N127+Y127+AJ127+AU127+BF127+BQ127+CB127+CM127+CX127</f>
        <v>46717</v>
      </c>
      <c r="L127" s="3">
        <f>(K127/K126)-1</f>
        <v>0.0015221026454572684</v>
      </c>
      <c r="M127" t="inlineStr">
        <is>
          <t>NEW:</t>
        </is>
      </c>
      <c r="N127" s="4">
        <f>O127+P127</f>
        <v>1494</v>
      </c>
      <c r="O127">
        <f>O126+1</f>
        <v>1430</v>
      </c>
      <c r="P127">
        <f>P126+1</f>
        <v>64</v>
      </c>
      <c r="Q127" s="5">
        <f>(O127-O126)+(P127-P126)</f>
        <v>2</v>
      </c>
      <c r="R127">
        <f>R126+0</f>
        <v>1</v>
      </c>
      <c r="S127" s="5">
        <f>R127-R126</f>
        <v>0</v>
      </c>
      <c r="T127">
        <f>U127+V127</f>
        <v>137</v>
      </c>
      <c r="U127">
        <f>U126+0</f>
        <v>117</v>
      </c>
      <c r="V127">
        <f>V126+0</f>
        <v>20</v>
      </c>
      <c r="W127" s="5">
        <f>(U127-U126)+(V127-V126)</f>
        <v>0</v>
      </c>
      <c r="Y127" s="4">
        <f>Z127+AA127</f>
        <v>11728</v>
      </c>
      <c r="Z127">
        <f>Z126+9</f>
        <v>11050</v>
      </c>
      <c r="AA127">
        <f>AA126+3</f>
        <v>678</v>
      </c>
      <c r="AB127" s="5">
        <f>(Z127-Z126)+(AA127-AA126)</f>
        <v>12</v>
      </c>
      <c r="AC127">
        <f>AC126+-6</f>
        <v>27</v>
      </c>
      <c r="AD127" s="5">
        <f>AC127-AC126</f>
        <v>-6</v>
      </c>
      <c r="AE127">
        <f>AF127+AG127</f>
        <v>1378</v>
      </c>
      <c r="AF127">
        <f>AF126+2</f>
        <v>1062</v>
      </c>
      <c r="AG127">
        <f>AG126+2</f>
        <v>316</v>
      </c>
      <c r="AH127" s="5">
        <f>(AF127-AF126)+(AG127-AG126)</f>
        <v>4</v>
      </c>
      <c r="AI127" t="inlineStr">
        <is>
          <t>PROPOSED - open to proposal now - subject to revision.</t>
        </is>
      </c>
      <c r="AJ127" s="4">
        <f>AK127+AL127</f>
        <v>12409</v>
      </c>
      <c r="AK127">
        <f>AK126+27</f>
        <v>12022</v>
      </c>
      <c r="AL127">
        <f>AL126+-1</f>
        <v>387</v>
      </c>
      <c r="AM127" s="5">
        <f>(AK127-AK126)+(AL127-AL126)</f>
        <v>26</v>
      </c>
      <c r="AN127">
        <f>AN126+-1</f>
        <v>27</v>
      </c>
      <c r="AO127" s="5">
        <f>AN127-AN126</f>
        <v>-1</v>
      </c>
      <c r="AP127">
        <f>AQ127+AR127</f>
        <v>1077</v>
      </c>
      <c r="AQ127">
        <f>AQ126+0</f>
        <v>927</v>
      </c>
      <c r="AR127">
        <f>AR126+3</f>
        <v>150</v>
      </c>
      <c r="AS127" s="5">
        <f>(AQ127-AQ126)+(AR127-AR126)</f>
        <v>3</v>
      </c>
      <c r="AU127" s="4">
        <f>AV127+AW127</f>
        <v>16757</v>
      </c>
      <c r="AV127">
        <f>AV126+25</f>
        <v>16119</v>
      </c>
      <c r="AW127">
        <f>AW126+-1</f>
        <v>638</v>
      </c>
      <c r="AX127" s="5">
        <f>(AV127-AV126)+(AW127-AW126)</f>
        <v>24</v>
      </c>
      <c r="AY127">
        <f>AY126+0</f>
        <v>31</v>
      </c>
      <c r="AZ127" s="5">
        <f>AY127-AY126</f>
        <v>0</v>
      </c>
      <c r="BA127">
        <f>BB127+BC127</f>
        <v>1377</v>
      </c>
      <c r="BB127">
        <f>BB126+1</f>
        <v>1071</v>
      </c>
      <c r="BC127">
        <f>BC126+0</f>
        <v>306</v>
      </c>
      <c r="BD127" s="5">
        <f>(BB127-BB126)+(BC127-BC126)</f>
        <v>1</v>
      </c>
      <c r="BF127" s="4">
        <f>BG127+BH127</f>
        <v>1308</v>
      </c>
      <c r="BG127">
        <f>BG126+-3</f>
        <v>1249</v>
      </c>
      <c r="BH127">
        <f>BH126+0</f>
        <v>59</v>
      </c>
      <c r="BI127" s="5">
        <f>(BG127-BG126)+(BH127-BH126)</f>
        <v>-3</v>
      </c>
      <c r="BJ127">
        <f>BJ126+-1</f>
        <v>5</v>
      </c>
      <c r="BK127" s="5">
        <f>BJ127-BJ126</f>
        <v>-1</v>
      </c>
      <c r="BL127">
        <f>BM127+BN127</f>
        <v>186</v>
      </c>
      <c r="BM127">
        <f>BM126+1</f>
        <v>147</v>
      </c>
      <c r="BN127">
        <f>BN126+0</f>
        <v>39</v>
      </c>
      <c r="BO127" s="5">
        <f>(BM127-BM126)+(BN127-BN126)</f>
        <v>1</v>
      </c>
      <c r="BQ127" s="4">
        <f>BR127+BS127</f>
        <v>915</v>
      </c>
      <c r="BR127">
        <f>BR126+1</f>
        <v>846</v>
      </c>
      <c r="BS127">
        <f>BS126+-1</f>
        <v>69</v>
      </c>
      <c r="BT127" s="5">
        <f>(BR127-BR126)+(BS127-BS126)</f>
        <v>0</v>
      </c>
      <c r="BU127">
        <f>BU126+0</f>
        <v>0</v>
      </c>
      <c r="BV127" s="5">
        <f>BU127-BU126</f>
        <v>0</v>
      </c>
      <c r="BW127">
        <f>BX127+BY127</f>
        <v>64</v>
      </c>
      <c r="BX127">
        <f>BX126+0</f>
        <v>50</v>
      </c>
      <c r="BY127">
        <f>BY126+0</f>
        <v>14</v>
      </c>
      <c r="BZ127" s="5">
        <f>(BX127-BX126)+(BY127-BY126)</f>
        <v>0</v>
      </c>
      <c r="CB127" s="4">
        <f>CC127+CD127</f>
        <v>616</v>
      </c>
      <c r="CC127">
        <f>CC126+4</f>
        <v>609</v>
      </c>
      <c r="CD127">
        <f>CD126+0</f>
        <v>7</v>
      </c>
      <c r="CE127" s="5">
        <f>(CC127-CC126)+(CD127-CD126)</f>
        <v>4</v>
      </c>
      <c r="CF127">
        <f>CF126+0</f>
        <v>0</v>
      </c>
      <c r="CG127" s="5">
        <f>CF127-CF126</f>
        <v>0</v>
      </c>
      <c r="CH127">
        <f>CI127+CJ127</f>
        <v>14</v>
      </c>
      <c r="CI127">
        <f>CI126+0</f>
        <v>13</v>
      </c>
      <c r="CJ127">
        <f>CJ126+0</f>
        <v>1</v>
      </c>
      <c r="CK127" s="5">
        <f>(CI127-CI126)+(CJ127-CJ126)</f>
        <v>0</v>
      </c>
      <c r="CM127" s="4">
        <f>CN127+CO127</f>
        <v>1277</v>
      </c>
      <c r="CN127">
        <f>CN126+4</f>
        <v>1215</v>
      </c>
      <c r="CO127">
        <f>CO126+0</f>
        <v>62</v>
      </c>
      <c r="CP127" s="5">
        <f>(CN127-CN126)+(CO127-CO126)</f>
        <v>4</v>
      </c>
      <c r="CQ127">
        <f>CQ126+2</f>
        <v>4</v>
      </c>
      <c r="CR127" s="5">
        <f>CQ127-CQ126</f>
        <v>2</v>
      </c>
      <c r="CS127">
        <f>CT127+CU127</f>
        <v>102</v>
      </c>
      <c r="CT127">
        <f>CT126+0</f>
        <v>76</v>
      </c>
      <c r="CU127">
        <f>CU126+0</f>
        <v>26</v>
      </c>
      <c r="CV127" s="5">
        <f>(CT127-CT126)+(CU127-CU126)</f>
        <v>0</v>
      </c>
      <c r="CX127" s="4">
        <f>CY127+CZ127</f>
        <v>213</v>
      </c>
      <c r="CY127">
        <f>CY126+1</f>
        <v>201</v>
      </c>
      <c r="CZ127">
        <f>CZ126+1</f>
        <v>12</v>
      </c>
      <c r="DA127" s="5">
        <f>(CY127-CY126)+(CZ127-CZ126)</f>
        <v>2</v>
      </c>
      <c r="DC127" s="5"/>
      <c r="DD127">
        <f>DE127+DF127</f>
        <v>0</v>
      </c>
      <c r="DE127">
        <f>DE126+0</f>
        <v>0</v>
      </c>
      <c r="DF127">
        <f>DF126+0</f>
        <v>0</v>
      </c>
      <c r="DG127" s="5">
        <f>(DE127-DE126)+(DF127-DF126)</f>
        <v>0</v>
      </c>
      <c r="DH127" t="inlineStr">
        <is>
          <t>fri 3rd</t>
        </is>
      </c>
      <c r="DI127" s="4">
        <f>N127+Y127+AJ127+AU127+BF127+BQ127+CB127+CM127+CX127</f>
        <v>46717</v>
      </c>
      <c r="DJ127">
        <f>O127+Z127+AK127+AV127+BG127+BR127+CC127+CN127+CY127</f>
        <v>44741</v>
      </c>
      <c r="DK127">
        <f>P127+AA127+AL127+AW127+BH127+BS127+CD127+CO127+CZ127</f>
        <v>1976</v>
      </c>
      <c r="DL127">
        <f>Q127+AB127+AM127+AX127+BI127+BT127+CE127+CP127+DA127</f>
        <v>71</v>
      </c>
      <c r="DM127">
        <f>R127+AC127+AN127+AY127+BJ127+BU127+CF127+CQ127+DB127</f>
        <v>95</v>
      </c>
      <c r="DN127" s="3">
        <f>(DM127/DM126)-1</f>
        <v>-0.059405940594059459</v>
      </c>
      <c r="DO127">
        <f>T127+AE127+AP127+BA127+BL127+BW127+CH127+CS127+DD127</f>
        <v>4335</v>
      </c>
      <c r="DP127">
        <f>U127+AF127+AQ127+BB127+BM127+BX127+CI127+CT127+DE127</f>
        <v>3463</v>
      </c>
      <c r="DQ127">
        <f>V127+AG127+AR127+BC127+BN127+BY127+CJ127+CU127+DF127</f>
        <v>872</v>
      </c>
      <c r="DR127" s="3">
        <f>((DP127+DQ127)/(DP126+DQ126))-1</f>
        <v>0.0020804438280166426</v>
      </c>
      <c r="DS127" s="1"/>
      <c r="DT127">
        <f>DM127-DM126</f>
        <v>-6</v>
      </c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20.25">
      <c r="C128">
        <f>H127*D128</f>
        <v>71.108069287460921</v>
      </c>
      <c r="D128">
        <f>D127</f>
        <v>0.0015221026454599999</v>
      </c>
      <c r="E128" t="s">
        <v>40</v>
      </c>
      <c r="F128" t="inlineStr">
        <is>
          <t>day two</t>
        </is>
      </c>
      <c r="G128" s="2">
        <f>H128*(1/(14/100))</f>
        <v>334200.77192116412</v>
      </c>
      <c r="H128">
        <f>H127+C128</f>
        <v>46788.108068962982</v>
      </c>
      <c r="I128" s="1"/>
      <c r="J128">
        <v>2841241</v>
      </c>
      <c r="L128" s="1"/>
      <c r="N128" s="4"/>
      <c r="Q128" s="5"/>
      <c r="S128" s="5"/>
      <c r="W128" s="5"/>
      <c r="Y128" s="4"/>
      <c r="AB128" s="5"/>
      <c r="AD128" s="5"/>
      <c r="AH128" s="5"/>
      <c r="AJ128" s="4"/>
      <c r="AM128" s="5"/>
      <c r="AO128" s="5"/>
      <c r="AS128" s="5"/>
      <c r="AU128" s="4"/>
      <c r="AX128" s="5"/>
      <c r="AZ128" s="5"/>
      <c r="BD128" s="5"/>
      <c r="BF128" s="4"/>
      <c r="BI128" s="5"/>
      <c r="BK128" s="5"/>
      <c r="BO128" s="5"/>
      <c r="BQ128" s="4"/>
      <c r="BT128" s="5"/>
      <c r="BV128" s="5"/>
      <c r="BZ128" s="5"/>
      <c r="CB128" s="4"/>
      <c r="CE128" s="5"/>
      <c r="CG128" s="5"/>
      <c r="CK128" s="5"/>
      <c r="CM128" s="4"/>
      <c r="CP128" s="5"/>
      <c r="CR128" s="5"/>
      <c r="CV128" s="5"/>
      <c r="CX128" s="4"/>
      <c r="DA128" s="5"/>
      <c r="DC128" s="5"/>
      <c r="DG128" s="5"/>
      <c r="DI128" s="4"/>
      <c r="DL128" s="5"/>
      <c r="DN128" s="5"/>
      <c r="DR128" s="5"/>
      <c r="DS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20.25">
      <c r="C129">
        <f>H128*D129</f>
        <v>71.216303067836918</v>
      </c>
      <c r="D129">
        <f>D128</f>
        <v>0.0015221026454599999</v>
      </c>
      <c r="E129" t="s">
        <v>29</v>
      </c>
      <c r="F129" t="inlineStr">
        <is>
          <t>day three</t>
        </is>
      </c>
      <c r="G129" s="2">
        <f>H129*(1/(14/100))</f>
        <v>334709.45980022009</v>
      </c>
      <c r="H129">
        <f>H128+C129</f>
        <v>46859.324372030816</v>
      </c>
      <c r="J129">
        <v>2891124</v>
      </c>
      <c r="K129" s="1"/>
      <c r="L129" s="4"/>
      <c r="M129" s="4"/>
      <c r="N129" s="4"/>
      <c r="Q129" s="5"/>
      <c r="S129" s="5"/>
      <c r="W129" s="5"/>
      <c r="Y129" s="4"/>
      <c r="AB129" s="5"/>
      <c r="AD129" s="5"/>
      <c r="AH129" s="5"/>
      <c r="AJ129" s="4"/>
      <c r="AM129" s="5"/>
      <c r="AO129" s="5"/>
      <c r="AS129" s="5"/>
      <c r="AU129" s="4"/>
      <c r="AX129" s="5"/>
      <c r="AZ129" s="5"/>
      <c r="BD129" s="5"/>
      <c r="BF129" s="4"/>
      <c r="BI129" s="5"/>
      <c r="BK129" s="5"/>
      <c r="BO129" s="5"/>
      <c r="BQ129" s="4"/>
      <c r="BT129" s="5"/>
      <c r="BV129" s="5"/>
      <c r="BZ129" s="5"/>
      <c r="CB129" s="4"/>
      <c r="CE129" s="5"/>
      <c r="CG129" s="5"/>
      <c r="CK129" s="5"/>
      <c r="CM129" s="4"/>
      <c r="CP129" s="5"/>
      <c r="CR129" s="5"/>
      <c r="CV129" s="5"/>
      <c r="CX129" s="4"/>
      <c r="DA129" s="5"/>
      <c r="DC129" s="5"/>
      <c r="DG129" s="5"/>
      <c r="DL129" s="5"/>
      <c r="DN129" s="5"/>
      <c r="DR129" s="5"/>
      <c r="DS129" s="1"/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20.25">
      <c r="C130">
        <f>H129*D130</f>
        <v>71.32470159113636</v>
      </c>
      <c r="D130">
        <f>D129</f>
        <v>0.0015221026454599999</v>
      </c>
      <c r="E130" t="s">
        <v>33</v>
      </c>
      <c r="F130" t="inlineStr">
        <is>
          <t>day four</t>
        </is>
      </c>
      <c r="G130" s="2">
        <f>H130*(1/(14/100))</f>
        <v>335218.92195444246</v>
      </c>
      <c r="H130">
        <f>H129+C130</f>
        <v>46930.649073621949</v>
      </c>
      <c r="J130">
        <v>2936077</v>
      </c>
      <c r="L130" s="1"/>
      <c r="O130" s="1"/>
      <c r="P130" s="1"/>
      <c r="Q130" s="1"/>
      <c r="R130" s="1"/>
      <c r="S130" s="1"/>
      <c r="T130" s="1"/>
      <c r="U130" s="1"/>
      <c r="V130" s="1"/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AX130" s="1"/>
      <c r="AY130" s="1"/>
      <c r="AZ130" s="1"/>
      <c r="BA130" s="1"/>
      <c r="BB130" s="1"/>
      <c r="BC130" s="1"/>
      <c r="BD130" s="1"/>
      <c r="BG130" s="1"/>
      <c r="BH130" s="1"/>
      <c r="BI130" s="1"/>
      <c r="BJ130" s="1"/>
      <c r="BK130" s="1"/>
      <c r="BL130" s="1"/>
      <c r="BM130" s="1"/>
      <c r="BN130" s="1"/>
      <c r="BO130" s="1"/>
      <c r="BR130" s="1"/>
      <c r="BS130" s="1"/>
      <c r="BT130" s="1"/>
      <c r="BU130" s="1"/>
      <c r="BV130" s="1"/>
      <c r="BW130" s="1"/>
      <c r="BX130" s="1"/>
      <c r="BY130" s="1"/>
      <c r="BZ130" s="1"/>
      <c r="CC130" s="1"/>
      <c r="CD130" s="1"/>
      <c r="CE130" s="1"/>
      <c r="CF130" s="1"/>
      <c r="CG130" s="1"/>
      <c r="CH130" s="1"/>
      <c r="CI130" s="1"/>
      <c r="CJ130" s="1"/>
      <c r="CK130" s="1"/>
      <c r="CN130" s="1"/>
      <c r="CO130" s="1"/>
      <c r="CP130" s="1"/>
      <c r="CQ130" s="1"/>
      <c r="CR130" s="1"/>
      <c r="CS130" s="1"/>
      <c r="CT130" s="1"/>
      <c r="CU130" s="1"/>
      <c r="CV130" s="1"/>
      <c r="CY130" s="1"/>
      <c r="CZ130" s="1"/>
      <c r="DA130" s="1"/>
      <c r="DB130" s="1"/>
      <c r="DC130" s="1"/>
      <c r="DD130" s="1"/>
      <c r="DE130" s="1"/>
      <c r="DF130" s="1"/>
      <c r="DG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20.25">
      <c r="C131">
        <f>H130*D131</f>
        <v>71.433265108114867</v>
      </c>
      <c r="D131">
        <f>D130</f>
        <v>0.0015221026454599999</v>
      </c>
      <c r="E131" t="s">
        <v>34</v>
      </c>
      <c r="F131" t="inlineStr">
        <is>
          <t>day five</t>
        </is>
      </c>
      <c r="G131" s="2">
        <f>H131*(1/(14/100))</f>
        <v>335729.15956235758</v>
      </c>
      <c r="H131">
        <f>H130+C131</f>
        <v>47002.082338730062</v>
      </c>
      <c r="J131">
        <v>2996098</v>
      </c>
      <c r="K131" s="1"/>
      <c r="L131" s="1"/>
      <c r="O131" s="1"/>
      <c r="P131" s="1"/>
      <c r="Q131" s="1"/>
      <c r="R131" s="1"/>
      <c r="S131" s="1"/>
      <c r="T131" s="1"/>
      <c r="U131" s="1"/>
      <c r="V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AX131" s="1"/>
      <c r="AY131" s="1"/>
      <c r="AZ131" s="1"/>
      <c r="BA131" s="1"/>
      <c r="BB131" s="1"/>
      <c r="BC131" s="1"/>
      <c r="BD131" s="1"/>
      <c r="BG131" s="1"/>
      <c r="BH131" s="1"/>
      <c r="BI131" s="1"/>
      <c r="BJ131" s="1"/>
      <c r="BK131" s="1"/>
      <c r="BL131" s="1"/>
      <c r="BM131" s="1"/>
      <c r="BN131" s="1"/>
      <c r="BO131" s="1"/>
      <c r="BR131" s="1"/>
      <c r="BS131" s="1"/>
      <c r="BT131" s="1"/>
      <c r="BU131" s="1"/>
      <c r="BV131" s="1"/>
      <c r="BW131" s="1"/>
      <c r="BX131" s="1"/>
      <c r="BY131" s="1"/>
      <c r="BZ131" s="1"/>
      <c r="CC131" s="1"/>
      <c r="CD131" s="1"/>
      <c r="CE131" s="1"/>
      <c r="CF131" s="1"/>
      <c r="CG131" s="1"/>
      <c r="CH131" s="1"/>
      <c r="CI131" s="1"/>
      <c r="CJ131" s="1"/>
      <c r="CK131" s="1"/>
      <c r="CN131" s="1"/>
      <c r="CO131" s="1"/>
      <c r="CP131" s="1"/>
      <c r="CQ131" s="1"/>
      <c r="CR131" s="1"/>
      <c r="CS131" s="1"/>
      <c r="CT131" s="1"/>
      <c r="CU131" s="1"/>
      <c r="CV131" s="1"/>
      <c r="CY131" s="1"/>
      <c r="CZ131" s="1"/>
      <c r="DA131" s="1"/>
      <c r="DB131" s="1"/>
      <c r="DC131" s="1"/>
      <c r="DD131" s="1"/>
      <c r="DE131" s="1"/>
      <c r="DF131" s="1"/>
      <c r="DG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20.25">
      <c r="C132">
        <f>H131*D132</f>
        <v>71.541993869909774</v>
      </c>
      <c r="D132">
        <f>D131</f>
        <v>0.0015221026454599999</v>
      </c>
      <c r="E132" t="s">
        <v>35</v>
      </c>
      <c r="F132" t="inlineStr">
        <is>
          <t>above: moving target</t>
        </is>
      </c>
      <c r="G132" s="2">
        <f>H132*(1/(14/100))</f>
        <v>336240.17380428553</v>
      </c>
      <c r="H132">
        <f>H131+C132</f>
        <v>47073.624332599975</v>
      </c>
      <c r="J132">
        <v>3054699</v>
      </c>
      <c r="K132" s="1"/>
      <c r="L132" s="1"/>
      <c r="O132" s="1"/>
      <c r="P132" s="1"/>
      <c r="Q132" s="1"/>
      <c r="R132" s="1"/>
      <c r="S132" s="1"/>
      <c r="T132" s="1"/>
      <c r="U132" s="1"/>
      <c r="V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AX132" s="1"/>
      <c r="AY132" s="1"/>
      <c r="AZ132" s="1"/>
      <c r="BA132" s="1"/>
      <c r="BB132" s="1"/>
      <c r="BC132" s="1"/>
      <c r="BD132" s="1"/>
      <c r="BG132" s="1"/>
      <c r="BH132" s="1"/>
      <c r="BI132" s="1"/>
      <c r="BJ132" s="1"/>
      <c r="BK132" s="1"/>
      <c r="BL132" s="1"/>
      <c r="BM132" s="1"/>
      <c r="BN132" s="1"/>
      <c r="BO132" s="1"/>
      <c r="BR132" s="1"/>
      <c r="BS132" s="1"/>
      <c r="BT132" s="1"/>
      <c r="BU132" s="1"/>
      <c r="BV132" s="1"/>
      <c r="BW132" s="1"/>
      <c r="BX132" s="1"/>
      <c r="BY132" s="1"/>
      <c r="BZ132" s="1"/>
      <c r="CC132" s="1"/>
      <c r="CD132" s="1"/>
      <c r="CE132" s="1"/>
      <c r="CF132" s="1"/>
      <c r="CG132" s="1"/>
      <c r="CH132" s="1"/>
      <c r="CI132" s="1"/>
      <c r="CJ132" s="1"/>
      <c r="CK132" s="1"/>
      <c r="CN132" s="1"/>
      <c r="CO132" s="1"/>
      <c r="CP132" s="1"/>
      <c r="CQ132" s="1"/>
      <c r="CR132" s="1"/>
      <c r="CS132" s="1"/>
      <c r="CT132" s="1"/>
      <c r="CU132" s="1"/>
      <c r="CV132" s="1"/>
      <c r="CY132" s="1"/>
      <c r="CZ132" s="1"/>
      <c r="DA132" s="1"/>
      <c r="DB132" s="1"/>
      <c r="DC132" s="1"/>
      <c r="DD132" s="1"/>
      <c r="DE132" s="1"/>
      <c r="DF132" s="1"/>
      <c r="DG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20.25">
      <c r="C133">
        <f>H132*D133</f>
        <v>71.650888128040648</v>
      </c>
      <c r="D133">
        <f>D132</f>
        <v>0.0015221026454599999</v>
      </c>
      <c r="E133" t="s">
        <v>37</v>
      </c>
      <c r="F133" s="10">
        <v>44021</v>
      </c>
      <c r="G133" s="2">
        <f>H133*(1/(14/100))</f>
        <v>336751.96586234291</v>
      </c>
      <c r="H133">
        <f>H132+C133</f>
        <v>47145.275220728014</v>
      </c>
      <c r="J133">
        <v>3117946</v>
      </c>
      <c r="K133" s="1"/>
      <c r="L133" s="1"/>
      <c r="O133" s="1"/>
      <c r="P133" s="1"/>
      <c r="Q133" s="1"/>
      <c r="R133" s="1"/>
      <c r="S133" s="1"/>
      <c r="T133" s="1"/>
      <c r="U133" s="1"/>
      <c r="V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AX133" s="1"/>
      <c r="AY133" s="1"/>
      <c r="AZ133" s="1"/>
      <c r="BA133" s="1"/>
      <c r="BB133" s="1"/>
      <c r="BC133" s="1"/>
      <c r="BD133" s="1"/>
      <c r="BG133" s="1"/>
      <c r="BH133" s="1"/>
      <c r="BI133" s="1"/>
      <c r="BJ133" s="1"/>
      <c r="BK133" s="1"/>
      <c r="BL133" s="1"/>
      <c r="BM133" s="1"/>
      <c r="BN133" s="1"/>
      <c r="BO133" s="1"/>
      <c r="BR133" s="1"/>
      <c r="BS133" s="1"/>
      <c r="BT133" s="1"/>
      <c r="BU133" s="1"/>
      <c r="BV133" s="1"/>
      <c r="BW133" s="1"/>
      <c r="BX133" s="1"/>
      <c r="BY133" s="1"/>
      <c r="BZ133" s="1"/>
      <c r="CC133" s="1"/>
      <c r="CD133" s="1"/>
      <c r="CE133" s="1"/>
      <c r="CF133" s="1"/>
      <c r="CG133" s="1"/>
      <c r="CH133" s="1"/>
      <c r="CI133" s="1"/>
      <c r="CJ133" s="1"/>
      <c r="CK133" s="1"/>
      <c r="CN133" s="1"/>
      <c r="CO133" s="1"/>
      <c r="CP133" s="1"/>
      <c r="CQ133" s="1"/>
      <c r="CR133" s="1"/>
      <c r="CS133" s="1"/>
      <c r="CT133" s="1"/>
      <c r="CU133" s="1"/>
      <c r="CV133" s="1"/>
      <c r="CY133" s="1"/>
      <c r="CZ133" s="1"/>
      <c r="DA133" s="1"/>
      <c r="DB133" s="1"/>
      <c r="DC133" s="1"/>
      <c r="DD133" s="1"/>
      <c r="DE133" s="1"/>
      <c r="DF133" s="1"/>
      <c r="DG133" s="1"/>
      <c r="DJ133" s="1" t="inlineStr">
        <is>
          <t>fri 3rd was 44,741 and is complete.</t>
        </is>
      </c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20.25">
      <c r="C134">
        <f>H133*D134</f>
        <v>71.759948134409896</v>
      </c>
      <c r="D134">
        <f>D133</f>
        <v>0.0015221026454599999</v>
      </c>
      <c r="E134" t="s">
        <v>38</v>
      </c>
      <c r="F134" s="10">
        <v>44022</v>
      </c>
      <c r="G134" s="2">
        <f>H134*(1/(14/100))</f>
        <v>337264.53692044585</v>
      </c>
      <c r="H134">
        <f>H133+C134</f>
        <v>47217.035168862421</v>
      </c>
      <c r="J134">
        <v>3184573</v>
      </c>
      <c r="K134" s="1"/>
      <c r="L134" s="1"/>
      <c r="O134" s="1"/>
      <c r="P134" s="1"/>
      <c r="Q134" s="1"/>
      <c r="R134" s="1"/>
      <c r="S134" s="1"/>
      <c r="T134" s="1"/>
      <c r="U134" s="1"/>
      <c r="V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AX134" s="1"/>
      <c r="AY134" s="1"/>
      <c r="AZ134" s="1"/>
      <c r="BA134" s="1"/>
      <c r="BB134" s="1"/>
      <c r="BC134" s="1"/>
      <c r="BD134" s="1"/>
      <c r="BG134" s="1"/>
      <c r="BH134" s="1"/>
      <c r="BI134" s="1"/>
      <c r="BJ134" s="1"/>
      <c r="BK134" s="1"/>
      <c r="BL134" s="1"/>
      <c r="BM134" s="1"/>
      <c r="BN134" s="1"/>
      <c r="BO134" s="1"/>
      <c r="BR134" s="1"/>
      <c r="BS134" s="1"/>
      <c r="BT134" s="1"/>
      <c r="BU134" s="1"/>
      <c r="BV134" s="1"/>
      <c r="BW134" s="1"/>
      <c r="BX134" s="1"/>
      <c r="BY134" s="1"/>
      <c r="BZ134" s="1"/>
      <c r="CC134" s="1"/>
      <c r="CD134" s="1"/>
      <c r="CE134" s="1"/>
      <c r="CF134" s="1"/>
      <c r="CG134" s="1"/>
      <c r="CH134" s="1"/>
      <c r="CI134" s="1"/>
      <c r="CJ134" s="1"/>
      <c r="CK134" s="1"/>
      <c r="CN134" s="1"/>
      <c r="CO134" s="1"/>
      <c r="CP134" s="1"/>
      <c r="CQ134" s="1"/>
      <c r="CR134" s="1"/>
      <c r="CS134" s="1"/>
      <c r="CT134" s="1"/>
      <c r="CU134" s="1"/>
      <c r="CV134" s="1"/>
      <c r="CY134" s="1"/>
      <c r="CZ134" s="1"/>
      <c r="DA134" s="1"/>
      <c r="DB134" s="1"/>
      <c r="DC134" s="1"/>
      <c r="DD134" s="1"/>
      <c r="DE134" s="1"/>
      <c r="DF134" s="1"/>
      <c r="DG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20">
      <c r="C135">
        <f>H134*D135</f>
        <v>71.869174141303347</v>
      </c>
      <c r="D135">
        <f>D134</f>
        <v>0.0015221026454599999</v>
      </c>
      <c r="E135" t="s">
        <v>40</v>
      </c>
      <c r="F135" s="10">
        <v>44023</v>
      </c>
      <c r="G135" s="2">
        <f>H135*(1/(14/100))</f>
        <v>337777.88816431229</v>
      </c>
      <c r="H135">
        <f>H134+C135</f>
        <v>47288.904343003727</v>
      </c>
      <c r="J135" s="1"/>
      <c r="K135" s="1"/>
      <c r="L135" s="1"/>
      <c r="O135" s="1"/>
      <c r="P135" s="1"/>
      <c r="Q135" s="1"/>
      <c r="R135" s="1"/>
      <c r="S135" s="1"/>
      <c r="T135" s="1"/>
      <c r="U135" s="1"/>
      <c r="V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AX135" s="1"/>
      <c r="AY135" s="1"/>
      <c r="AZ135" s="1"/>
      <c r="BA135" s="1"/>
      <c r="BB135" s="1"/>
      <c r="BC135" s="1"/>
      <c r="BD135" s="1"/>
      <c r="BG135" s="1"/>
      <c r="BH135" s="1"/>
      <c r="BI135" s="1"/>
      <c r="BJ135" s="1"/>
      <c r="BK135" s="1"/>
      <c r="BL135" s="1"/>
      <c r="BM135" s="1"/>
      <c r="BN135" s="1"/>
      <c r="BO135" s="1"/>
      <c r="BR135" s="1"/>
      <c r="BS135" s="1"/>
      <c r="BT135" s="1"/>
      <c r="BU135" s="1"/>
      <c r="BV135" s="1"/>
      <c r="BW135" s="1"/>
      <c r="BX135" s="1"/>
      <c r="BY135" s="1"/>
      <c r="BZ135" s="1"/>
      <c r="CC135" s="1"/>
      <c r="CD135" s="1"/>
      <c r="CE135" s="1"/>
      <c r="CF135" s="1"/>
      <c r="CG135" s="1"/>
      <c r="CH135" s="1"/>
      <c r="CI135" s="1"/>
      <c r="CJ135" s="1"/>
      <c r="CK135" s="1"/>
      <c r="CN135" s="1"/>
      <c r="CO135" s="1"/>
      <c r="CP135" s="1"/>
      <c r="CQ135" s="1"/>
      <c r="CR135" s="1"/>
      <c r="CS135" s="1"/>
      <c r="CT135" s="1"/>
      <c r="CU135" s="1"/>
      <c r="CV135" s="1"/>
      <c r="CY135" s="1"/>
      <c r="CZ135" s="1"/>
      <c r="DA135" s="1"/>
      <c r="DB135" s="1"/>
      <c r="DC135" s="1"/>
      <c r="DD135" s="1"/>
      <c r="DE135" s="1"/>
      <c r="DF135" s="1"/>
      <c r="DG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20.25">
      <c r="C136">
        <f>H135*D136</f>
        <v>71.97856640139085</v>
      </c>
      <c r="D136">
        <f>D135</f>
        <v>0.0015221026454599999</v>
      </c>
      <c r="E136" t="s">
        <v>29</v>
      </c>
      <c r="F136" s="10">
        <v>44024</v>
      </c>
      <c r="G136" s="2">
        <f>H136*(1/(14/100))</f>
        <v>338292.02078146511</v>
      </c>
      <c r="H136">
        <f>H135+C136</f>
        <v>47360.882909405118</v>
      </c>
      <c r="J136" s="1"/>
      <c r="K136" s="1"/>
      <c r="L136" s="1"/>
      <c r="O136" s="1"/>
      <c r="P136" s="1"/>
      <c r="Q136" s="1"/>
      <c r="R136" s="1"/>
      <c r="S136" s="1"/>
      <c r="T136" s="1"/>
      <c r="U136" s="1"/>
      <c r="V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AX136" s="1"/>
      <c r="AY136" s="1"/>
      <c r="AZ136" s="1"/>
      <c r="BA136" s="1"/>
      <c r="BB136" s="1"/>
      <c r="BC136" s="1"/>
      <c r="BD136" s="1"/>
      <c r="BG136" s="1"/>
      <c r="BH136" s="1"/>
      <c r="BI136" s="1"/>
      <c r="BJ136" s="1"/>
      <c r="BK136" s="1"/>
      <c r="BL136" s="1"/>
      <c r="BM136" s="1"/>
      <c r="BN136" s="1"/>
      <c r="BO136" s="1"/>
      <c r="BR136" s="1"/>
      <c r="BS136" s="1"/>
      <c r="BT136" s="1"/>
      <c r="BU136" s="1"/>
      <c r="BV136" s="1"/>
      <c r="BW136" s="1"/>
      <c r="BX136" s="1"/>
      <c r="BY136" s="1"/>
      <c r="BZ136" s="1"/>
      <c r="CC136" s="1"/>
      <c r="CD136" s="1"/>
      <c r="CE136" s="1"/>
      <c r="CF136" s="1"/>
      <c r="CG136" s="1"/>
      <c r="CH136" s="1"/>
      <c r="CI136" s="1"/>
      <c r="CJ136" s="1"/>
      <c r="CK136" s="1"/>
      <c r="CN136" s="1"/>
      <c r="CO136" s="1"/>
      <c r="CP136" s="1"/>
      <c r="CQ136" s="1"/>
      <c r="CR136" s="1"/>
      <c r="CS136" s="1"/>
      <c r="CT136" s="1"/>
      <c r="CU136" s="1"/>
      <c r="CV136" s="1"/>
      <c r="CY136" s="1"/>
      <c r="CZ136" s="1"/>
      <c r="DA136" s="1"/>
      <c r="DB136" s="1"/>
      <c r="DC136" s="1"/>
      <c r="DD136" s="1"/>
      <c r="DE136" s="1"/>
      <c r="DF136" s="1"/>
      <c r="DG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20.25">
      <c r="C137">
        <f>H136*D137</f>
        <v>72.08812516772683</v>
      </c>
      <c r="D137">
        <f>D136</f>
        <v>0.0015221026454599999</v>
      </c>
      <c r="E137" t="s">
        <v>33</v>
      </c>
      <c r="F137" s="10">
        <v>44025</v>
      </c>
      <c r="G137" s="2">
        <f>H137*(1/(14/100))</f>
        <v>338806.93596123456</v>
      </c>
      <c r="H137">
        <f>H136+C137</f>
        <v>47432.971034572845</v>
      </c>
      <c r="J137" s="1" t="inlineStr">
        <is>
          <t>see GB182</t>
        </is>
      </c>
      <c r="L137" s="1"/>
      <c r="O137" s="1"/>
      <c r="P137" s="1"/>
      <c r="Q137" s="1"/>
      <c r="R137" s="1"/>
      <c r="S137" s="1"/>
      <c r="T137" s="1"/>
      <c r="U137" s="1"/>
      <c r="V137" s="1"/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AX137" s="1"/>
      <c r="AY137" s="1"/>
      <c r="AZ137" s="1"/>
      <c r="BA137" s="1"/>
      <c r="BB137" s="1"/>
      <c r="BC137" s="1"/>
      <c r="BD137" s="1"/>
      <c r="BG137" s="1"/>
      <c r="BH137" s="1"/>
      <c r="BI137" s="1"/>
      <c r="BJ137" s="1"/>
      <c r="BK137" s="1"/>
      <c r="BL137" s="1"/>
      <c r="BM137" s="1"/>
      <c r="BN137" s="1"/>
      <c r="BO137" s="1"/>
      <c r="BR137" s="1"/>
      <c r="BS137" s="1"/>
      <c r="BT137" s="1"/>
      <c r="BU137" s="1"/>
      <c r="BV137" s="1"/>
      <c r="BW137" s="1"/>
      <c r="BX137" s="1"/>
      <c r="BY137" s="1"/>
      <c r="BZ137" s="1"/>
      <c r="CC137" s="1"/>
      <c r="CD137" s="1"/>
      <c r="CE137" s="1"/>
      <c r="CF137" s="1"/>
      <c r="CG137" s="1"/>
      <c r="CH137" s="1"/>
      <c r="CI137" s="1"/>
      <c r="CJ137" s="1"/>
      <c r="CK137" s="1"/>
      <c r="CN137" s="1"/>
      <c r="CO137" s="1"/>
      <c r="CP137" s="1"/>
      <c r="CQ137" s="1"/>
      <c r="CR137" s="1"/>
      <c r="CS137" s="1"/>
      <c r="CT137" s="1"/>
      <c r="CU137" s="1"/>
      <c r="CV137" s="1"/>
      <c r="CY137" s="1"/>
      <c r="CZ137" s="1"/>
      <c r="DA137" s="1"/>
      <c r="DB137" s="1"/>
      <c r="DC137" s="1"/>
      <c r="DD137" s="1"/>
      <c r="DE137" s="1"/>
      <c r="DF137" s="1"/>
      <c r="DG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20">
      <c r="C138">
        <f>H137*D138</f>
        <v>72.19785069375088</v>
      </c>
      <c r="D138">
        <f>D137</f>
        <v>0.0015221026454599999</v>
      </c>
      <c r="E138" t="s">
        <v>34</v>
      </c>
      <c r="F138" s="10">
        <v>44026</v>
      </c>
      <c r="G138" s="2">
        <f>H138*(1/(14/100))</f>
        <v>339322.63489476137</v>
      </c>
      <c r="H138">
        <f>H137+C138</f>
        <v>47505.168885266597</v>
      </c>
      <c r="L138" s="1"/>
      <c r="O138" s="1"/>
      <c r="P138" s="1"/>
      <c r="Q138" s="1"/>
      <c r="R138" s="1"/>
      <c r="S138" s="1"/>
      <c r="T138" s="1"/>
      <c r="U138" s="1"/>
      <c r="V138" s="1"/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AX138" s="1"/>
      <c r="AY138" s="1"/>
      <c r="AZ138" s="1"/>
      <c r="BA138" s="1"/>
      <c r="BB138" s="1"/>
      <c r="BC138" s="1"/>
      <c r="BD138" s="1"/>
      <c r="BG138" s="1"/>
      <c r="BH138" s="1"/>
      <c r="BI138" s="1"/>
      <c r="BJ138" s="1"/>
      <c r="BK138" s="1"/>
      <c r="BL138" s="1"/>
      <c r="BM138" s="1"/>
      <c r="BN138" s="1"/>
      <c r="BO138" s="1"/>
      <c r="BR138" s="1"/>
      <c r="BS138" s="1"/>
      <c r="BT138" s="1"/>
      <c r="BU138" s="1"/>
      <c r="BV138" s="1"/>
      <c r="BW138" s="1"/>
      <c r="BX138" s="1"/>
      <c r="BY138" s="1"/>
      <c r="BZ138" s="1"/>
      <c r="CC138" s="1"/>
      <c r="CD138" s="1"/>
      <c r="CE138" s="1"/>
      <c r="CF138" s="1"/>
      <c r="CG138" s="1"/>
      <c r="CH138" s="1"/>
      <c r="CI138" s="1"/>
      <c r="CJ138" s="1"/>
      <c r="CK138" s="1"/>
      <c r="CN138" s="1"/>
      <c r="CO138" s="1"/>
      <c r="CP138" s="1"/>
      <c r="CQ138" s="1"/>
      <c r="CR138" s="1"/>
      <c r="CS138" s="1"/>
      <c r="CT138" s="1"/>
      <c r="CU138" s="1"/>
      <c r="CV138" s="1"/>
      <c r="CY138" s="1"/>
      <c r="CZ138" s="1"/>
      <c r="DA138" s="1"/>
      <c r="DB138" s="1"/>
      <c r="DC138" s="1"/>
      <c r="DD138" s="1"/>
      <c r="DE138" s="1"/>
      <c r="DF138" s="1"/>
      <c r="DG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20">
      <c r="C139">
        <f>H138*D139</f>
        <v>72.307743233288363</v>
      </c>
      <c r="D139">
        <f>D138</f>
        <v>0.0015221026454599999</v>
      </c>
      <c r="E139" t="s">
        <v>35</v>
      </c>
      <c r="F139" s="10">
        <v>44027</v>
      </c>
      <c r="G139" s="2">
        <f>H139*(1/(14/100))</f>
        <v>339839.11877499917</v>
      </c>
      <c r="H139">
        <f>H138+C139</f>
        <v>47577.476628499884</v>
      </c>
      <c r="L139" s="1"/>
      <c r="O139" s="1"/>
      <c r="P139" s="1"/>
      <c r="Q139" s="1"/>
      <c r="R139" s="1"/>
      <c r="S139" s="1"/>
      <c r="T139" s="1"/>
      <c r="U139" s="1"/>
      <c r="V139" s="1"/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AX139" s="1"/>
      <c r="AY139" s="1"/>
      <c r="AZ139" s="1"/>
      <c r="BA139" s="1"/>
      <c r="BB139" s="1"/>
      <c r="BC139" s="1"/>
      <c r="BD139" s="1"/>
      <c r="BG139" s="1"/>
      <c r="BH139" s="1"/>
      <c r="BI139" s="1"/>
      <c r="BJ139" s="1"/>
      <c r="BK139" s="1"/>
      <c r="BL139" s="1"/>
      <c r="BM139" s="1"/>
      <c r="BN139" s="1"/>
      <c r="BO139" s="1"/>
      <c r="BR139" s="1"/>
      <c r="BS139" s="1"/>
      <c r="BT139" s="1"/>
      <c r="BU139" s="1"/>
      <c r="BV139" s="1"/>
      <c r="BW139" s="1"/>
      <c r="BX139" s="1"/>
      <c r="BY139" s="1"/>
      <c r="BZ139" s="1"/>
      <c r="CC139" s="1"/>
      <c r="CD139" s="1"/>
      <c r="CE139" s="1"/>
      <c r="CF139" s="1"/>
      <c r="CG139" s="1"/>
      <c r="CH139" s="1"/>
      <c r="CI139" s="1"/>
      <c r="CJ139" s="1"/>
      <c r="CK139" s="1"/>
      <c r="CN139" s="1"/>
      <c r="CO139" s="1"/>
      <c r="CP139" s="1"/>
      <c r="CQ139" s="1"/>
      <c r="CR139" s="1"/>
      <c r="CS139" s="1"/>
      <c r="CT139" s="1"/>
      <c r="CU139" s="1"/>
      <c r="CV139" s="1"/>
      <c r="CY139" s="1"/>
      <c r="CZ139" s="1"/>
      <c r="DA139" s="1"/>
      <c r="DB139" s="1"/>
      <c r="DC139" s="1"/>
      <c r="DD139" s="1"/>
      <c r="DE139" s="1"/>
      <c r="DF139" s="1"/>
      <c r="DG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20">
      <c r="C140">
        <f>H139*D140</f>
        <v>72.417803040550993</v>
      </c>
      <c r="D140">
        <f>D139</f>
        <v>0.0015221026454599999</v>
      </c>
      <c r="E140" t="s">
        <v>37</v>
      </c>
      <c r="F140" s="10">
        <v>44028</v>
      </c>
      <c r="G140" s="2">
        <f>H140*(1/(14/100))</f>
        <v>340356.38879671739</v>
      </c>
      <c r="H140">
        <f>H139+C140</f>
        <v>47649.894431540437</v>
      </c>
      <c r="J140" t="inlineStr">
        <is>
          <t>STATUS: 11 Jul 22:47 UTC - USA STATS complete - LINE 127 entirely completed as well.</t>
        </is>
      </c>
      <c r="L140" s="1"/>
      <c r="O140" s="1"/>
      <c r="P140" s="1"/>
      <c r="Q140" s="1"/>
      <c r="R140" s="1"/>
      <c r="S140" s="1"/>
      <c r="T140" s="1"/>
      <c r="U140" s="1"/>
      <c r="V140" s="1"/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AX140" s="1"/>
      <c r="AY140" s="1"/>
      <c r="AZ140" s="1"/>
      <c r="BA140" s="1"/>
      <c r="BB140" s="1"/>
      <c r="BC140" s="1"/>
      <c r="BD140" s="1"/>
      <c r="BG140" s="1"/>
      <c r="BH140" s="1"/>
      <c r="BI140" s="1"/>
      <c r="BJ140" s="1"/>
      <c r="BK140" s="1"/>
      <c r="BL140" s="1"/>
      <c r="BM140" s="1"/>
      <c r="BN140" s="1"/>
      <c r="BO140" s="1"/>
      <c r="BR140" s="1"/>
      <c r="BS140" s="1"/>
      <c r="BT140" s="1"/>
      <c r="BU140" s="1"/>
      <c r="BV140" s="1"/>
      <c r="BW140" s="1"/>
      <c r="BX140" s="1"/>
      <c r="BY140" s="1"/>
      <c r="BZ140" s="1"/>
      <c r="CC140" s="1"/>
      <c r="CD140" s="1"/>
      <c r="CE140" s="1"/>
      <c r="CF140" s="1"/>
      <c r="CG140" s="1"/>
      <c r="CH140" s="1"/>
      <c r="CI140" s="1"/>
      <c r="CJ140" s="1"/>
      <c r="CK140" s="1"/>
      <c r="CN140" s="1"/>
      <c r="CO140" s="1"/>
      <c r="CP140" s="1"/>
      <c r="CQ140" s="1"/>
      <c r="CR140" s="1"/>
      <c r="CS140" s="1"/>
      <c r="CT140" s="1"/>
      <c r="CU140" s="1"/>
      <c r="CV140" s="1"/>
      <c r="CY140" s="1"/>
      <c r="CZ140" s="1"/>
      <c r="DA140" s="1"/>
      <c r="DB140" s="1"/>
      <c r="DC140" s="1"/>
      <c r="DD140" s="1"/>
      <c r="DE140" s="1"/>
      <c r="DF140" s="1"/>
      <c r="DG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20">
      <c r="C141">
        <f>H140*D141</f>
        <v>72.528030370137415</v>
      </c>
      <c r="D141">
        <f>D140</f>
        <v>0.0015221026454599999</v>
      </c>
      <c r="E141" t="s">
        <v>38</v>
      </c>
      <c r="F141" s="10">
        <v>44029</v>
      </c>
      <c r="G141" s="2">
        <f>H141*(1/(14/100))</f>
        <v>340874.4461565041</v>
      </c>
      <c r="H141">
        <f>H140+C141</f>
        <v>47722.422461910573</v>
      </c>
      <c r="L141" s="1"/>
      <c r="O141" s="1"/>
      <c r="P141" s="1"/>
      <c r="Q141" s="1"/>
      <c r="R141" s="1"/>
      <c r="S141" s="1"/>
      <c r="T141" s="1"/>
      <c r="U141" s="1"/>
      <c r="V141" s="1"/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AX141" s="1"/>
      <c r="AY141" s="1"/>
      <c r="AZ141" s="1"/>
      <c r="BA141" s="1"/>
      <c r="BB141" s="1"/>
      <c r="BC141" s="1"/>
      <c r="BD141" s="1"/>
      <c r="BG141" s="1"/>
      <c r="BH141" s="1"/>
      <c r="BI141" s="1"/>
      <c r="BJ141" s="1"/>
      <c r="BK141" s="1"/>
      <c r="BL141" s="1"/>
      <c r="BM141" s="1"/>
      <c r="BN141" s="1"/>
      <c r="BO141" s="1"/>
      <c r="BR141" s="1"/>
      <c r="BS141" s="1"/>
      <c r="BT141" s="1"/>
      <c r="BU141" s="1"/>
      <c r="BV141" s="1"/>
      <c r="BW141" s="1"/>
      <c r="BX141" s="1"/>
      <c r="BY141" s="1"/>
      <c r="BZ141" s="1"/>
      <c r="CC141" s="1"/>
      <c r="CD141" s="1"/>
      <c r="CE141" s="1"/>
      <c r="CF141" s="1"/>
      <c r="CG141" s="1"/>
      <c r="CH141" s="1"/>
      <c r="CI141" s="1"/>
      <c r="CJ141" s="1"/>
      <c r="CK141" s="1"/>
      <c r="CN141" s="1"/>
      <c r="CO141" s="1"/>
      <c r="CP141" s="1"/>
      <c r="CQ141" s="1"/>
      <c r="CR141" s="1"/>
      <c r="CS141" s="1"/>
      <c r="CT141" s="1"/>
      <c r="CU141" s="1"/>
      <c r="CV141" s="1"/>
      <c r="CY141" s="1"/>
      <c r="CZ141" s="1"/>
      <c r="DA141" s="1"/>
      <c r="DB141" s="1"/>
      <c r="DC141" s="1"/>
      <c r="DD141" s="1"/>
      <c r="DE141" s="1"/>
      <c r="DF141" s="1"/>
      <c r="DG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20">
      <c r="C142">
        <f>H141*D142</f>
        <v>72.638425477033806</v>
      </c>
      <c r="D142">
        <f>D141</f>
        <v>0.0015221026454599999</v>
      </c>
      <c r="E142" t="s">
        <v>40</v>
      </c>
      <c r="F142" s="10">
        <v>44030</v>
      </c>
      <c r="G142" s="2">
        <f>H142*(1/(14/100))</f>
        <v>341393.29205276858</v>
      </c>
      <c r="H142">
        <f>H141+C142</f>
        <v>47795.060887387604</v>
      </c>
      <c r="J142" s="1"/>
      <c r="L142" s="1"/>
      <c r="O142" s="1"/>
      <c r="P142" s="1"/>
      <c r="Q142" s="1"/>
      <c r="R142" s="1"/>
      <c r="S142" s="1"/>
      <c r="T142" s="1"/>
      <c r="U142" s="1"/>
      <c r="V142" s="1"/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AX142" s="1"/>
      <c r="AY142" s="1"/>
      <c r="AZ142" s="1"/>
      <c r="BA142" s="1"/>
      <c r="BB142" s="1"/>
      <c r="BC142" s="1"/>
      <c r="BD142" s="1"/>
      <c r="BG142" s="1"/>
      <c r="BH142" s="1"/>
      <c r="BI142" s="1"/>
      <c r="BJ142" s="1"/>
      <c r="BK142" s="1"/>
      <c r="BL142" s="1"/>
      <c r="BM142" s="1"/>
      <c r="BN142" s="1"/>
      <c r="BO142" s="1"/>
      <c r="BR142" s="1"/>
      <c r="BS142" s="1"/>
      <c r="BT142" s="1"/>
      <c r="BU142" s="1"/>
      <c r="BV142" s="1"/>
      <c r="BW142" s="1"/>
      <c r="BX142" s="1"/>
      <c r="BY142" s="1"/>
      <c r="BZ142" s="1"/>
      <c r="CC142" s="1"/>
      <c r="CD142" s="1"/>
      <c r="CE142" s="1"/>
      <c r="CF142" s="1"/>
      <c r="CG142" s="1"/>
      <c r="CH142" s="1"/>
      <c r="CI142" s="1"/>
      <c r="CJ142" s="1"/>
      <c r="CK142" s="1"/>
      <c r="CN142" s="1"/>
      <c r="CO142" s="1"/>
      <c r="CP142" s="1"/>
      <c r="CQ142" s="1"/>
      <c r="CR142" s="1"/>
      <c r="CS142" s="1"/>
      <c r="CT142" s="1"/>
      <c r="CU142" s="1"/>
      <c r="CV142" s="1"/>
      <c r="CY142" s="1"/>
      <c r="CZ142" s="1"/>
      <c r="DA142" s="1"/>
      <c r="DB142" s="1"/>
      <c r="DC142" s="1"/>
      <c r="DD142" s="1"/>
      <c r="DE142" s="1"/>
      <c r="DF142" s="1"/>
      <c r="DG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20.25">
      <c r="C143">
        <f>H142*D143</f>
        <v>72.74898861661444</v>
      </c>
      <c r="D143">
        <f>D142</f>
        <v>0.0015221026454599999</v>
      </c>
      <c r="E143" t="s">
        <v>29</v>
      </c>
      <c r="F143" s="10">
        <v>44031</v>
      </c>
      <c r="G143" s="2">
        <f>H143*(1/(14/100))</f>
        <v>341912.92768574442</v>
      </c>
      <c r="H143">
        <f>H142+C143</f>
        <v>47867.809876004219</v>
      </c>
      <c r="J143" s="1"/>
      <c r="L143" s="1"/>
      <c r="O143" s="1"/>
      <c r="P143" s="1"/>
      <c r="Q143" s="1"/>
      <c r="R143" s="1"/>
      <c r="S143" s="1"/>
      <c r="T143" s="1"/>
      <c r="U143" s="1"/>
      <c r="V143" s="1"/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AX143" s="1"/>
      <c r="AY143" s="1"/>
      <c r="AZ143" s="1"/>
      <c r="BA143" s="1"/>
      <c r="BB143" s="1"/>
      <c r="BC143" s="1"/>
      <c r="BD143" s="1"/>
      <c r="BG143" s="1"/>
      <c r="BH143" s="1"/>
      <c r="BI143" s="1"/>
      <c r="BJ143" s="1"/>
      <c r="BK143" s="1"/>
      <c r="BL143" s="1"/>
      <c r="BM143" s="1"/>
      <c r="BN143" s="1"/>
      <c r="BO143" s="1"/>
      <c r="BR143" s="1"/>
      <c r="BS143" s="1"/>
      <c r="BT143" s="1"/>
      <c r="BU143" s="1"/>
      <c r="BV143" s="1"/>
      <c r="BW143" s="1"/>
      <c r="BX143" s="1"/>
      <c r="BY143" s="1"/>
      <c r="BZ143" s="1"/>
      <c r="CC143" s="1"/>
      <c r="CD143" s="1"/>
      <c r="CE143" s="1"/>
      <c r="CF143" s="1"/>
      <c r="CG143" s="1"/>
      <c r="CH143" s="1"/>
      <c r="CI143" s="1"/>
      <c r="CJ143" s="1"/>
      <c r="CK143" s="1"/>
      <c r="CN143" s="1"/>
      <c r="CO143" s="1"/>
      <c r="CP143" s="1"/>
      <c r="CQ143" s="1"/>
      <c r="CR143" s="1"/>
      <c r="CS143" s="1"/>
      <c r="CT143" s="1"/>
      <c r="CU143" s="1"/>
      <c r="CV143" s="1"/>
      <c r="CY143" s="1"/>
      <c r="CZ143" s="1"/>
      <c r="DA143" s="1"/>
      <c r="DB143" s="1"/>
      <c r="DC143" s="1"/>
      <c r="DD143" s="1"/>
      <c r="DE143" s="1"/>
      <c r="DF143" s="1"/>
      <c r="DG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20">
      <c r="C144">
        <f>H143*D144</f>
        <v>72.85972004464233</v>
      </c>
      <c r="D144">
        <f>D143</f>
        <v>0.0015221026454599999</v>
      </c>
      <c r="E144" t="s">
        <v>33</v>
      </c>
      <c r="F144" s="10">
        <v>44032</v>
      </c>
      <c r="G144" s="2">
        <f>H144*(1/(14/100))</f>
        <v>342433.35425749188</v>
      </c>
      <c r="H144">
        <f>H143+C144</f>
        <v>47940.669596048865</v>
      </c>
      <c r="J144" s="1"/>
      <c r="L144" s="1"/>
      <c r="O144" s="1"/>
      <c r="P144" s="1"/>
      <c r="Q144" s="1"/>
      <c r="R144" s="1"/>
      <c r="S144" s="1"/>
      <c r="T144" s="1"/>
      <c r="U144" s="1"/>
      <c r="V144" s="1"/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AX144" s="1"/>
      <c r="AY144" s="1"/>
      <c r="AZ144" s="1"/>
      <c r="BA144" s="1"/>
      <c r="BB144" s="1"/>
      <c r="BC144" s="1"/>
      <c r="BD144" s="1"/>
      <c r="BG144" s="1"/>
      <c r="BH144" s="1"/>
      <c r="BI144" s="1"/>
      <c r="BJ144" s="1"/>
      <c r="BK144" s="1"/>
      <c r="BL144" s="1"/>
      <c r="BM144" s="1"/>
      <c r="BN144" s="1"/>
      <c r="BO144" s="1"/>
      <c r="BR144" s="1"/>
      <c r="BS144" s="1"/>
      <c r="BT144" s="1"/>
      <c r="BU144" s="1"/>
      <c r="BV144" s="1"/>
      <c r="BW144" s="1"/>
      <c r="BX144" s="1"/>
      <c r="BY144" s="1"/>
      <c r="BZ144" s="1"/>
      <c r="CC144" s="1"/>
      <c r="CD144" s="1"/>
      <c r="CE144" s="1"/>
      <c r="CF144" s="1"/>
      <c r="CG144" s="1"/>
      <c r="CH144" s="1"/>
      <c r="CI144" s="1"/>
      <c r="CJ144" s="1"/>
      <c r="CK144" s="1"/>
      <c r="CN144" s="1"/>
      <c r="CO144" s="1"/>
      <c r="CP144" s="1"/>
      <c r="CQ144" s="1"/>
      <c r="CR144" s="1"/>
      <c r="CS144" s="1"/>
      <c r="CT144" s="1"/>
      <c r="CU144" s="1"/>
      <c r="CV144" s="1"/>
      <c r="CY144" s="1"/>
      <c r="CZ144" s="1"/>
      <c r="DA144" s="1"/>
      <c r="DB144" s="1"/>
      <c r="DC144" s="1"/>
      <c r="DD144" s="1"/>
      <c r="DE144" s="1"/>
      <c r="DF144" s="1"/>
      <c r="DG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20">
      <c r="C145">
        <f>H144*D145</f>
        <v>72.970620017269766</v>
      </c>
      <c r="D145">
        <f>D144</f>
        <v>0.0015221026454599999</v>
      </c>
      <c r="E145" t="s">
        <v>34</v>
      </c>
      <c r="F145" s="10">
        <v>44033</v>
      </c>
      <c r="G145" s="2">
        <f>H145*(1/(14/100))</f>
        <v>342954.57297190098</v>
      </c>
      <c r="H145">
        <f>H144+C145</f>
        <v>48013.640216066138</v>
      </c>
      <c r="J145" s="1"/>
      <c r="L145" s="1"/>
      <c r="O145" s="1"/>
      <c r="P145" s="1"/>
      <c r="Q145" s="1"/>
      <c r="R145" s="1"/>
      <c r="S145" s="1"/>
      <c r="T145" s="1"/>
      <c r="U145" s="1"/>
      <c r="V145" s="1"/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AX145" s="1"/>
      <c r="AY145" s="1"/>
      <c r="AZ145" s="1"/>
      <c r="BA145" s="1"/>
      <c r="BB145" s="1"/>
      <c r="BC145" s="1"/>
      <c r="BD145" s="1"/>
      <c r="BG145" s="1"/>
      <c r="BH145" s="1"/>
      <c r="BI145" s="1"/>
      <c r="BJ145" s="1"/>
      <c r="BK145" s="1"/>
      <c r="BL145" s="1"/>
      <c r="BM145" s="1"/>
      <c r="BN145" s="1"/>
      <c r="BO145" s="1"/>
      <c r="BR145" s="1"/>
      <c r="BS145" s="1"/>
      <c r="BT145" s="1"/>
      <c r="BU145" s="1"/>
      <c r="BV145" s="1"/>
      <c r="BW145" s="1"/>
      <c r="BX145" s="1"/>
      <c r="BY145" s="1"/>
      <c r="BZ145" s="1"/>
      <c r="CC145" s="1"/>
      <c r="CD145" s="1"/>
      <c r="CE145" s="1"/>
      <c r="CF145" s="1"/>
      <c r="CG145" s="1"/>
      <c r="CH145" s="1"/>
      <c r="CI145" s="1"/>
      <c r="CJ145" s="1"/>
      <c r="CK145" s="1"/>
      <c r="CN145" s="1"/>
      <c r="CO145" s="1"/>
      <c r="CP145" s="1"/>
      <c r="CQ145" s="1"/>
      <c r="CR145" s="1"/>
      <c r="CS145" s="1"/>
      <c r="CT145" s="1"/>
      <c r="CU145" s="1"/>
      <c r="CV145" s="1"/>
      <c r="CY145" s="1"/>
      <c r="CZ145" s="1"/>
      <c r="DA145" s="1"/>
      <c r="DB145" s="1"/>
      <c r="DC145" s="1"/>
      <c r="DD145" s="1"/>
      <c r="DE145" s="1"/>
      <c r="DF145" s="1"/>
      <c r="DG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20">
      <c r="C146">
        <f>H145*D146</f>
        <v>73.081688791038914</v>
      </c>
      <c r="D146">
        <f>D145</f>
        <v>0.0015221026454599999</v>
      </c>
      <c r="E146" t="s">
        <v>35</v>
      </c>
      <c r="F146" s="10">
        <v>44034</v>
      </c>
      <c r="G146" s="2">
        <f>H146*(1/(14/100))</f>
        <v>343476.58503469412</v>
      </c>
      <c r="H146">
        <f>H145+C146</f>
        <v>48086.721904857179</v>
      </c>
      <c r="J146" s="1"/>
      <c r="L146" s="1"/>
      <c r="O146" s="1"/>
      <c r="P146" s="1"/>
      <c r="Q146" s="1"/>
      <c r="R146" s="1"/>
      <c r="S146" s="1"/>
      <c r="T146" s="1"/>
      <c r="U146" s="1"/>
      <c r="V146" s="1"/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AX146" s="1"/>
      <c r="AY146" s="1"/>
      <c r="AZ146" s="1"/>
      <c r="BA146" s="1"/>
      <c r="BB146" s="1"/>
      <c r="BC146" s="1"/>
      <c r="BD146" s="1"/>
      <c r="BG146" s="1"/>
      <c r="BH146" s="1"/>
      <c r="BI146" s="1"/>
      <c r="BJ146" s="1"/>
      <c r="BK146" s="1"/>
      <c r="BL146" s="1"/>
      <c r="BM146" s="1"/>
      <c r="BN146" s="1"/>
      <c r="BO146" s="1"/>
      <c r="BR146" s="1"/>
      <c r="BS146" s="1"/>
      <c r="BT146" s="1"/>
      <c r="BU146" s="1"/>
      <c r="BV146" s="1"/>
      <c r="BW146" s="1"/>
      <c r="BX146" s="1"/>
      <c r="BY146" s="1"/>
      <c r="BZ146" s="1"/>
      <c r="CC146" s="1"/>
      <c r="CD146" s="1"/>
      <c r="CE146" s="1"/>
      <c r="CF146" s="1"/>
      <c r="CG146" s="1"/>
      <c r="CH146" s="1"/>
      <c r="CI146" s="1"/>
      <c r="CJ146" s="1"/>
      <c r="CK146" s="1"/>
      <c r="CN146" s="1"/>
      <c r="CO146" s="1"/>
      <c r="CP146" s="1"/>
      <c r="CQ146" s="1"/>
      <c r="CR146" s="1"/>
      <c r="CS146" s="1"/>
      <c r="CT146" s="1"/>
      <c r="CU146" s="1"/>
      <c r="CV146" s="1"/>
      <c r="CY146" s="1"/>
      <c r="CZ146" s="1"/>
      <c r="DA146" s="1"/>
      <c r="DB146" s="1"/>
      <c r="DC146" s="1"/>
      <c r="DD146" s="1"/>
      <c r="DE146" s="1"/>
      <c r="DF146" s="1"/>
      <c r="DG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21">
      <c r="C147">
        <f>H146*D147</f>
        <v>73.192926622882439</v>
      </c>
      <c r="D147">
        <f>D146</f>
        <v>0.0015221026454599999</v>
      </c>
      <c r="E147" t="s">
        <v>37</v>
      </c>
      <c r="F147" s="10">
        <v>44035</v>
      </c>
      <c r="G147" s="2">
        <f>H147*(1/(14/100))</f>
        <v>343999.39165342902</v>
      </c>
      <c r="H147">
        <f>H146+C147</f>
        <v>48159.914831480062</v>
      </c>
      <c r="J147" s="1"/>
      <c r="L147" s="1"/>
      <c r="O147" s="1"/>
      <c r="P147" s="1"/>
      <c r="Q147" s="1"/>
      <c r="R147" s="1"/>
      <c r="S147" s="1"/>
      <c r="T147" s="1"/>
      <c r="U147" s="1"/>
      <c r="V147" s="1"/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AX147" s="1"/>
      <c r="AY147" s="1"/>
      <c r="AZ147" s="1"/>
      <c r="BA147" s="1"/>
      <c r="BB147" s="1"/>
      <c r="BC147" s="1"/>
      <c r="BD147" s="1"/>
      <c r="BG147" s="1"/>
      <c r="BH147" s="1"/>
      <c r="BI147" s="1"/>
      <c r="BJ147" s="1"/>
      <c r="BK147" s="1"/>
      <c r="BL147" s="1"/>
      <c r="BM147" s="1"/>
      <c r="BN147" s="1"/>
      <c r="BO147" s="1"/>
      <c r="BR147" s="1"/>
      <c r="BS147" s="1"/>
      <c r="BT147" s="1"/>
      <c r="BU147" s="1"/>
      <c r="BV147" s="1"/>
      <c r="BW147" s="1"/>
      <c r="BX147" s="1"/>
      <c r="BY147" s="1"/>
      <c r="BZ147" s="1"/>
      <c r="CC147" s="1"/>
      <c r="CD147" s="1"/>
      <c r="CE147" s="1"/>
      <c r="CF147" s="1"/>
      <c r="CG147" s="1"/>
      <c r="CH147" s="1"/>
      <c r="CI147" s="1"/>
      <c r="CJ147" s="1"/>
      <c r="CK147" s="1"/>
      <c r="CN147" s="1"/>
      <c r="CO147" s="1"/>
      <c r="CP147" s="1"/>
      <c r="CQ147" s="1"/>
      <c r="CR147" s="1"/>
      <c r="CS147" s="1"/>
      <c r="CT147" s="1"/>
      <c r="CU147" s="1"/>
      <c r="CV147" s="1"/>
      <c r="CY147" s="1"/>
      <c r="CZ147" s="1"/>
      <c r="DA147" s="1"/>
      <c r="DB147" s="1"/>
      <c r="DC147" s="1"/>
      <c r="DD147" s="1"/>
      <c r="DE147" s="1"/>
      <c r="DF147" s="1"/>
      <c r="DG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20">
      <c r="C148">
        <f>H147*D148</f>
        <v>73.304333770124089</v>
      </c>
      <c r="D148">
        <f>D147</f>
        <v>0.0015221026454599999</v>
      </c>
      <c r="E148" t="s">
        <v>38</v>
      </c>
      <c r="F148" s="10">
        <v>44036</v>
      </c>
      <c r="G148" s="2">
        <f>H148*(1/(14/100))</f>
        <v>344522.99403750128</v>
      </c>
      <c r="H148">
        <f>H147+C148</f>
        <v>48233.219165250186</v>
      </c>
      <c r="L148" s="1"/>
      <c r="O148" s="1"/>
      <c r="P148" s="1"/>
      <c r="Q148" s="1"/>
      <c r="R148" s="1"/>
      <c r="S148" s="1"/>
      <c r="T148" s="1"/>
      <c r="U148" s="1"/>
      <c r="V148" s="1"/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AX148" s="1"/>
      <c r="AY148" s="1"/>
      <c r="AZ148" s="1"/>
      <c r="BA148" s="1"/>
      <c r="BB148" s="1"/>
      <c r="BC148" s="1"/>
      <c r="BD148" s="1"/>
      <c r="BG148" s="1"/>
      <c r="BH148" s="1"/>
      <c r="BI148" s="1"/>
      <c r="BJ148" s="1"/>
      <c r="BK148" s="1"/>
      <c r="BL148" s="1"/>
      <c r="BM148" s="1"/>
      <c r="BN148" s="1"/>
      <c r="BO148" s="1"/>
      <c r="BR148" s="1"/>
      <c r="BS148" s="1"/>
      <c r="BT148" s="1"/>
      <c r="BU148" s="1"/>
      <c r="BV148" s="1"/>
      <c r="BW148" s="1"/>
      <c r="BX148" s="1"/>
      <c r="BY148" s="1"/>
      <c r="BZ148" s="1"/>
      <c r="CC148" s="1"/>
      <c r="CD148" s="1"/>
      <c r="CE148" s="1"/>
      <c r="CF148" s="1"/>
      <c r="CG148" s="1"/>
      <c r="CH148" s="1"/>
      <c r="CI148" s="1"/>
      <c r="CJ148" s="1"/>
      <c r="CK148" s="1"/>
      <c r="CN148" s="1"/>
      <c r="CO148" s="1"/>
      <c r="CP148" s="1"/>
      <c r="CQ148" s="1"/>
      <c r="CR148" s="1"/>
      <c r="CS148" s="1"/>
      <c r="CT148" s="1"/>
      <c r="CU148" s="1"/>
      <c r="CV148" s="1"/>
      <c r="CY148" s="1"/>
      <c r="CZ148" s="1"/>
      <c r="DA148" s="1"/>
      <c r="DB148" s="1"/>
      <c r="DC148" s="1"/>
      <c r="DD148" s="1"/>
      <c r="DE148" s="1"/>
      <c r="DF148" s="1"/>
      <c r="DG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21">
      <c r="C149">
        <f>H148*D149</f>
        <v>73.415910490479277</v>
      </c>
      <c r="D149">
        <f>D148</f>
        <v>0.0015221026454599999</v>
      </c>
      <c r="E149" t="s">
        <v>40</v>
      </c>
      <c r="F149" s="10">
        <v>44037</v>
      </c>
      <c r="G149" s="2">
        <f>H149*(1/(14/100))</f>
        <v>345047.39339814754</v>
      </c>
      <c r="H149">
        <f>H148+C149</f>
        <v>48306.635075740662</v>
      </c>
      <c r="L149" s="1"/>
      <c r="O149" s="1"/>
      <c r="P149" s="1"/>
      <c r="Q149" s="1"/>
      <c r="R149" s="1"/>
      <c r="S149" s="1"/>
      <c r="T149" s="1"/>
      <c r="U149" s="1"/>
      <c r="V149" s="1"/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AX149" s="1"/>
      <c r="AY149" s="1"/>
      <c r="AZ149" s="1"/>
      <c r="BA149" s="1"/>
      <c r="BB149" s="1"/>
      <c r="BC149" s="1"/>
      <c r="BD149" s="1"/>
      <c r="BG149" s="1"/>
      <c r="BH149" s="1"/>
      <c r="BI149" s="1"/>
      <c r="BJ149" s="1"/>
      <c r="BK149" s="1"/>
      <c r="BL149" s="1"/>
      <c r="BM149" s="1"/>
      <c r="BN149" s="1"/>
      <c r="BO149" s="1"/>
      <c r="BR149" s="1"/>
      <c r="BS149" s="1"/>
      <c r="BT149" s="1"/>
      <c r="BU149" s="1"/>
      <c r="BV149" s="1"/>
      <c r="BW149" s="1"/>
      <c r="BX149" s="1"/>
      <c r="BY149" s="1"/>
      <c r="BZ149" s="1"/>
      <c r="CC149" s="1"/>
      <c r="CD149" s="1"/>
      <c r="CE149" s="1"/>
      <c r="CF149" s="1"/>
      <c r="CG149" s="1"/>
      <c r="CH149" s="1"/>
      <c r="CI149" s="1"/>
      <c r="CJ149" s="1"/>
      <c r="CK149" s="1"/>
      <c r="CN149" s="1"/>
      <c r="CO149" s="1"/>
      <c r="CP149" s="1"/>
      <c r="CQ149" s="1"/>
      <c r="CR149" s="1"/>
      <c r="CS149" s="1"/>
      <c r="CT149" s="1"/>
      <c r="CU149" s="1"/>
      <c r="CV149" s="1"/>
      <c r="CY149" s="1"/>
      <c r="CZ149" s="1"/>
      <c r="DA149" s="1"/>
      <c r="DB149" s="1"/>
      <c r="DC149" s="1"/>
      <c r="DD149" s="1"/>
      <c r="DE149" s="1"/>
      <c r="DF149" s="1"/>
      <c r="DG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20">
      <c r="C150">
        <f>H149*D150</f>
        <v>73.527657042055679</v>
      </c>
      <c r="D150">
        <f>D149</f>
        <v>0.0015221026454599999</v>
      </c>
      <c r="E150" t="s">
        <v>29</v>
      </c>
      <c r="F150" s="10">
        <v>44038</v>
      </c>
      <c r="G150" s="2">
        <f>H150*(1/(14/100))</f>
        <v>345572.59094844793</v>
      </c>
      <c r="H150">
        <f>H149+C150</f>
        <v>48380.162732782715</v>
      </c>
      <c r="L150" s="1"/>
      <c r="O150" s="1"/>
      <c r="W150" s="1"/>
      <c r="Z150" s="1"/>
      <c r="AB150" s="3"/>
      <c r="AH150" s="1"/>
      <c r="AK150" s="1"/>
      <c r="AM150" s="3"/>
      <c r="AS150" s="1"/>
      <c r="AV150" s="1"/>
      <c r="AX150" s="3"/>
      <c r="BD150" s="1"/>
      <c r="BG150" s="1"/>
      <c r="BI150" s="3"/>
      <c r="BO150" s="1"/>
      <c r="BR150" s="1"/>
      <c r="BT150" s="3"/>
      <c r="BZ150" s="1"/>
      <c r="CC150" s="1"/>
      <c r="CE150" s="3"/>
      <c r="CK150" s="1"/>
      <c r="CN150" s="1"/>
      <c r="CP150" s="3"/>
      <c r="CV150" s="1"/>
      <c r="CY150" s="1"/>
      <c r="DA150" s="3"/>
      <c r="DG150" s="1"/>
      <c r="DJ150" s="1"/>
      <c r="DL150" s="3"/>
      <c r="DR150" s="1"/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0</v>
      </c>
    </row>
    <row r="151" spans="1:325" ht="20">
      <c r="C151">
        <f>H150*D151</f>
        <v>73.639573683353873</v>
      </c>
      <c r="D151">
        <f>D150</f>
        <v>0.0015221026454599999</v>
      </c>
      <c r="E151" t="s">
        <v>33</v>
      </c>
      <c r="F151" s="10">
        <v>44039</v>
      </c>
      <c r="G151" s="2">
        <f>H151*(1/(14/100))</f>
        <v>346098.587903329</v>
      </c>
      <c r="H151">
        <f>H150+C151</f>
        <v>48453.802306466067</v>
      </c>
      <c r="L151" s="1" t="s">
        <v>10</v>
      </c>
      <c r="O151" s="1"/>
      <c r="P151" s="1"/>
      <c r="Q151" s="1"/>
      <c r="R151" s="1"/>
      <c r="S151" s="1"/>
      <c r="T151" s="1"/>
      <c r="U151" s="1"/>
      <c r="V151" s="1"/>
      <c r="W151" s="1"/>
      <c r="Z151" s="1"/>
      <c r="AA151" s="1"/>
      <c r="AB151" s="1"/>
      <c r="AC151" s="1"/>
      <c r="AD151" s="1"/>
      <c r="AE151" s="1"/>
      <c r="AF151" s="1"/>
      <c r="AG151" s="1"/>
      <c r="AH151" s="1"/>
      <c r="AK151" s="1"/>
      <c r="AL151" s="1"/>
      <c r="AM151" s="1"/>
      <c r="AN151" s="1"/>
      <c r="AO151" s="1"/>
      <c r="AP151" s="1"/>
      <c r="AQ151" s="1"/>
      <c r="AR151" s="1"/>
      <c r="AS151" s="1"/>
      <c r="AV151" s="1"/>
      <c r="AW151" s="1"/>
      <c r="AX151" s="1"/>
      <c r="AY151" s="1"/>
      <c r="AZ151" s="1"/>
      <c r="BA151" s="1"/>
      <c r="BB151" s="1"/>
      <c r="BC151" s="1"/>
      <c r="BD151" s="1"/>
      <c r="BG151" s="1"/>
      <c r="BH151" s="1"/>
      <c r="BI151" s="1"/>
      <c r="BJ151" s="1"/>
      <c r="BK151" s="1"/>
      <c r="BL151" s="1"/>
      <c r="BM151" s="1"/>
      <c r="BN151" s="1"/>
      <c r="BO151" s="1"/>
      <c r="BR151" s="1"/>
      <c r="BS151" s="1"/>
      <c r="BT151" s="1"/>
      <c r="BU151" s="1"/>
      <c r="BV151" s="1"/>
      <c r="BW151" s="1"/>
      <c r="BX151" s="1"/>
      <c r="BY151" s="1"/>
      <c r="BZ151" s="1"/>
      <c r="CC151" s="1"/>
      <c r="CD151" s="1"/>
      <c r="CE151" s="1"/>
      <c r="CF151" s="1"/>
      <c r="CG151" s="1"/>
      <c r="CH151" s="1"/>
      <c r="CI151" s="1"/>
      <c r="CJ151" s="1"/>
      <c r="CK151" s="1"/>
      <c r="CN151" s="1"/>
      <c r="CO151" s="1"/>
      <c r="CP151" s="1"/>
      <c r="CQ151" s="1"/>
      <c r="CR151" s="1"/>
      <c r="CS151" s="1"/>
      <c r="CT151" s="1"/>
      <c r="CU151" s="1"/>
      <c r="CV151" s="1"/>
      <c r="CY151" s="1"/>
      <c r="CZ151" s="1"/>
      <c r="DA151" s="1"/>
      <c r="DB151" s="1"/>
      <c r="DC151" s="1"/>
      <c r="DD151" s="1"/>
      <c r="DE151" s="1"/>
      <c r="DF151" s="1"/>
      <c r="DG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 t="s">
        <v>10</v>
      </c>
      <c r="DU151" t="s">
        <v>11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73.75166067326785</v>
      </c>
      <c r="D152">
        <f>D151</f>
        <v>0.0015221026454599999</v>
      </c>
      <c r="E152" t="s">
        <v>34</v>
      </c>
      <c r="F152" s="10">
        <v>44040</v>
      </c>
      <c r="G152" s="2">
        <f>H152*(1/(14/100))</f>
        <v>346625.38547956664</v>
      </c>
      <c r="H152">
        <f>H151+C152</f>
        <v>48527.553967139334</v>
      </c>
      <c r="L152" s="1"/>
      <c r="M152" t="inlineStr">
        <is>
          <t>total (entry):</t>
        </is>
      </c>
      <c r="O152">
        <v>1430</v>
      </c>
      <c r="P152">
        <v>64</v>
      </c>
      <c r="Q152" s="5"/>
      <c r="R152">
        <v>1</v>
      </c>
      <c r="S152" s="5"/>
      <c r="U152">
        <v>117</v>
      </c>
      <c r="V152">
        <v>20</v>
      </c>
      <c r="W152" s="1"/>
      <c r="Z152">
        <v>11050</v>
      </c>
      <c r="AA152">
        <v>678</v>
      </c>
      <c r="AB152" s="5"/>
      <c r="AC152">
        <v>27</v>
      </c>
      <c r="AD152" s="5"/>
      <c r="AF152">
        <v>1062</v>
      </c>
      <c r="AG152">
        <v>316</v>
      </c>
      <c r="AH152" s="1"/>
      <c r="AK152">
        <v>12022</v>
      </c>
      <c r="AL152">
        <v>387</v>
      </c>
      <c r="AM152" s="5"/>
      <c r="AN152">
        <v>27</v>
      </c>
      <c r="AO152" s="5"/>
      <c r="AQ152">
        <v>927</v>
      </c>
      <c r="AR152">
        <v>150</v>
      </c>
      <c r="AS152" s="1"/>
      <c r="AV152">
        <v>16119</v>
      </c>
      <c r="AW152">
        <v>638</v>
      </c>
      <c r="AX152" s="5"/>
      <c r="AY152">
        <v>31</v>
      </c>
      <c r="AZ152" s="5"/>
      <c r="BB152">
        <v>1071</v>
      </c>
      <c r="BC152">
        <v>306</v>
      </c>
      <c r="BD152" s="1"/>
      <c r="BG152">
        <v>1249</v>
      </c>
      <c r="BH152">
        <v>59</v>
      </c>
      <c r="BI152" s="5"/>
      <c r="BJ152">
        <v>5</v>
      </c>
      <c r="BK152" s="5"/>
      <c r="BM152">
        <v>147</v>
      </c>
      <c r="BN152">
        <v>39</v>
      </c>
      <c r="BO152" s="1"/>
      <c r="BR152">
        <v>846</v>
      </c>
      <c r="BS152">
        <v>69</v>
      </c>
      <c r="BT152" s="5"/>
      <c r="BU152">
        <v>0</v>
      </c>
      <c r="BV152" s="5"/>
      <c r="BX152">
        <v>50</v>
      </c>
      <c r="BY152">
        <v>14</v>
      </c>
      <c r="BZ152" s="1"/>
      <c r="CC152">
        <v>609</v>
      </c>
      <c r="CD152">
        <v>7</v>
      </c>
      <c r="CE152" s="5"/>
      <c r="CF152">
        <v>0</v>
      </c>
      <c r="CG152" s="5"/>
      <c r="CI152">
        <v>13</v>
      </c>
      <c r="CJ152">
        <v>1</v>
      </c>
      <c r="CK152" s="1"/>
      <c r="CN152">
        <v>1215</v>
      </c>
      <c r="CO152">
        <v>62</v>
      </c>
      <c r="CP152" s="5"/>
      <c r="CQ152">
        <v>4</v>
      </c>
      <c r="CR152" s="5"/>
      <c r="CT152">
        <v>76</v>
      </c>
      <c r="CU152">
        <v>26</v>
      </c>
      <c r="CV152" s="1"/>
      <c r="CY152">
        <v>201</v>
      </c>
      <c r="CZ152">
        <v>12</v>
      </c>
      <c r="DA152" s="5"/>
      <c r="DC152" s="5"/>
      <c r="DE152">
        <v>0</v>
      </c>
      <c r="DF152">
        <v>0</v>
      </c>
      <c r="DG152" s="1"/>
      <c r="DJ152">
        <v>44741</v>
      </c>
      <c r="DK152">
        <v>1976</v>
      </c>
      <c r="DL152" s="5"/>
      <c r="DM152">
        <v>95</v>
      </c>
      <c r="DN152" s="5"/>
      <c r="DP152">
        <v>3463</v>
      </c>
      <c r="DQ152">
        <v>872</v>
      </c>
      <c r="DR152" s="1"/>
      <c r="DS152" s="1"/>
      <c r="DT152" s="1"/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73.863918271085694</v>
      </c>
      <c r="D153">
        <f>D152</f>
        <v>0.0015221026454599999</v>
      </c>
      <c r="E153" t="s">
        <v>35</v>
      </c>
      <c r="F153" s="10">
        <v>44041</v>
      </c>
      <c r="G153" s="2">
        <f>H153*(1/(14/100))</f>
        <v>347152.98489578866</v>
      </c>
      <c r="H153">
        <f>H152+C153</f>
        <v>48601.417885410418</v>
      </c>
      <c r="L153" s="1"/>
      <c r="M153" t="inlineStr">
        <is>
          <t>ext. Difference:</t>
        </is>
      </c>
      <c r="O153">
        <f>O152-O126</f>
        <v>1</v>
      </c>
      <c r="P153">
        <f>P152-P126</f>
        <v>1</v>
      </c>
      <c r="R153">
        <f>R152-R126</f>
        <v>0</v>
      </c>
      <c r="S153" s="3"/>
      <c r="T153" s="3"/>
      <c r="U153">
        <f>U152-U126</f>
        <v>0</v>
      </c>
      <c r="V153">
        <f>V152-V126</f>
        <v>0</v>
      </c>
      <c r="W153" s="3"/>
      <c r="Z153">
        <f>Z152-Z126</f>
        <v>9</v>
      </c>
      <c r="AA153">
        <f>AA152-AA126</f>
        <v>3</v>
      </c>
      <c r="AB153" s="3"/>
      <c r="AC153">
        <f>AC152-AC126</f>
        <v>-6</v>
      </c>
      <c r="AD153" s="3"/>
      <c r="AE153" s="3"/>
      <c r="AF153">
        <f>AF152-AF126</f>
        <v>2</v>
      </c>
      <c r="AG153">
        <f>AG152-AG126</f>
        <v>2</v>
      </c>
      <c r="AH153" s="3"/>
      <c r="AK153">
        <f>AK152-AK126</f>
        <v>27</v>
      </c>
      <c r="AL153">
        <f>AL152-AL126</f>
        <v>-1</v>
      </c>
      <c r="AM153" s="3"/>
      <c r="AN153">
        <f>AN152-AN126</f>
        <v>-1</v>
      </c>
      <c r="AO153" s="3"/>
      <c r="AP153" s="3"/>
      <c r="AQ153">
        <f>AQ152-AQ126</f>
        <v>0</v>
      </c>
      <c r="AR153">
        <f>AR152-AR126</f>
        <v>3</v>
      </c>
      <c r="AS153" s="3"/>
      <c r="AV153">
        <f>AV152-AV126</f>
        <v>25</v>
      </c>
      <c r="AW153">
        <f>AW152-AW126</f>
        <v>-1</v>
      </c>
      <c r="AX153" s="3"/>
      <c r="AY153">
        <f>AY152-AY126</f>
        <v>0</v>
      </c>
      <c r="AZ153" s="3"/>
      <c r="BA153" s="3"/>
      <c r="BB153">
        <f>BB152-BB126</f>
        <v>1</v>
      </c>
      <c r="BC153">
        <f>BC152-BC126</f>
        <v>0</v>
      </c>
      <c r="BD153" s="3"/>
      <c r="BG153">
        <f>BG152-BG126</f>
        <v>-3</v>
      </c>
      <c r="BH153">
        <f>BH152-BH126</f>
        <v>0</v>
      </c>
      <c r="BI153" s="3"/>
      <c r="BJ153">
        <f>BJ152-BJ126</f>
        <v>-1</v>
      </c>
      <c r="BK153" s="3"/>
      <c r="BL153" s="3"/>
      <c r="BM153">
        <f>BM152-BM126</f>
        <v>1</v>
      </c>
      <c r="BN153">
        <f>BN152-BN126</f>
        <v>0</v>
      </c>
      <c r="BO153" s="3"/>
      <c r="BR153">
        <f>BR152-BR126</f>
        <v>1</v>
      </c>
      <c r="BS153">
        <f>BS152-BS126</f>
        <v>-1</v>
      </c>
      <c r="BT153" s="3"/>
      <c r="BU153">
        <f>BU152-BU126</f>
        <v>0</v>
      </c>
      <c r="BV153" s="3"/>
      <c r="BW153" s="3"/>
      <c r="BX153">
        <f>BX152-BX126</f>
        <v>0</v>
      </c>
      <c r="BY153">
        <f>BY152-BY126</f>
        <v>0</v>
      </c>
      <c r="BZ153" s="3"/>
      <c r="CC153">
        <f>CC152-CC126</f>
        <v>4</v>
      </c>
      <c r="CD153">
        <f>CD152-CD126</f>
        <v>0</v>
      </c>
      <c r="CE153" s="3"/>
      <c r="CF153">
        <f>CF152-CF126</f>
        <v>0</v>
      </c>
      <c r="CG153" s="3"/>
      <c r="CH153" s="3"/>
      <c r="CI153">
        <f>CI152-CI126</f>
        <v>0</v>
      </c>
      <c r="CJ153">
        <f>CJ152-CJ126</f>
        <v>0</v>
      </c>
      <c r="CK153" s="3"/>
      <c r="CN153">
        <f>CN152-CN126</f>
        <v>4</v>
      </c>
      <c r="CO153">
        <f>CO152-CO126</f>
        <v>0</v>
      </c>
      <c r="CP153" s="3"/>
      <c r="CQ153">
        <f>CQ152-CQ126</f>
        <v>2</v>
      </c>
      <c r="CR153" s="3"/>
      <c r="CS153" s="3"/>
      <c r="CT153">
        <f>CT152-CT126</f>
        <v>0</v>
      </c>
      <c r="CU153">
        <f>CU152-CU126</f>
        <v>0</v>
      </c>
      <c r="CV153" s="3"/>
      <c r="CY153">
        <f>CY152-CY126</f>
        <v>1</v>
      </c>
      <c r="CZ153">
        <f>CZ152-CZ126</f>
        <v>1</v>
      </c>
      <c r="DA153" s="3"/>
      <c r="DC153" s="3"/>
      <c r="DD153" s="3"/>
      <c r="DE153">
        <f>DE152-DE126</f>
        <v>0</v>
      </c>
      <c r="DF153">
        <f>DF152-DF126</f>
        <v>0</v>
      </c>
      <c r="DG153" s="3"/>
      <c r="DJ153">
        <f>DJ152-DJ126</f>
        <v>69</v>
      </c>
      <c r="DK153">
        <f>DK152-DK126</f>
        <v>2</v>
      </c>
      <c r="DL153" s="3"/>
      <c r="DM153">
        <f>DM152-DM126</f>
        <v>-6</v>
      </c>
      <c r="DN153" s="3"/>
      <c r="DO153" s="3"/>
      <c r="DP153">
        <f>DP152-DP126</f>
        <v>4</v>
      </c>
      <c r="DQ153">
        <f>DQ152-DQ126</f>
        <v>5</v>
      </c>
      <c r="DR153" s="3"/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GA153" s="10">
        <v>43993</v>
      </c>
      <c r="GB153">
        <v>2023590</v>
      </c>
      <c r="GC153" s="13">
        <f>(GB153/GB152)-1</f>
        <v>0.011439984565417616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73.976346736490157</v>
      </c>
      <c r="D154">
        <f>D153</f>
        <v>0.0015221026454599999</v>
      </c>
      <c r="E154" t="s">
        <v>37</v>
      </c>
      <c r="F154" s="10">
        <v>44042</v>
      </c>
      <c r="G154" s="2">
        <f>H154*(1/(14/100))</f>
        <v>347681.38737247791</v>
      </c>
      <c r="H154">
        <f>H153+C154</f>
        <v>48675.394232146908</v>
      </c>
      <c r="L154" s="1"/>
      <c r="M154" t="inlineStr">
        <is>
          <t>int. Difference:</t>
        </is>
      </c>
      <c r="O154">
        <f>O127-O126</f>
        <v>1</v>
      </c>
      <c r="P154">
        <f>P127-P126</f>
        <v>1</v>
      </c>
      <c r="R154">
        <f>R127-R126</f>
        <v>0</v>
      </c>
      <c r="S154" s="3"/>
      <c r="T154" s="3"/>
      <c r="U154">
        <f>U127-U126</f>
        <v>0</v>
      </c>
      <c r="V154">
        <f>V127-V126</f>
        <v>0</v>
      </c>
      <c r="W154" s="3"/>
      <c r="Z154">
        <f>Z127-Z126</f>
        <v>9</v>
      </c>
      <c r="AA154">
        <f>AA127-AA126</f>
        <v>3</v>
      </c>
      <c r="AB154" s="3"/>
      <c r="AC154">
        <f>AC127-AC126</f>
        <v>-6</v>
      </c>
      <c r="AD154" s="3"/>
      <c r="AE154" s="3"/>
      <c r="AF154">
        <f>AF127-AF126</f>
        <v>2</v>
      </c>
      <c r="AG154">
        <f>AG127-AG126</f>
        <v>2</v>
      </c>
      <c r="AH154" s="3"/>
      <c r="AK154">
        <f>AK127-AK126</f>
        <v>27</v>
      </c>
      <c r="AL154">
        <f>AL127-AL126</f>
        <v>-1</v>
      </c>
      <c r="AM154" s="3"/>
      <c r="AN154">
        <f>AN127-AN126</f>
        <v>-1</v>
      </c>
      <c r="AO154" s="3"/>
      <c r="AP154" s="3"/>
      <c r="AQ154">
        <f>AQ127-AQ126</f>
        <v>0</v>
      </c>
      <c r="AR154">
        <f>AR127-AR126</f>
        <v>3</v>
      </c>
      <c r="AS154" s="3"/>
      <c r="AV154">
        <f>AV127-AV126</f>
        <v>25</v>
      </c>
      <c r="AW154">
        <f>AW127-AW126</f>
        <v>-1</v>
      </c>
      <c r="AX154" s="3"/>
      <c r="AY154">
        <f>AY127-AY126</f>
        <v>0</v>
      </c>
      <c r="AZ154" s="3"/>
      <c r="BA154" s="3"/>
      <c r="BB154">
        <f>BB127-BB126</f>
        <v>1</v>
      </c>
      <c r="BC154">
        <f>BC127-BC126</f>
        <v>0</v>
      </c>
      <c r="BD154" s="3"/>
      <c r="BG154">
        <f>BG127-BG126</f>
        <v>-3</v>
      </c>
      <c r="BH154">
        <f>BH127-BH126</f>
        <v>0</v>
      </c>
      <c r="BI154" s="3"/>
      <c r="BJ154">
        <f>BJ127-BJ126</f>
        <v>-1</v>
      </c>
      <c r="BK154" s="3"/>
      <c r="BL154" s="3"/>
      <c r="BM154">
        <f>BM127-BM126</f>
        <v>1</v>
      </c>
      <c r="BN154">
        <f>BN127-BN126</f>
        <v>0</v>
      </c>
      <c r="BO154" s="3"/>
      <c r="BR154">
        <f>BR127-BR126</f>
        <v>1</v>
      </c>
      <c r="BS154">
        <f>BS127-BS126</f>
        <v>-1</v>
      </c>
      <c r="BT154" s="3"/>
      <c r="BU154">
        <f>BU127-BU126</f>
        <v>0</v>
      </c>
      <c r="BV154" s="3"/>
      <c r="BW154" s="3"/>
      <c r="BX154">
        <f>BX127-BX126</f>
        <v>0</v>
      </c>
      <c r="BY154">
        <f>BY127-BY126</f>
        <v>0</v>
      </c>
      <c r="BZ154" s="3"/>
      <c r="CC154">
        <f>CC127-CC126</f>
        <v>4</v>
      </c>
      <c r="CD154">
        <f>CD127-CD126</f>
        <v>0</v>
      </c>
      <c r="CE154" s="3"/>
      <c r="CF154">
        <f>CF127-CF126</f>
        <v>0</v>
      </c>
      <c r="CG154" s="3"/>
      <c r="CH154" s="3"/>
      <c r="CI154">
        <f>CI127-CI126</f>
        <v>0</v>
      </c>
      <c r="CJ154">
        <f>CJ127-CJ126</f>
        <v>0</v>
      </c>
      <c r="CK154" s="3"/>
      <c r="CN154">
        <f>CN127-CN126</f>
        <v>4</v>
      </c>
      <c r="CO154">
        <f>CO127-CO126</f>
        <v>0</v>
      </c>
      <c r="CP154" s="3"/>
      <c r="CQ154">
        <f>CQ127-CQ126</f>
        <v>2</v>
      </c>
      <c r="CR154" s="3"/>
      <c r="CS154" s="3"/>
      <c r="CT154">
        <f>CT127-CT126</f>
        <v>0</v>
      </c>
      <c r="CU154">
        <f>CU127-CU126</f>
        <v>0</v>
      </c>
      <c r="CV154" s="3"/>
      <c r="CY154">
        <f>CY127-CY126</f>
        <v>1</v>
      </c>
      <c r="CZ154">
        <f>CZ127-CZ126</f>
        <v>1</v>
      </c>
      <c r="DA154" s="3"/>
      <c r="DC154" s="3"/>
      <c r="DD154" s="3"/>
      <c r="DE154">
        <f>DE127-DE126</f>
        <v>0</v>
      </c>
      <c r="DF154">
        <f>DF127-DF126</f>
        <v>0</v>
      </c>
      <c r="DG154" s="3"/>
      <c r="DJ154">
        <f>DJ127-DJ126</f>
        <v>69</v>
      </c>
      <c r="DK154">
        <f>DK127-DK126</f>
        <v>2</v>
      </c>
      <c r="DL154" s="3"/>
      <c r="DM154">
        <f>DM127-DM126</f>
        <v>-6</v>
      </c>
      <c r="DN154" s="3"/>
      <c r="DO154" s="3"/>
      <c r="DP154">
        <f>DP127-DP126</f>
        <v>4</v>
      </c>
      <c r="DQ154">
        <f>DQ127-DQ126</f>
        <v>5</v>
      </c>
      <c r="DR154" s="3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GA154" s="10">
        <v>43994</v>
      </c>
      <c r="GB154">
        <v>2048986</v>
      </c>
      <c r="GC154" s="13">
        <f>(GB154/GB153)-1</f>
        <v>0.012549973067666809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74.088946329559235</v>
      </c>
      <c r="D155">
        <f>D154</f>
        <v>0.0015221026454599999</v>
      </c>
      <c r="E155" t="s">
        <v>38</v>
      </c>
      <c r="F155" s="10">
        <v>44043</v>
      </c>
      <c r="G155" s="2">
        <f>H155*(1/(14/100))</f>
        <v>348210.59413197474</v>
      </c>
      <c r="H155">
        <f>H154+C155</f>
        <v>48749.483178476468</v>
      </c>
      <c r="L155" s="1"/>
      <c r="S155" s="3"/>
      <c r="T155" s="3"/>
      <c r="W155" s="3"/>
      <c r="AB155" s="3"/>
      <c r="AD155" s="3"/>
      <c r="AE155" s="3"/>
      <c r="AH155" s="3"/>
      <c r="AM155" s="3"/>
      <c r="AO155" s="3"/>
      <c r="AP155" s="3"/>
      <c r="AS155" s="3"/>
      <c r="AX155" s="3"/>
      <c r="AZ155" s="3"/>
      <c r="BA155" s="3"/>
      <c r="BD155" s="3"/>
      <c r="BI155" s="3"/>
      <c r="BK155" s="3"/>
      <c r="BL155" s="3"/>
      <c r="BO155" s="3"/>
      <c r="BT155" s="3"/>
      <c r="BV155" s="3"/>
      <c r="BW155" s="3"/>
      <c r="BZ155" s="3"/>
      <c r="CE155" s="3"/>
      <c r="CG155" s="3"/>
      <c r="CH155" s="3"/>
      <c r="CK155" s="3"/>
      <c r="CP155" s="3"/>
      <c r="CR155" s="3"/>
      <c r="CS155" s="3"/>
      <c r="CV155" s="3"/>
      <c r="DA155" s="3"/>
      <c r="DC155" s="3"/>
      <c r="DD155" s="3"/>
      <c r="DG155" s="3"/>
      <c r="DH155" s="4"/>
      <c r="DL155" s="3"/>
      <c r="DN155" s="3"/>
      <c r="DO155" s="3"/>
      <c r="DR155" s="3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A155" s="10">
        <v>43995</v>
      </c>
      <c r="GB155">
        <v>2074526</v>
      </c>
      <c r="GC155" s="13">
        <f>(GB155/GB154)-1</f>
        <v>0.012464702052624954</v>
      </c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74.201717310766796</v>
      </c>
      <c r="D156">
        <f>D155</f>
        <v>0.0015221026454599999</v>
      </c>
      <c r="E156" t="s">
        <v>40</v>
      </c>
      <c r="F156" s="10">
        <v>44044</v>
      </c>
      <c r="H156">
        <f>H155+C156</f>
        <v>48823.684895787235</v>
      </c>
      <c r="L156" s="1"/>
      <c r="O156" s="1"/>
      <c r="P156" s="1"/>
      <c r="Q156" s="1"/>
      <c r="R156" s="1"/>
      <c r="S156" s="1"/>
      <c r="T156" s="1"/>
      <c r="U156" s="1"/>
      <c r="V156" s="1"/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AX156" s="1"/>
      <c r="AY156" s="1"/>
      <c r="AZ156" s="1"/>
      <c r="BA156" s="1"/>
      <c r="BB156" s="1"/>
      <c r="BC156" s="1"/>
      <c r="BD156" s="1"/>
      <c r="BG156" s="1"/>
      <c r="BH156" s="1"/>
      <c r="BI156" s="1"/>
      <c r="BJ156" s="1"/>
      <c r="BK156" s="1"/>
      <c r="BL156" s="1"/>
      <c r="BM156" s="1"/>
      <c r="BN156" s="1"/>
      <c r="BO156" s="1"/>
      <c r="BR156" s="1"/>
      <c r="BS156" s="1"/>
      <c r="BT156" s="1"/>
      <c r="BU156" s="1"/>
      <c r="BV156" s="1"/>
      <c r="BW156" s="1"/>
      <c r="BX156" s="1"/>
      <c r="BY156" s="1"/>
      <c r="BZ156" s="1"/>
      <c r="CC156" s="1"/>
      <c r="CD156" s="1"/>
      <c r="CE156" s="1"/>
      <c r="CF156" s="1"/>
      <c r="CG156" s="1"/>
      <c r="CH156" s="1"/>
      <c r="CI156" s="1"/>
      <c r="CJ156" s="1"/>
      <c r="CK156" s="1"/>
      <c r="CN156" s="1"/>
      <c r="CO156" s="1"/>
      <c r="CP156" s="1"/>
      <c r="CQ156" s="1"/>
      <c r="CR156" s="1"/>
      <c r="CS156" s="1"/>
      <c r="CT156" s="1"/>
      <c r="CU156" s="1"/>
      <c r="CV156" s="1"/>
      <c r="CY156" s="1"/>
      <c r="CZ156" s="1"/>
      <c r="DA156" s="1"/>
      <c r="DB156" s="1"/>
      <c r="DC156" s="1"/>
      <c r="DD156" s="1"/>
      <c r="DE156" s="1"/>
      <c r="DF156" s="1"/>
      <c r="DG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A156" s="10">
        <v>43996</v>
      </c>
      <c r="GB156">
        <v>2094058</v>
      </c>
      <c r="GC156" s="13">
        <f>(GB156/GB155)-1</f>
        <v>0.0094151627889937917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74.314659940983191</v>
      </c>
      <c r="D157">
        <f>D156</f>
        <v>0.0015221026454599999</v>
      </c>
      <c r="E157" t="s">
        <v>29</v>
      </c>
      <c r="F157" s="10">
        <v>44045</v>
      </c>
      <c r="H157">
        <f>H156+C157</f>
        <v>48897.999555728216</v>
      </c>
      <c r="M157" s="2" t="inlineStr">
        <is>
          <t>TODAY:</t>
        </is>
      </c>
      <c r="N157" s="2"/>
      <c r="O157" s="3">
        <f>(O127/O126)-1</f>
        <v>0.00069979006298104274</v>
      </c>
      <c r="P157" s="3">
        <f>(P127/P126)-1</f>
        <v>0.015873015873015817</v>
      </c>
      <c r="R157" s="3">
        <f>(R127/R126)-1</f>
        <v>0</v>
      </c>
      <c r="S157" s="3"/>
      <c r="T157" s="3"/>
      <c r="U157" s="3">
        <f>(U127/U126)-1</f>
        <v>0</v>
      </c>
      <c r="V157" s="3">
        <f>(V127/V126)-1</f>
        <v>0</v>
      </c>
      <c r="W157" s="3"/>
      <c r="X157" s="3"/>
      <c r="Y157" s="2"/>
      <c r="Z157" s="3">
        <f>(Z127/Z126)-1</f>
        <v>0.00081514355583722775</v>
      </c>
      <c r="AA157" s="3">
        <f>(AA127/AA126)-1</f>
        <v>0.0044444444444444731</v>
      </c>
      <c r="AB157" s="3"/>
      <c r="AC157" s="3">
        <f>(AC127/AC126)-1</f>
        <v>-0.18181818181818177</v>
      </c>
      <c r="AD157" s="3"/>
      <c r="AE157" s="3"/>
      <c r="AF157" s="3">
        <f>(AF127/AF126)-1</f>
        <v>0.0018867924528302993</v>
      </c>
      <c r="AG157" s="3">
        <f>(AG127/AG126)-1</f>
        <v>0.0063694267515923553</v>
      </c>
      <c r="AH157" s="3"/>
      <c r="AI157" s="3"/>
      <c r="AJ157" s="2"/>
      <c r="AK157" s="3">
        <f>(AK127/AK126)-1</f>
        <v>0.0022509378907877853</v>
      </c>
      <c r="AL157" s="3">
        <f>(AL127/AL126)-1</f>
        <v>-0.0025773195876288568</v>
      </c>
      <c r="AM157" s="3"/>
      <c r="AN157" s="3">
        <f>(AN127/AN126)-1</f>
        <v>-0.035714285714285698</v>
      </c>
      <c r="AO157" s="3"/>
      <c r="AP157" s="3"/>
      <c r="AQ157" s="3">
        <f>(AQ127/AQ126)-1</f>
        <v>0</v>
      </c>
      <c r="AR157" s="3">
        <f>(AR127/AR126)-1</f>
        <v>0.020408163265306145</v>
      </c>
      <c r="AS157" s="3"/>
      <c r="AT157" s="3"/>
      <c r="AU157" s="2"/>
      <c r="AV157" s="3">
        <f>(AV127/AV126)-1</f>
        <v>0.0015533739281718972</v>
      </c>
      <c r="AW157" s="3">
        <f>(AW127/AW126)-1</f>
        <v>-0.0015649452269170805</v>
      </c>
      <c r="AX157" s="3"/>
      <c r="AY157" s="3">
        <f>(AY127/AY126)-1</f>
        <v>0</v>
      </c>
      <c r="AZ157" s="3"/>
      <c r="BA157" s="3"/>
      <c r="BB157" s="3">
        <f>(BB127/BB126)-1</f>
        <v>0.00093457943925234765</v>
      </c>
      <c r="BC157" s="3">
        <f>(BC127/BC126)-1</f>
        <v>0</v>
      </c>
      <c r="BD157" s="3"/>
      <c r="BE157" s="3"/>
      <c r="BF157" s="2"/>
      <c r="BG157" s="3">
        <f>(BG127/BG126)-1</f>
        <v>-0.0023961661341852514</v>
      </c>
      <c r="BH157" s="3">
        <f>(BH127/BH126)-1</f>
        <v>0</v>
      </c>
      <c r="BI157" s="3"/>
      <c r="BJ157" s="3">
        <f>(BJ127/BJ126)-1</f>
        <v>-0.16666666666666663</v>
      </c>
      <c r="BK157" s="3"/>
      <c r="BL157" s="3"/>
      <c r="BM157" s="3">
        <f>(BM127/BM126)-1</f>
        <v>0.0068493150684931781</v>
      </c>
      <c r="BN157" s="3">
        <f>(BN127/BN126)-1</f>
        <v>0</v>
      </c>
      <c r="BO157" s="3"/>
      <c r="BP157" s="3"/>
      <c r="BQ157" s="2"/>
      <c r="BR157" s="3">
        <f>(BR127/BR126)-1</f>
        <v>0.0011834319526626835</v>
      </c>
      <c r="BS157" s="3">
        <f>(BS127/BS126)-1</f>
        <v>-0.014285714285714235</v>
      </c>
      <c r="BT157" s="3"/>
      <c r="BU157" s="3" t="e">
        <f>(BU127/BU126)-1</f>
        <v>#DIV/0!</v>
      </c>
      <c r="BV157" s="3"/>
      <c r="BW157" s="3"/>
      <c r="BX157" s="3">
        <f>(BX127/BX126)-1</f>
        <v>0</v>
      </c>
      <c r="BY157" s="3">
        <f>(BY127/BY126)-1</f>
        <v>0</v>
      </c>
      <c r="BZ157" s="3"/>
      <c r="CA157" s="3"/>
      <c r="CB157" s="2"/>
      <c r="CC157" s="3">
        <f>(CC127/CC126)-1</f>
        <v>0.0066115702479339067</v>
      </c>
      <c r="CD157" s="3">
        <f>(CD127/CD126)-1</f>
        <v>0</v>
      </c>
      <c r="CE157" s="3"/>
      <c r="CF157" s="3" t="e">
        <f>(CF127/CF126)-1</f>
        <v>#DIV/0!</v>
      </c>
      <c r="CG157" s="3"/>
      <c r="CH157" s="3"/>
      <c r="CI157" s="3">
        <f>(CI127/CI126)-1</f>
        <v>0</v>
      </c>
      <c r="CJ157" s="3">
        <f>(CJ127/CJ126)-1</f>
        <v>0</v>
      </c>
      <c r="CK157" s="3"/>
      <c r="CL157" s="3"/>
      <c r="CM157" s="2"/>
      <c r="CN157" s="3">
        <f>(CN127/CN126)-1</f>
        <v>0.003303055326176807</v>
      </c>
      <c r="CO157" s="3">
        <f>(CO127/CO126)-1</f>
        <v>0</v>
      </c>
      <c r="CP157" s="3"/>
      <c r="CQ157" s="3">
        <f>(CQ127/CQ126)-1</f>
        <v>1</v>
      </c>
      <c r="CR157" s="3"/>
      <c r="CS157" s="3"/>
      <c r="CT157" s="3">
        <f>(CT127/CT126)-1</f>
        <v>0</v>
      </c>
      <c r="CU157" s="3">
        <f>(CU127/CU126)-1</f>
        <v>0</v>
      </c>
      <c r="CV157" s="3"/>
      <c r="CW157" s="3"/>
      <c r="CX157" s="2"/>
      <c r="CY157" s="3">
        <f>(CY127/CY126)-1</f>
        <v>0.0049999999999998934</v>
      </c>
      <c r="CZ157" s="3">
        <f>(CZ127/CZ126)-1</f>
        <v>0.090909090909090828</v>
      </c>
      <c r="DA157" s="3"/>
      <c r="DB157" s="3"/>
      <c r="DC157" s="3"/>
      <c r="DD157" s="3"/>
      <c r="DE157" s="3">
        <v>0</v>
      </c>
      <c r="DF157" s="3">
        <v>0</v>
      </c>
      <c r="DG157" s="3"/>
      <c r="DH157" s="3"/>
      <c r="DI157" s="2"/>
      <c r="DJ157" s="3">
        <f>(DJ127/DJ126)-1</f>
        <v>0.001544591690544328</v>
      </c>
      <c r="DK157" s="3">
        <f>(DK127/DK126)-1</f>
        <v>0.0010131712259371373</v>
      </c>
      <c r="DL157" s="3"/>
      <c r="DM157" s="3">
        <f>(DM127/DM126)-1</f>
        <v>-0.059405940594059459</v>
      </c>
      <c r="DN157" s="3"/>
      <c r="DO157" s="3"/>
      <c r="DP157" s="3">
        <f>(DP127/DP126)-1</f>
        <v>0.001156403584851029</v>
      </c>
      <c r="DQ157" s="3">
        <f>(DQ127/DQ126)-1</f>
        <v>0.0057670126874278527</v>
      </c>
      <c r="DR157" s="3"/>
      <c r="DS157" s="3"/>
      <c r="DT157" s="3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A157" s="10">
        <v>43997</v>
      </c>
      <c r="GB157">
        <v>2114026</v>
      </c>
      <c r="GC157" s="13">
        <f>(GB157/GB156)-1</f>
        <v>0.0095355525014111375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74.427774481475822</v>
      </c>
      <c r="D158">
        <f>D157</f>
        <v>0.0015221026454599999</v>
      </c>
      <c r="E158" t="s">
        <v>33</v>
      </c>
      <c r="F158" s="10">
        <v>44046</v>
      </c>
      <c r="H158">
        <f>H157+C158</f>
        <v>48972.427330209692</v>
      </c>
      <c r="M158" s="2"/>
      <c r="N158" s="2"/>
      <c r="Y158" s="2"/>
      <c r="AB158" s="3"/>
      <c r="AJ158" s="2"/>
      <c r="AM158" s="3"/>
      <c r="AU158" s="2"/>
      <c r="AX158" s="3"/>
      <c r="BF158" s="2"/>
      <c r="BI158" s="3"/>
      <c r="BQ158" s="2"/>
      <c r="BT158" s="3"/>
      <c r="CB158" s="2"/>
      <c r="CE158" s="3"/>
      <c r="CM158" s="2"/>
      <c r="CP158" s="3"/>
      <c r="CX158" s="2"/>
      <c r="DA158" s="3"/>
      <c r="DI158" s="2"/>
      <c r="DL158" s="3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A158" s="10">
        <v>43998</v>
      </c>
      <c r="GB158">
        <v>2137731</v>
      </c>
      <c r="GC158" s="13">
        <f>(GB158/GB157)-1</f>
        <v>0.011213201729780131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74.541061193909769</v>
      </c>
      <c r="D159">
        <f>D158</f>
        <v>0.0015221026454599999</v>
      </c>
      <c r="E159" t="s">
        <v>34</v>
      </c>
      <c r="F159" s="10">
        <v>44047</v>
      </c>
      <c r="H159">
        <f>H158+C159</f>
        <v>49046.9683914036</v>
      </c>
      <c r="M159" s="2"/>
      <c r="N159" s="2"/>
      <c r="Y159" s="2"/>
      <c r="AB159" s="3"/>
      <c r="AJ159" s="2"/>
      <c r="AM159" s="3"/>
      <c r="AU159" s="2"/>
      <c r="AX159" s="3"/>
      <c r="BF159" s="2"/>
      <c r="BI159" s="3"/>
      <c r="BQ159" s="2"/>
      <c r="BT159" s="3"/>
      <c r="CB159" s="2"/>
      <c r="CE159" s="3"/>
      <c r="CM159" s="2"/>
      <c r="CP159" s="3"/>
      <c r="CX159" s="2"/>
      <c r="DA159" s="3"/>
      <c r="DI159" s="2"/>
      <c r="DL159" s="3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A159" s="10">
        <v>43999</v>
      </c>
      <c r="GB159">
        <v>2163290</v>
      </c>
      <c r="GC159" s="13">
        <f>(GB159/GB158)-1</f>
        <v>0.011956134798999596</v>
      </c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74.654520340348412</v>
      </c>
      <c r="D160">
        <f>D159</f>
        <v>0.0015221026454599999</v>
      </c>
      <c r="E160" t="s">
        <v>35</v>
      </c>
      <c r="F160" s="10">
        <v>44048</v>
      </c>
      <c r="H160">
        <f>H159+C160</f>
        <v>49121.622911743951</v>
      </c>
      <c r="M160" s="2" t="inlineStr">
        <is>
          <t>Yesterday:</t>
        </is>
      </c>
      <c r="N160" s="2"/>
      <c r="O160" s="3">
        <f>0.0001</f>
        <v>0.0001</v>
      </c>
      <c r="P160" s="3">
        <f>0.0001</f>
        <v>0.0001</v>
      </c>
      <c r="R160" s="3">
        <f>0.0001</f>
        <v>0.0001</v>
      </c>
      <c r="S160" s="3"/>
      <c r="T160" s="3"/>
      <c r="U160" s="3">
        <f>0.0001</f>
        <v>0.0001</v>
      </c>
      <c r="V160" s="3">
        <f>0.0001</f>
        <v>0.0001</v>
      </c>
      <c r="W160" s="3"/>
      <c r="X160" s="3"/>
      <c r="Y160" s="2"/>
      <c r="Z160" s="3">
        <f>0.0001</f>
        <v>0.0001</v>
      </c>
      <c r="AA160" s="3">
        <f>0.0001</f>
        <v>0.0001</v>
      </c>
      <c r="AB160" s="3"/>
      <c r="AC160" s="3">
        <f>0.0001</f>
        <v>0.0001</v>
      </c>
      <c r="AD160" s="3"/>
      <c r="AE160" s="3"/>
      <c r="AF160" s="3">
        <f>0.0001</f>
        <v>0.0001</v>
      </c>
      <c r="AG160" s="3">
        <f>0.0001</f>
        <v>0.0001</v>
      </c>
      <c r="AH160" s="3"/>
      <c r="AI160" s="3"/>
      <c r="AJ160" s="2"/>
      <c r="AK160" s="3">
        <f>0.0001</f>
        <v>0.0001</v>
      </c>
      <c r="AL160" s="3">
        <f>0.0001</f>
        <v>0.0001</v>
      </c>
      <c r="AM160" s="3"/>
      <c r="AN160" s="3">
        <f>0.0001</f>
        <v>0.0001</v>
      </c>
      <c r="AO160" s="3"/>
      <c r="AP160" s="3"/>
      <c r="AQ160" s="3">
        <f>0.0001</f>
        <v>0.0001</v>
      </c>
      <c r="AR160" s="3">
        <f>0.0001</f>
        <v>0.0001</v>
      </c>
      <c r="AS160" s="3"/>
      <c r="AT160" s="3"/>
      <c r="AU160" s="2"/>
      <c r="AV160" s="3">
        <f>0.0001</f>
        <v>0.0001</v>
      </c>
      <c r="AW160" s="3">
        <f>0.0001</f>
        <v>0.0001</v>
      </c>
      <c r="AX160" s="3"/>
      <c r="AY160" s="3">
        <f>0.0001</f>
        <v>0.0001</v>
      </c>
      <c r="AZ160" s="3"/>
      <c r="BA160" s="3"/>
      <c r="BB160" s="3">
        <f>0.0001</f>
        <v>0.0001</v>
      </c>
      <c r="BC160" s="3">
        <f>0.0001</f>
        <v>0.0001</v>
      </c>
      <c r="BD160" s="3"/>
      <c r="BE160" s="3"/>
      <c r="BF160" s="2"/>
      <c r="BG160" s="3">
        <f>0.0001</f>
        <v>0.0001</v>
      </c>
      <c r="BH160" s="3">
        <f>0.0001</f>
        <v>0.0001</v>
      </c>
      <c r="BI160" s="3"/>
      <c r="BJ160" s="3">
        <f>0.0001</f>
        <v>0.0001</v>
      </c>
      <c r="BK160" s="3"/>
      <c r="BL160" s="3"/>
      <c r="BM160" s="3">
        <f>0.0001</f>
        <v>0.0001</v>
      </c>
      <c r="BN160" s="3">
        <f>0.0001</f>
        <v>0.0001</v>
      </c>
      <c r="BO160" s="3"/>
      <c r="BP160" s="3"/>
      <c r="BQ160" s="2"/>
      <c r="BR160" s="3">
        <f>0.0001</f>
        <v>0.0001</v>
      </c>
      <c r="BS160" s="3">
        <f>0.0001</f>
        <v>0.0001</v>
      </c>
      <c r="BT160" s="3"/>
      <c r="BU160" s="3">
        <f>0.0001</f>
        <v>0.0001</v>
      </c>
      <c r="BV160" s="3"/>
      <c r="BW160" s="3"/>
      <c r="BX160" s="3">
        <f>0.0001</f>
        <v>0.0001</v>
      </c>
      <c r="BY160" s="3">
        <f>0.0001</f>
        <v>0.0001</v>
      </c>
      <c r="BZ160" s="3"/>
      <c r="CA160" s="3"/>
      <c r="CB160" s="2"/>
      <c r="CC160" s="3">
        <f>0.0001</f>
        <v>0.0001</v>
      </c>
      <c r="CD160" s="3">
        <f>0.0001</f>
        <v>0.0001</v>
      </c>
      <c r="CE160" s="3"/>
      <c r="CF160" s="3">
        <f>0.0001</f>
        <v>0.0001</v>
      </c>
      <c r="CG160" s="3"/>
      <c r="CH160" s="3"/>
      <c r="CI160" s="3">
        <f>0.0001</f>
        <v>0.0001</v>
      </c>
      <c r="CJ160" s="3">
        <f>0.0001</f>
        <v>0.0001</v>
      </c>
      <c r="CK160" s="3"/>
      <c r="CL160" s="3"/>
      <c r="CM160" s="2"/>
      <c r="CN160" s="3">
        <f>0.0001</f>
        <v>0.0001</v>
      </c>
      <c r="CO160" s="3">
        <f>0.0001</f>
        <v>0.0001</v>
      </c>
      <c r="CP160" s="3"/>
      <c r="CQ160" s="3">
        <f>0.0001</f>
        <v>0.0001</v>
      </c>
      <c r="CR160" s="3"/>
      <c r="CS160" s="3"/>
      <c r="CT160" s="3">
        <f>0.0001</f>
        <v>0.0001</v>
      </c>
      <c r="CU160" s="3">
        <f>0.0001</f>
        <v>0.0001</v>
      </c>
      <c r="CV160" s="3"/>
      <c r="CW160" s="3"/>
      <c r="CX160" s="2"/>
      <c r="CY160" s="3">
        <f>0.0001</f>
        <v>0.0001</v>
      </c>
      <c r="CZ160" s="3">
        <f>0.0001</f>
        <v>0.0001</v>
      </c>
      <c r="DA160" s="3"/>
      <c r="DB160" s="3"/>
      <c r="DC160" s="3"/>
      <c r="DD160" s="3"/>
      <c r="DE160" s="3">
        <f>0.0001</f>
        <v>0.0001</v>
      </c>
      <c r="DF160" s="3">
        <f>0.0001</f>
        <v>0.0001</v>
      </c>
      <c r="DG160" s="3"/>
      <c r="DH160" s="3"/>
      <c r="DI160" s="2"/>
      <c r="DJ160" s="3">
        <f>0.0001</f>
        <v>0.0001</v>
      </c>
      <c r="DK160" s="3">
        <f>0.0001</f>
        <v>0.0001</v>
      </c>
      <c r="DL160" s="3"/>
      <c r="DM160" s="3">
        <f>0.0001</f>
        <v>0.0001</v>
      </c>
      <c r="DN160" s="3"/>
      <c r="DO160" s="3"/>
      <c r="DP160" s="3">
        <f>0.0001</f>
        <v>0.0001</v>
      </c>
      <c r="DQ160" s="3">
        <f>0.0001</f>
        <v>0.0001</v>
      </c>
      <c r="DR160" s="3"/>
      <c r="DS160" s="3"/>
      <c r="DT160" s="3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A160" s="10">
        <v>44000</v>
      </c>
      <c r="GB160">
        <v>2191052</v>
      </c>
      <c r="GC160" s="13">
        <f>(GB160/GB159)-1</f>
        <v>0.012833230865949563</v>
      </c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1">
      <c r="C161">
        <f>H160*D161</f>
        <v>74.768152183254017</v>
      </c>
      <c r="D161">
        <f>D160</f>
        <v>0.0015221026454599999</v>
      </c>
      <c r="E161" t="s">
        <v>37</v>
      </c>
      <c r="F161" s="10">
        <v>44049</v>
      </c>
      <c r="H161">
        <f>H160+C161</f>
        <v>49196.391063927207</v>
      </c>
      <c r="U161" s="1"/>
      <c r="V161" s="1"/>
      <c r="W161" s="1"/>
      <c r="AB161" s="3"/>
      <c r="AF161" s="1"/>
      <c r="AG161" s="1"/>
      <c r="AH161" s="1"/>
      <c r="AM161" s="3"/>
      <c r="AQ161" s="1"/>
      <c r="AR161" s="1"/>
      <c r="AS161" s="1"/>
      <c r="AX161" s="3"/>
      <c r="BB161" s="1"/>
      <c r="BC161" s="1"/>
      <c r="BD161" s="1"/>
      <c r="BI161" s="3"/>
      <c r="BM161" s="1"/>
      <c r="BN161" s="1"/>
      <c r="BO161" s="1"/>
      <c r="BT161" s="3"/>
      <c r="BX161" s="1"/>
      <c r="BY161" s="1"/>
      <c r="BZ161" s="1"/>
      <c r="CE161" s="3"/>
      <c r="CI161" s="1"/>
      <c r="CJ161" s="1"/>
      <c r="CK161" s="1"/>
      <c r="CP161" s="3"/>
      <c r="CT161" s="1"/>
      <c r="CU161" s="1"/>
      <c r="CV161" s="1"/>
      <c r="DA161" s="3"/>
      <c r="DE161" s="1"/>
      <c r="DF161" s="1"/>
      <c r="DG161" s="1"/>
      <c r="DL161" s="3"/>
      <c r="DP161" s="1"/>
      <c r="DQ161" s="1"/>
      <c r="DR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A161" s="10">
        <v>44001</v>
      </c>
      <c r="GB161">
        <v>2222579</v>
      </c>
      <c r="GC161" s="13">
        <f>(GB161/GB160)-1</f>
        <v>0.014388978445057488</v>
      </c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0.25">
      <c r="C162">
        <f>H161*D162</f>
        <v>74.881956985488301</v>
      </c>
      <c r="D162">
        <f>D161</f>
        <v>0.0015221026454599999</v>
      </c>
      <c r="E162" t="s">
        <v>38</v>
      </c>
      <c r="F162" s="10">
        <v>44050</v>
      </c>
      <c r="H162">
        <f>H161+C162</f>
        <v>49271.273020912697</v>
      </c>
      <c r="O162" s="1"/>
      <c r="P162" s="1"/>
      <c r="U162" s="1"/>
      <c r="V162" s="1"/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AX162" s="5"/>
      <c r="AY162" s="1"/>
      <c r="AZ162" s="5"/>
      <c r="BA162" s="1"/>
      <c r="BB162" s="1"/>
      <c r="BC162" s="1"/>
      <c r="BD162" s="1"/>
      <c r="BG162" s="1"/>
      <c r="BH162" s="1"/>
      <c r="BI162" s="1"/>
      <c r="BJ162" s="1"/>
      <c r="BK162" s="1"/>
      <c r="BL162" s="1"/>
      <c r="BM162" s="1"/>
      <c r="BN162" s="1"/>
      <c r="BO162" s="1"/>
      <c r="BR162" s="1"/>
      <c r="BS162" s="1"/>
      <c r="BT162" s="1"/>
      <c r="BU162" s="1"/>
      <c r="BV162" s="1"/>
      <c r="BW162" s="1"/>
      <c r="BX162" s="1"/>
      <c r="BY162" s="1"/>
      <c r="BZ162" s="1"/>
      <c r="DE162" t="inlineStr">
        <is>
          <t>r: +3</t>
        </is>
      </c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A162" s="10">
        <v>44002</v>
      </c>
      <c r="GB162">
        <v>2255297</v>
      </c>
      <c r="GC162" s="13">
        <f>(GB162/GB161)-1</f>
        <v>0.014720736585741134</v>
      </c>
      <c r="GD162" s="2"/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0.25">
      <c r="C163">
        <f>H162*D163</f>
        <v>74.995935010313133</v>
      </c>
      <c r="D163">
        <f>D162</f>
        <v>0.0015221026454599999</v>
      </c>
      <c r="E163" t="s">
        <v>40</v>
      </c>
      <c r="F163" s="10">
        <v>44051</v>
      </c>
      <c r="H163">
        <f>H162+C163</f>
        <v>49346.268955923013</v>
      </c>
      <c r="N163" s="4">
        <f>O163+P163</f>
        <v>0</v>
      </c>
      <c r="O163">
        <f>O162+0</f>
        <v>0</v>
      </c>
      <c r="P163">
        <f>P162+0</f>
        <v>0</v>
      </c>
      <c r="Q163" s="5">
        <f>(O163-O162)+(P163-P162)</f>
        <v>0</v>
      </c>
      <c r="R163">
        <f>R162+0</f>
        <v>0</v>
      </c>
      <c r="S163" s="5">
        <f>R163-R162</f>
        <v>0</v>
      </c>
      <c r="T163">
        <f>U163+V163</f>
        <v>0</v>
      </c>
      <c r="U163">
        <f>U162+0</f>
        <v>0</v>
      </c>
      <c r="V163">
        <f>V162+0</f>
        <v>0</v>
      </c>
      <c r="W163" s="5">
        <f>(U163-U162)+(V163-V162)</f>
        <v>0</v>
      </c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AX163" s="1"/>
      <c r="AZ163" s="5"/>
      <c r="BG163" s="1"/>
      <c r="BH163" s="1"/>
      <c r="BR163" s="1"/>
      <c r="BS163" s="1"/>
      <c r="CF163" t="inlineStr">
        <is>
          <t>any zero-to-positive int gets the 'r: +n' entry.</t>
        </is>
      </c>
      <c r="CY163" s="1"/>
      <c r="CZ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A163" s="10">
        <v>44003</v>
      </c>
      <c r="GB163">
        <v>2281655</v>
      </c>
      <c r="GC163" s="13">
        <f>(GB163/GB162)-1</f>
        <v>0.011687152512507293</v>
      </c>
      <c r="GD163" s="2"/>
      <c r="GE163" s="4"/>
      <c r="GG163" s="4"/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0.25">
      <c r="C164">
        <f>H163*D164</f>
        <v>75.110086521391082</v>
      </c>
      <c r="D164">
        <f>D163</f>
        <v>0.0015221026454599999</v>
      </c>
      <c r="E164" t="s">
        <v>29</v>
      </c>
      <c r="F164" s="10">
        <v>44052</v>
      </c>
      <c r="H164">
        <f>H163+C164</f>
        <v>49421.379042444401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AZ164" s="5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A164" s="10">
        <v>44004</v>
      </c>
      <c r="GB164">
        <v>2312302</v>
      </c>
      <c r="GC164" s="13">
        <f>(GB164/GB163)-1</f>
        <v>0.013431916744643724</v>
      </c>
      <c r="GD164" s="2"/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0.25">
      <c r="C165">
        <f>H164*D165</f>
        <v>75.224411782786021</v>
      </c>
      <c r="D165">
        <f>D164</f>
        <v>0.0015221026454599999</v>
      </c>
      <c r="E165" t="s">
        <v>33</v>
      </c>
      <c r="F165" s="10">
        <v>44053</v>
      </c>
      <c r="H165">
        <f>H164+C165</f>
        <v>49496.603454227188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AZ165" s="5"/>
      <c r="DI165" s="2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A165" s="10">
        <v>44005</v>
      </c>
      <c r="GB165">
        <v>2347491</v>
      </c>
      <c r="GC165" s="13">
        <f>(GB165/GB164)-1</f>
        <v>0.015218167869075927</v>
      </c>
      <c r="GD165" s="2"/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0.25">
      <c r="C166">
        <f>H165*D166</f>
        <v>75.338911058963774</v>
      </c>
      <c r="D166">
        <f>D165</f>
        <v>0.0015221026454599999</v>
      </c>
      <c r="E166" t="s">
        <v>34</v>
      </c>
      <c r="F166" s="10">
        <v>44054</v>
      </c>
      <c r="H166">
        <f>H165+C166</f>
        <v>49571.942365286151</v>
      </c>
      <c r="L166" t="s">
        <v>10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AZ166" s="5"/>
      <c r="DB166" s="1"/>
      <c r="DT166" s="2" t="s">
        <v>10</v>
      </c>
      <c r="DU166" t="s">
        <v>11</v>
      </c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A166" s="10">
        <v>44006</v>
      </c>
      <c r="GB166">
        <v>2382327</v>
      </c>
      <c r="GC166" s="13">
        <f>(GB166/GB165)-1</f>
        <v>0.01483967350673554</v>
      </c>
      <c r="GD166" s="2"/>
      <c r="GE166" s="4"/>
      <c r="GF166" s="4"/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0.25">
      <c r="C167">
        <f>H166*D167</f>
        <v>75.453584614792703</v>
      </c>
      <c r="D167">
        <f>D166</f>
        <v>0.0015221026454599999</v>
      </c>
      <c r="E167" t="s">
        <v>35</v>
      </c>
      <c r="F167" s="10">
        <v>44055</v>
      </c>
      <c r="H167">
        <f>H166+C167</f>
        <v>49647.395949900943</v>
      </c>
      <c r="L167" s="1"/>
      <c r="O167" s="1"/>
      <c r="P167" s="1"/>
      <c r="Q167" s="1"/>
      <c r="R167" s="1"/>
      <c r="S167" s="1"/>
      <c r="T167" s="1"/>
      <c r="U167" s="1"/>
      <c r="V167" s="1"/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AX167" s="1"/>
      <c r="AY167" s="1"/>
      <c r="AZ167" s="1"/>
      <c r="BA167" s="1"/>
      <c r="BB167" s="1"/>
      <c r="BC167" s="1"/>
      <c r="BD167" s="1"/>
      <c r="BG167" s="1"/>
      <c r="BH167" s="1"/>
      <c r="BI167" s="1"/>
      <c r="BJ167" s="1"/>
      <c r="BK167" s="1"/>
      <c r="BL167" s="1"/>
      <c r="BM167" s="1"/>
      <c r="BN167" s="1"/>
      <c r="BO167" s="1"/>
      <c r="BR167" s="1"/>
      <c r="BS167" s="1"/>
      <c r="BT167" s="1"/>
      <c r="BU167" s="1"/>
      <c r="BV167" s="1"/>
      <c r="BW167" s="1"/>
      <c r="BX167" s="1"/>
      <c r="BY167" s="1"/>
      <c r="BZ167" s="1"/>
      <c r="CC167" s="1"/>
      <c r="CD167" s="1"/>
      <c r="CE167" s="1"/>
      <c r="CF167" s="1"/>
      <c r="CG167" s="1"/>
      <c r="CH167" s="1"/>
      <c r="CI167" s="1"/>
      <c r="CJ167" s="1"/>
      <c r="CK167" s="1"/>
      <c r="CN167" s="1"/>
      <c r="CO167" s="1"/>
      <c r="CP167" s="1"/>
      <c r="CQ167" s="1"/>
      <c r="CR167" s="1"/>
      <c r="CS167" s="1"/>
      <c r="CT167" s="1"/>
      <c r="CU167" s="1"/>
      <c r="CV167" s="1"/>
      <c r="CY167" s="1"/>
      <c r="CZ167" s="1"/>
      <c r="DA167" s="1"/>
      <c r="DB167" s="1"/>
      <c r="DC167" s="1"/>
      <c r="DD167" s="1"/>
      <c r="DE167" s="1"/>
      <c r="DF167" s="1"/>
      <c r="DG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A167" s="10">
        <v>44007</v>
      </c>
      <c r="GB167">
        <v>2422299</v>
      </c>
      <c r="GC167" s="13">
        <f>(GB167/GB166)-1</f>
        <v>0.01677855307017051</v>
      </c>
      <c r="GD167" s="2"/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0.25">
      <c r="C168">
        <f>H167*D168</f>
        <v>75.568432715544304</v>
      </c>
      <c r="D168">
        <f>D167</f>
        <v>0.0015221026454599999</v>
      </c>
      <c r="E168" t="s">
        <v>37</v>
      </c>
      <c r="F168" s="10">
        <v>44056</v>
      </c>
      <c r="H168">
        <f>H167+C168</f>
        <v>49722.96438261649</v>
      </c>
      <c r="L168" s="1"/>
      <c r="O168" s="1"/>
      <c r="P168" s="1"/>
      <c r="Q168" s="1"/>
      <c r="R168" s="1"/>
      <c r="S168" s="1"/>
      <c r="T168" s="1"/>
      <c r="U168" s="1"/>
      <c r="V168" s="1"/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AX168" s="1"/>
      <c r="AY168" s="1"/>
      <c r="AZ168" s="1"/>
      <c r="BA168" s="1"/>
      <c r="BB168" s="1"/>
      <c r="BC168" s="1"/>
      <c r="BD168" s="1"/>
      <c r="BG168" s="1"/>
      <c r="BH168" s="1"/>
      <c r="BI168" s="1"/>
      <c r="BJ168" s="1"/>
      <c r="BK168" s="1"/>
      <c r="BL168" s="1"/>
      <c r="BM168" s="1"/>
      <c r="BN168" s="1"/>
      <c r="BO168" s="1"/>
      <c r="BR168" s="1"/>
      <c r="BS168" s="1"/>
      <c r="BT168" s="1"/>
      <c r="BU168" s="1"/>
      <c r="BV168" s="1"/>
      <c r="BW168" s="1"/>
      <c r="BX168" s="1"/>
      <c r="BY168" s="1"/>
      <c r="BZ168" s="1"/>
      <c r="CC168" s="1"/>
      <c r="CD168" s="1"/>
      <c r="CE168" s="1"/>
      <c r="CF168" s="1"/>
      <c r="CG168" s="1"/>
      <c r="CH168" s="1"/>
      <c r="CI168" s="1"/>
      <c r="CJ168" s="1"/>
      <c r="CK168" s="1"/>
      <c r="CN168" s="1"/>
      <c r="CO168" s="1"/>
      <c r="CP168" s="1"/>
      <c r="CQ168" s="1"/>
      <c r="CR168" s="1"/>
      <c r="CS168" s="1"/>
      <c r="CT168" s="1"/>
      <c r="CU168" s="1"/>
      <c r="CV168" s="1"/>
      <c r="CY168" s="1"/>
      <c r="CZ168" s="1"/>
      <c r="DA168" s="1"/>
      <c r="DB168" s="1"/>
      <c r="DC168" s="1"/>
      <c r="DD168" s="1"/>
      <c r="DE168" s="1"/>
      <c r="DF168" s="1"/>
      <c r="DG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A168" s="10">
        <v>44008</v>
      </c>
      <c r="GB168">
        <v>2467554</v>
      </c>
      <c r="GC168" s="13">
        <f>(GB168/GB167)-1</f>
        <v>0.018682664691683337</v>
      </c>
      <c r="GD168" s="2"/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0.25">
      <c r="C169">
        <f>H168*D169</f>
        <v>75.683455626893917</v>
      </c>
      <c r="D169">
        <f>D168</f>
        <v>0.0015221026454599999</v>
      </c>
      <c r="E169" t="s">
        <v>38</v>
      </c>
      <c r="F169" s="10">
        <v>44057</v>
      </c>
      <c r="H169">
        <f>H168+C169</f>
        <v>49798.647838243385</v>
      </c>
      <c r="L169" s="1"/>
      <c r="O169" s="1"/>
      <c r="P169" s="1"/>
      <c r="Q169" s="1"/>
      <c r="R169" s="1"/>
      <c r="S169" s="1"/>
      <c r="T169" s="1"/>
      <c r="U169" s="1"/>
      <c r="V169" s="1"/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AX169" s="1"/>
      <c r="AY169" s="1"/>
      <c r="AZ169" s="1"/>
      <c r="BA169" s="1"/>
      <c r="BB169" s="1"/>
      <c r="BC169" s="1"/>
      <c r="BD169" s="1"/>
      <c r="BG169" s="1"/>
      <c r="BH169" s="1"/>
      <c r="BI169" s="1"/>
      <c r="BJ169" s="1"/>
      <c r="BK169" s="1"/>
      <c r="BL169" s="1"/>
      <c r="BM169" s="1"/>
      <c r="BN169" s="1"/>
      <c r="BO169" s="1"/>
      <c r="BR169" s="1"/>
      <c r="BS169" s="1"/>
      <c r="BT169" s="1"/>
      <c r="BU169" s="1"/>
      <c r="BV169" s="1"/>
      <c r="BW169" s="1"/>
      <c r="BX169" s="1"/>
      <c r="BY169" s="1"/>
      <c r="BZ169" s="1"/>
      <c r="CC169" s="1"/>
      <c r="CD169" s="1"/>
      <c r="CE169" s="1"/>
      <c r="CF169" s="1"/>
      <c r="CG169" s="1"/>
      <c r="CH169" s="1"/>
      <c r="CI169" s="1"/>
      <c r="CJ169" s="1"/>
      <c r="CK169" s="1"/>
      <c r="CN169" s="1"/>
      <c r="CO169" s="1"/>
      <c r="CP169" s="1"/>
      <c r="CQ169" s="1"/>
      <c r="CR169" s="1"/>
      <c r="CS169" s="1"/>
      <c r="CT169" s="1"/>
      <c r="CU169" s="1"/>
      <c r="CV169" s="1"/>
      <c r="CY169" s="1"/>
      <c r="CZ169" s="1"/>
      <c r="DA169" s="1"/>
      <c r="DB169" s="1"/>
      <c r="DC169" s="1"/>
      <c r="DD169" s="1"/>
      <c r="DE169" s="1"/>
      <c r="DF169" s="1"/>
      <c r="DG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A169" s="10">
        <v>44009</v>
      </c>
      <c r="GB169">
        <v>2510259</v>
      </c>
      <c r="GC169" s="13">
        <f>(GB169/GB168)-1</f>
        <v>0.017306612134931898</v>
      </c>
      <c r="GD169" s="2"/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2.5">
      <c r="C170">
        <f>H169*D170</f>
        <v>75.798653614921164</v>
      </c>
      <c r="D170">
        <f>D169</f>
        <v>0.0015221026454599999</v>
      </c>
      <c r="E170" t="s">
        <v>40</v>
      </c>
      <c r="F170" s="10">
        <v>44058</v>
      </c>
      <c r="H170">
        <f>H169+C170</f>
        <v>49874.446491858303</v>
      </c>
      <c r="L170" s="1"/>
      <c r="O170" s="1"/>
      <c r="P170" s="1"/>
      <c r="Q170" s="1"/>
      <c r="R170" s="1"/>
      <c r="S170" s="1"/>
      <c r="T170" s="1"/>
      <c r="U170" s="1"/>
      <c r="V170" s="1"/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AX170" s="1"/>
      <c r="AY170" s="1"/>
      <c r="AZ170" s="1"/>
      <c r="BA170" s="1"/>
      <c r="BB170" s="1"/>
      <c r="BC170" s="1"/>
      <c r="BD170" s="1"/>
      <c r="BG170" s="1"/>
      <c r="BH170" s="1"/>
      <c r="BI170" s="1"/>
      <c r="BJ170" s="1"/>
      <c r="BK170" s="1"/>
      <c r="BL170" s="1"/>
      <c r="BM170" s="1"/>
      <c r="BN170" s="1"/>
      <c r="BO170" s="1"/>
      <c r="BR170" s="1"/>
      <c r="BS170" s="1"/>
      <c r="BT170" s="1"/>
      <c r="BU170" s="1"/>
      <c r="BV170" s="1"/>
      <c r="BW170" s="1"/>
      <c r="BX170" s="1"/>
      <c r="BY170" s="1"/>
      <c r="BZ170" s="1"/>
      <c r="CC170" s="1"/>
      <c r="CD170" s="1"/>
      <c r="CE170" s="1"/>
      <c r="CF170" s="1"/>
      <c r="CG170" s="1"/>
      <c r="CH170" s="1"/>
      <c r="CI170" s="1"/>
      <c r="CJ170" s="1"/>
      <c r="CK170" s="1"/>
      <c r="CN170" s="1"/>
      <c r="CO170" s="1"/>
      <c r="CP170" s="1"/>
      <c r="CQ170" s="1"/>
      <c r="CR170" s="1"/>
      <c r="CS170" s="1"/>
      <c r="CT170" s="1"/>
      <c r="CU170" s="1"/>
      <c r="CV170" s="1"/>
      <c r="CY170" s="1"/>
      <c r="CZ170" s="1"/>
      <c r="DA170" s="1"/>
      <c r="DB170" s="1"/>
      <c r="DC170" s="1"/>
      <c r="DD170" s="1"/>
      <c r="DE170" s="1"/>
      <c r="DF170" s="1"/>
      <c r="DG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A170" s="10">
        <v>44010</v>
      </c>
      <c r="GB170">
        <v>2549294</v>
      </c>
      <c r="GC170" s="13">
        <f>(GB170/GB169)-1</f>
        <v>0.015550188247507535</v>
      </c>
      <c r="GD170" s="2"/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0.25">
      <c r="C171">
        <f>H170*D171</f>
        <v>75.914026946110738</v>
      </c>
      <c r="D171">
        <f>D170</f>
        <v>0.0015221026454599999</v>
      </c>
      <c r="E171" t="s">
        <v>29</v>
      </c>
      <c r="F171" s="10">
        <v>44059</v>
      </c>
      <c r="H171">
        <f>H170+C171</f>
        <v>49950.360518804417</v>
      </c>
      <c r="L171" s="1"/>
      <c r="O171" s="1"/>
      <c r="P171" s="1"/>
      <c r="Q171" s="1"/>
      <c r="R171" s="1"/>
      <c r="S171" s="1"/>
      <c r="T171" s="1"/>
      <c r="U171" s="1"/>
      <c r="V171" s="1"/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AX171" s="1"/>
      <c r="AY171" s="1"/>
      <c r="AZ171" s="1"/>
      <c r="BA171" s="1"/>
      <c r="BB171" s="1"/>
      <c r="BC171" s="1"/>
      <c r="BD171" s="1"/>
      <c r="BG171" s="1"/>
      <c r="BH171" s="1"/>
      <c r="BI171" s="1"/>
      <c r="BJ171" s="1"/>
      <c r="BK171" s="1"/>
      <c r="BL171" s="1"/>
      <c r="BM171" s="1"/>
      <c r="BN171" s="1"/>
      <c r="BO171" s="1"/>
      <c r="BR171" s="1"/>
      <c r="BS171" s="1"/>
      <c r="BT171" s="1"/>
      <c r="BU171" s="1"/>
      <c r="BV171" s="1"/>
      <c r="BW171" s="1"/>
      <c r="BX171" s="1"/>
      <c r="BY171" s="1"/>
      <c r="BZ171" s="1"/>
      <c r="CC171" s="1"/>
      <c r="CD171" s="1"/>
      <c r="CE171" s="1"/>
      <c r="CF171" s="1"/>
      <c r="CG171" s="1"/>
      <c r="CH171" s="1"/>
      <c r="CI171" s="1"/>
      <c r="CJ171" s="1"/>
      <c r="CK171" s="1"/>
      <c r="CN171" s="1"/>
      <c r="CO171" s="1"/>
      <c r="CP171" s="1"/>
      <c r="CQ171" s="1"/>
      <c r="CR171" s="1"/>
      <c r="CS171" s="1"/>
      <c r="CT171" s="1"/>
      <c r="CU171" s="1"/>
      <c r="CV171" s="1"/>
      <c r="CY171" s="1"/>
      <c r="CZ171" s="1"/>
      <c r="DA171" s="1"/>
      <c r="DB171" s="1"/>
      <c r="DC171" s="1"/>
      <c r="DD171" s="1"/>
      <c r="DE171" s="1"/>
      <c r="DF171" s="1"/>
      <c r="DG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A171" s="10">
        <v>44011</v>
      </c>
      <c r="GB171">
        <v>2590668</v>
      </c>
      <c r="GC171" s="13">
        <f>(GB171/GB170)-1</f>
        <v>0.016229591408444932</v>
      </c>
      <c r="GD171" s="2"/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0.25">
      <c r="C172">
        <f>H171*D172</f>
        <v>76.029575887352934</v>
      </c>
      <c r="D172">
        <f>D171</f>
        <v>0.0015221026454599999</v>
      </c>
      <c r="E172" t="s">
        <v>33</v>
      </c>
      <c r="F172" s="10">
        <v>44060</v>
      </c>
      <c r="H172">
        <f>H171+C172</f>
        <v>50026.390094691771</v>
      </c>
      <c r="L172" s="1"/>
      <c r="O172" s="1"/>
      <c r="P172" s="1"/>
      <c r="Q172" s="1"/>
      <c r="R172" s="1"/>
      <c r="S172" s="1"/>
      <c r="T172" s="1"/>
      <c r="U172" s="1"/>
      <c r="V172" s="1"/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AX172" s="1"/>
      <c r="AY172" s="1"/>
      <c r="AZ172" s="1"/>
      <c r="BA172" s="1"/>
      <c r="BB172" s="1"/>
      <c r="BC172" s="1"/>
      <c r="BD172" s="1"/>
      <c r="BG172" s="1"/>
      <c r="BH172" s="1"/>
      <c r="BI172" s="1"/>
      <c r="BJ172" s="1"/>
      <c r="BK172" s="1"/>
      <c r="BL172" s="1"/>
      <c r="BM172" s="1"/>
      <c r="BN172" s="1"/>
      <c r="BO172" s="1"/>
      <c r="BR172" s="1"/>
      <c r="BS172" s="1"/>
      <c r="BT172" s="1"/>
      <c r="BU172" s="1"/>
      <c r="BV172" s="1"/>
      <c r="BW172" s="1"/>
      <c r="BX172" s="1"/>
      <c r="BY172" s="1"/>
      <c r="BZ172" s="1"/>
      <c r="CC172" s="1"/>
      <c r="CD172" s="1"/>
      <c r="CE172" s="1"/>
      <c r="CF172" s="1"/>
      <c r="CG172" s="1"/>
      <c r="CH172" s="1"/>
      <c r="CI172" s="1"/>
      <c r="CJ172" s="1"/>
      <c r="CK172" s="1"/>
      <c r="CN172" s="1"/>
      <c r="CO172" s="1"/>
      <c r="CP172" s="1"/>
      <c r="CQ172" s="1"/>
      <c r="CR172" s="1"/>
      <c r="CS172" s="1"/>
      <c r="CT172" s="1"/>
      <c r="CU172" s="1"/>
      <c r="CV172" s="1"/>
      <c r="CY172" s="1"/>
      <c r="CZ172" s="1"/>
      <c r="DA172" s="1"/>
      <c r="DB172" s="1"/>
      <c r="DC172" s="1"/>
      <c r="DD172" s="1"/>
      <c r="DE172" s="1"/>
      <c r="DF172" s="1"/>
      <c r="DG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A172" s="10">
        <v>44012</v>
      </c>
      <c r="GB172">
        <v>2636414</v>
      </c>
      <c r="GC172" s="13">
        <f>(GB172/GB171)-1</f>
        <v>0.017657994000003008</v>
      </c>
      <c r="GD172" s="2"/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2.5">
      <c r="C173">
        <f>H172*D173</f>
        <v>76.14530070594428</v>
      </c>
      <c r="D173">
        <f>D172</f>
        <v>0.0015221026454599999</v>
      </c>
      <c r="E173" t="s">
        <v>34</v>
      </c>
      <c r="F173" s="10">
        <v>44061</v>
      </c>
      <c r="H173">
        <f>H172+C173</f>
        <v>50102.535395397717</v>
      </c>
      <c r="L173" s="1"/>
      <c r="N173" t="inlineStr">
        <is>
          <t>Use "Range extended to Row 150 11 Jun 2020 15:38" </t>
        </is>
      </c>
      <c r="O173" s="1"/>
      <c r="P173" s="1"/>
      <c r="Q173" s="1"/>
      <c r="R173" s="1"/>
      <c r="S173" s="1"/>
      <c r="T173" s="1"/>
      <c r="U173" s="1"/>
      <c r="V173" s="1"/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AX173" s="1"/>
      <c r="AY173" s="1"/>
      <c r="AZ173" s="1"/>
      <c r="BA173" s="1"/>
      <c r="BB173" s="1"/>
      <c r="BC173" s="1"/>
      <c r="BD173" s="1"/>
      <c r="BG173" s="1"/>
      <c r="BH173" s="1"/>
      <c r="BI173" s="1"/>
      <c r="BJ173" s="1"/>
      <c r="BK173" s="1"/>
      <c r="BL173" s="1"/>
      <c r="BM173" s="1"/>
      <c r="BN173" s="1"/>
      <c r="BO173" s="1"/>
      <c r="BR173" s="1"/>
      <c r="BS173" s="1"/>
      <c r="BT173" s="1"/>
      <c r="BU173" s="1"/>
      <c r="BV173" s="1"/>
      <c r="BW173" s="1"/>
      <c r="BX173" s="1"/>
      <c r="BY173" s="1"/>
      <c r="BZ173" s="1"/>
      <c r="CC173" s="1"/>
      <c r="CD173" s="1"/>
      <c r="CE173" s="1"/>
      <c r="CF173" s="1"/>
      <c r="CG173" s="1"/>
      <c r="CH173" s="1"/>
      <c r="CI173" s="1"/>
      <c r="CJ173" s="1"/>
      <c r="CK173" s="1"/>
      <c r="CN173" s="1"/>
      <c r="CO173" s="1"/>
      <c r="CP173" s="1"/>
      <c r="CQ173" s="1"/>
      <c r="CR173" s="1"/>
      <c r="CS173" s="1"/>
      <c r="CT173" s="1"/>
      <c r="CU173" s="1"/>
      <c r="CV173" s="1"/>
      <c r="CY173" s="1"/>
      <c r="CZ173" s="1"/>
      <c r="DA173" s="1"/>
      <c r="DB173" s="1"/>
      <c r="DC173" s="1"/>
      <c r="DD173" s="1"/>
      <c r="DE173" s="1"/>
      <c r="DF173" s="1"/>
      <c r="DG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A173" s="10">
        <v>44013</v>
      </c>
      <c r="GB173">
        <v>2687588</v>
      </c>
      <c r="GC173" s="13">
        <f>(GB173/GB172)-1</f>
        <v>0.019410456779549889</v>
      </c>
      <c r="GD173" s="2"/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20.25">
      <c r="C174">
        <f>H173*D174</f>
        <v>76.261201669588147</v>
      </c>
      <c r="D174">
        <f>D173</f>
        <v>0.0015221026454599999</v>
      </c>
      <c r="E174" t="s">
        <v>35</v>
      </c>
      <c r="F174" s="10">
        <v>44062</v>
      </c>
      <c r="H174">
        <f>H173+C174</f>
        <v>50178.796597067303</v>
      </c>
      <c r="L174" s="1"/>
      <c r="O174" s="1"/>
      <c r="P174" s="1"/>
      <c r="Q174" s="1"/>
      <c r="R174" s="1"/>
      <c r="S174" s="1"/>
      <c r="T174" s="1"/>
      <c r="U174" s="1"/>
      <c r="V174" s="1"/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AX174" s="1"/>
      <c r="AY174" s="1"/>
      <c r="AZ174" s="1"/>
      <c r="BA174" s="1"/>
      <c r="BB174" s="1"/>
      <c r="BC174" s="1"/>
      <c r="BD174" s="1"/>
      <c r="BG174" s="1"/>
      <c r="BH174" s="1"/>
      <c r="BI174" s="1"/>
      <c r="BJ174" s="1"/>
      <c r="BK174" s="1"/>
      <c r="BL174" s="1"/>
      <c r="BM174" s="1"/>
      <c r="BN174" s="1"/>
      <c r="BO174" s="1"/>
      <c r="BR174" s="1"/>
      <c r="BS174" s="1"/>
      <c r="BT174" s="1"/>
      <c r="BU174" s="1"/>
      <c r="BV174" s="1"/>
      <c r="BW174" s="1"/>
      <c r="BX174" s="1"/>
      <c r="BY174" s="1"/>
      <c r="BZ174" s="1"/>
      <c r="CC174" s="1"/>
      <c r="CD174" s="1"/>
      <c r="CE174" s="1"/>
      <c r="CF174" s="1"/>
      <c r="CG174" s="1"/>
      <c r="CH174" s="1"/>
      <c r="CI174" s="1"/>
      <c r="CJ174" s="1"/>
      <c r="CK174" s="1"/>
      <c r="CN174" s="1"/>
      <c r="CO174" s="1"/>
      <c r="CP174" s="1"/>
      <c r="CQ174" s="1"/>
      <c r="CR174" s="1"/>
      <c r="CS174" s="1"/>
      <c r="CT174" s="1"/>
      <c r="CU174" s="1"/>
      <c r="CV174" s="1"/>
      <c r="CY174" s="1"/>
      <c r="CZ174" s="1"/>
      <c r="DA174" s="1"/>
      <c r="DB174" s="1"/>
      <c r="DC174" s="1"/>
      <c r="DD174" s="1"/>
      <c r="DE174" s="1"/>
      <c r="DF174" s="1"/>
      <c r="DG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A174" s="10">
        <v>44014</v>
      </c>
      <c r="GB174">
        <v>2742049</v>
      </c>
      <c r="GC174" s="13">
        <f>(GB174/GB173)-1</f>
        <v>0.020263894614799494</v>
      </c>
      <c r="GD174" s="2"/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19.74">
      <c r="C175">
        <f>H174*D175</f>
        <v>76.377279046395387</v>
      </c>
      <c r="D175">
        <f>D174</f>
        <v>0.0015221026454599999</v>
      </c>
      <c r="E175" t="s">
        <v>37</v>
      </c>
      <c r="F175" s="10">
        <v>44063</v>
      </c>
      <c r="H175">
        <f>H174+C175</f>
        <v>50255.173876113695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A175" s="10">
        <v>44015</v>
      </c>
      <c r="GB175">
        <v>2795361</v>
      </c>
      <c r="GC175" s="13">
        <f>(GB175/GB174)-1</f>
        <v>0.019442395084843467</v>
      </c>
      <c r="GD175" s="2"/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22.5">
      <c r="C176">
        <f>H175*D176</f>
        <v>76.493533104884932</v>
      </c>
      <c r="D176">
        <f>D175</f>
        <v>0.0015221026454599999</v>
      </c>
      <c r="E176" t="s">
        <v>38</v>
      </c>
      <c r="F176" s="10">
        <v>44064</v>
      </c>
      <c r="H176">
        <f>H175+C176</f>
        <v>50331.667409218579</v>
      </c>
      <c r="N176" t="inlineStr">
        <is>
          <t>TODO (11 July 2020): expand all graph data fields to row 150</t>
        </is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A176" s="10">
        <v>44016</v>
      </c>
      <c r="GB176">
        <v>2841241</v>
      </c>
      <c r="GC176" s="13">
        <f>(GB176/GB175)-1</f>
        <v>0.016412906955488138</v>
      </c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19.74">
      <c r="C177">
        <f>H176*D177</f>
        <v>76.609964113984461</v>
      </c>
      <c r="D177">
        <f>D176</f>
        <v>0.0015221026454599999</v>
      </c>
      <c r="E177" t="s">
        <v>40</v>
      </c>
      <c r="F177" s="10">
        <v>44065</v>
      </c>
      <c r="H177">
        <f>H176+C177</f>
        <v>50408.277373332559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A177" s="10">
        <v>44017</v>
      </c>
      <c r="GB177">
        <v>2891124</v>
      </c>
      <c r="GC177" s="13">
        <f>(GB177/GB176)-1</f>
        <v>0.017556764808053904</v>
      </c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19.74">
      <c r="C178">
        <f>H177*D178</f>
        <v>76.726572343030938</v>
      </c>
      <c r="D178">
        <f>D177</f>
        <v>0.0015221026454599999</v>
      </c>
      <c r="E178" t="s">
        <v>29</v>
      </c>
      <c r="F178" s="10">
        <v>44066</v>
      </c>
      <c r="H178">
        <f>H177+C178</f>
        <v>50485.003945675591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A178" s="10">
        <v>44018</v>
      </c>
      <c r="GB178">
        <v>2936077</v>
      </c>
      <c r="GC178" s="13">
        <f>(GB178/GB177)-1</f>
        <v>0.015548623995373489</v>
      </c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1">
      <c r="C179">
        <f>H178*D179</f>
        <v>76.843358061771355</v>
      </c>
      <c r="D179">
        <f>D178</f>
        <v>0.0015221026454599999</v>
      </c>
      <c r="E179" t="s">
        <v>33</v>
      </c>
      <c r="F179" s="10">
        <v>44067</v>
      </c>
      <c r="H179">
        <f>H178+C179</f>
        <v>50561.847303737362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BB179" t="s">
        <v>31</v>
      </c>
      <c r="DV179">
        <v>11</v>
      </c>
      <c r="DW179" t="s">
        <v>39</v>
      </c>
      <c r="DX179" s="8">
        <v>43924</v>
      </c>
      <c r="DY179">
        <v>25</v>
      </c>
      <c r="EA179">
        <v>3</v>
      </c>
      <c r="GA179" s="10">
        <v>44019</v>
      </c>
      <c r="GB179">
        <v>2996098</v>
      </c>
      <c r="GC179" s="13">
        <f>(GB179/GB178)-1</f>
        <v>0.020442583760575728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19.57">
      <c r="C180">
        <f>H179*D180</f>
        <v>76.960321540363196</v>
      </c>
      <c r="D180">
        <f>D179</f>
        <v>0.0015221026454599999</v>
      </c>
      <c r="E180" t="s">
        <v>34</v>
      </c>
      <c r="F180" s="10">
        <v>44068</v>
      </c>
      <c r="H180">
        <f>H179+C180</f>
        <v>50638.807625277725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A180" s="10">
        <v>44020</v>
      </c>
      <c r="GB180">
        <v>3054699</v>
      </c>
      <c r="GC180" s="13">
        <f>(GB180/GB179)-1</f>
        <v>0.019559106544579041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77.07746304937524</v>
      </c>
      <c r="D181">
        <f>D180</f>
        <v>0.0015221026454599999</v>
      </c>
      <c r="E181" t="s">
        <v>35</v>
      </c>
      <c r="F181" s="10">
        <v>44069</v>
      </c>
      <c r="H181">
        <f>H180+C181</f>
        <v>50715.885088327101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FZ181" t="inlineStr">
        <is>
          <t>May be current (likely to be):</t>
        </is>
      </c>
      <c r="GA181" s="10">
        <v>44021</v>
      </c>
      <c r="GB181">
        <v>3117946</v>
      </c>
      <c r="GC181" s="13">
        <f>(GB181/GB180)-1</f>
        <v>0.020704822308188042</v>
      </c>
      <c r="GE181" t="s">
        <v>105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77.194782859788035</v>
      </c>
      <c r="D182">
        <f>D181</f>
        <v>0.0015221026454599999</v>
      </c>
      <c r="E182" t="s">
        <v>37</v>
      </c>
      <c r="F182" s="10">
        <v>44070</v>
      </c>
      <c r="H182">
        <f>H181+C182</f>
        <v>50793.079871186892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FZ182" t="inlineStr">
        <is>
          <t>TENTATIVE</t>
        </is>
      </c>
      <c r="GA182" s="10">
        <v>44022</v>
      </c>
      <c r="GB182">
        <v>3184573</v>
      </c>
      <c r="GC182" s="13">
        <f>(GB182/GB181)-1</f>
        <v>0.021368875535368481</v>
      </c>
      <c r="GE182" t="s">
        <v>105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19.74">
      <c r="C183">
        <f>H182*D183</f>
        <v>77.312281242994644</v>
      </c>
      <c r="D183">
        <f>D182</f>
        <v>0.0015221026454599999</v>
      </c>
      <c r="E183" t="s">
        <v>38</v>
      </c>
      <c r="F183" s="10">
        <v>44071</v>
      </c>
      <c r="H183">
        <f>H182+C183</f>
        <v>50870.392152429886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77.429958470801154</v>
      </c>
      <c r="D184">
        <f>D183</f>
        <v>0.0015221026454599999</v>
      </c>
      <c r="E184" t="s">
        <v>40</v>
      </c>
      <c r="F184" s="10">
        <v>44072</v>
      </c>
      <c r="H184">
        <f>H183+C184</f>
        <v>50947.822110900684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B184" s="1"/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77.547814815427415</v>
      </c>
      <c r="D185">
        <f>D184</f>
        <v>0.0015221026454599999</v>
      </c>
      <c r="E185" t="s">
        <v>29</v>
      </c>
      <c r="F185" s="10">
        <v>44073</v>
      </c>
      <c r="H185">
        <f>H184+C185</f>
        <v>51025.369925716113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C185" s="13"/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77.66585054950761</v>
      </c>
      <c r="D186">
        <f>D185</f>
        <v>0.0015221026454599999</v>
      </c>
      <c r="E186" t="s">
        <v>33</v>
      </c>
      <c r="F186" s="10">
        <v>44074</v>
      </c>
      <c r="H186">
        <f>H185+C186</f>
        <v>51103.03577626562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77.784065946090919</v>
      </c>
      <c r="D187">
        <f>D186</f>
        <v>0.0015221026454599999</v>
      </c>
      <c r="E187" t="s">
        <v>34</v>
      </c>
      <c r="F187" s="10">
        <v>44075</v>
      </c>
      <c r="H187">
        <f>H186+C187</f>
        <v>51180.819842211713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77.902461278642107</v>
      </c>
      <c r="D188">
        <f>D187</f>
        <v>0.0015221026454599999</v>
      </c>
      <c r="E188" t="s">
        <v>35</v>
      </c>
      <c r="F188" s="10">
        <v>44076</v>
      </c>
      <c r="H188">
        <f>H187+C188</f>
        <v>51258.722303490358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78.021036821042173</v>
      </c>
      <c r="D189">
        <f>D188</f>
        <v>0.0015221026454599999</v>
      </c>
      <c r="E189" t="s">
        <v>37</v>
      </c>
      <c r="F189" s="10">
        <v>44077</v>
      </c>
      <c r="H189">
        <f>H188+C189</f>
        <v>51336.743340311397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78.139792847589007</v>
      </c>
      <c r="D190">
        <f>D189</f>
        <v>0.0015221026454599999</v>
      </c>
      <c r="E190" t="s">
        <v>38</v>
      </c>
      <c r="F190" s="10">
        <v>44078</v>
      </c>
      <c r="H190">
        <f>H189+C190</f>
        <v>51414.88313315899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78.258729632998026</v>
      </c>
      <c r="D191">
        <f>D190</f>
        <v>0.0015221026454599999</v>
      </c>
      <c r="E191" t="s">
        <v>40</v>
      </c>
      <c r="F191" s="10">
        <v>44079</v>
      </c>
      <c r="H191">
        <f>H190+C191</f>
        <v>51493.141862791985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78.377847452402747</v>
      </c>
      <c r="D192">
        <f>D191</f>
        <v>0.0015221026454599999</v>
      </c>
      <c r="E192" t="s">
        <v>29</v>
      </c>
      <c r="F192" s="10">
        <v>44080</v>
      </c>
      <c r="H192">
        <f>H191+C192</f>
        <v>51571.519710244385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78.497146581355508</v>
      </c>
      <c r="D193">
        <f>D192</f>
        <v>0.0015221026454599999</v>
      </c>
      <c r="E193" t="s">
        <v>33</v>
      </c>
      <c r="F193" s="10">
        <v>44081</v>
      </c>
      <c r="H193">
        <f>H192+C193</f>
        <v>51650.016856825743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0</v>
      </c>
      <c r="C194">
        <f>H193*D194</f>
        <v>78.616627295828053</v>
      </c>
      <c r="D194">
        <f>D193</f>
        <v>0.0015221026454599999</v>
      </c>
      <c r="E194" t="s">
        <v>34</v>
      </c>
      <c r="F194" s="10">
        <v>44082</v>
      </c>
      <c r="H194">
        <f>H193+C194</f>
        <v>51728.633484121572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B194" s="4"/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78.736289872212183</v>
      </c>
      <c r="D195">
        <f>D194</f>
        <v>0.0015221026454599999</v>
      </c>
      <c r="E195" t="s">
        <v>35</v>
      </c>
      <c r="F195" s="10">
        <v>44083</v>
      </c>
      <c r="H195">
        <f>H194+C195</f>
        <v>51807.369773993785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B195" s="4"/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78.856134587320383</v>
      </c>
      <c r="D196">
        <f>D195</f>
        <v>0.0015221026454599999</v>
      </c>
      <c r="E196" t="s">
        <v>37</v>
      </c>
      <c r="F196" s="10">
        <v>44084</v>
      </c>
      <c r="H196">
        <f>H195+C196</f>
        <v>51886.225908581102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B196" s="4"/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78.976161718386479</v>
      </c>
      <c r="D197">
        <f>D196</f>
        <v>0.0015221026454599999</v>
      </c>
      <c r="E197" t="s">
        <v>38</v>
      </c>
      <c r="F197" s="10">
        <v>44085</v>
      </c>
      <c r="H197">
        <f>H196+C197</f>
        <v>51965.202070299485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B197" s="4"/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79.096371543066311</v>
      </c>
      <c r="D198">
        <f>D197</f>
        <v>0.0015221026454599999</v>
      </c>
      <c r="E198" t="s">
        <v>40</v>
      </c>
      <c r="F198" s="10">
        <v>44086</v>
      </c>
      <c r="H198">
        <f>H197+C198</f>
        <v>52044.298441842555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B198" s="4"/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79.216764339438299</v>
      </c>
      <c r="D199">
        <f>D198</f>
        <v>0.0015221026454599999</v>
      </c>
      <c r="E199" t="s">
        <v>29</v>
      </c>
      <c r="F199" s="10">
        <v>44087</v>
      </c>
      <c r="H199">
        <f>H198+C199</f>
        <v>52123.51520618199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B199" s="4"/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79.337340386004144</v>
      </c>
      <c r="D200">
        <f>D199</f>
        <v>0.0015221026454599999</v>
      </c>
      <c r="E200" t="s">
        <v>33</v>
      </c>
      <c r="F200" s="10">
        <v>44088</v>
      </c>
      <c r="H200">
        <f>H199+C200</f>
        <v>52202.852546567992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B200" s="4"/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79.458099961689427</v>
      </c>
      <c r="D201">
        <f>D200</f>
        <v>0.0015221026454599999</v>
      </c>
      <c r="E201" t="s">
        <v>34</v>
      </c>
      <c r="F201" s="10">
        <v>44089</v>
      </c>
      <c r="H201">
        <f>H200+C201</f>
        <v>52282.310646529681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79.57904334584434</v>
      </c>
      <c r="D202">
        <f>D201</f>
        <v>0.0015221026454599999</v>
      </c>
      <c r="E202" t="s">
        <v>35</v>
      </c>
      <c r="F202" s="10">
        <v>44090</v>
      </c>
      <c r="H202">
        <f>H201+C202</f>
        <v>52361.889689875527</v>
      </c>
      <c r="W202" s="1"/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79.700170818244231</v>
      </c>
      <c r="D203">
        <f>D202</f>
        <v>0.0015221026454599999</v>
      </c>
      <c r="E203" t="s">
        <v>37</v>
      </c>
      <c r="F203" s="10">
        <v>44091</v>
      </c>
      <c r="H203">
        <f>H202+C203</f>
        <v>52441.58986069377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79.821482659090293</v>
      </c>
      <c r="D204">
        <f>D203</f>
        <v>0.0015221026454599999</v>
      </c>
      <c r="E204" t="s">
        <v>38</v>
      </c>
      <c r="F204" s="10">
        <v>44092</v>
      </c>
      <c r="H204">
        <f>H203+C204</f>
        <v>52521.411343352862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79.942979149010242</v>
      </c>
      <c r="D205">
        <f>D204</f>
        <v>0.0015221026454599999</v>
      </c>
      <c r="E205" t="s">
        <v>40</v>
      </c>
      <c r="F205" s="10">
        <v>44093</v>
      </c>
      <c r="H205">
        <f>H204+C205</f>
        <v>52601.354322501873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80.064660569058901</v>
      </c>
      <c r="D206">
        <f>D205</f>
        <v>0.0015221026454599999</v>
      </c>
      <c r="E206" t="s">
        <v>29</v>
      </c>
      <c r="F206" s="10">
        <v>44094</v>
      </c>
      <c r="H206">
        <f>H205+C206</f>
        <v>52681.418983070929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80.186527200718913</v>
      </c>
      <c r="D207">
        <f>D206</f>
        <v>0.0015221026454599999</v>
      </c>
      <c r="E207" t="s">
        <v>33</v>
      </c>
      <c r="F207" s="10">
        <v>44095</v>
      </c>
      <c r="H207">
        <f>H206+C207</f>
        <v>52761.605510271649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80.308579325901391</v>
      </c>
      <c r="D208">
        <f>D207</f>
        <v>0.0015221026454599999</v>
      </c>
      <c r="E208" t="s">
        <v>34</v>
      </c>
      <c r="F208" s="10">
        <v>44096</v>
      </c>
      <c r="H208">
        <f>H207+C208</f>
        <v>52841.914089597551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80.430817226946473</v>
      </c>
      <c r="D209">
        <f>D208</f>
        <v>0.0015221026454599999</v>
      </c>
      <c r="E209" t="s">
        <v>35</v>
      </c>
      <c r="F209" s="10">
        <v>44097</v>
      </c>
      <c r="H209">
        <f>H208+C209</f>
        <v>52922.344906824495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80.55324118662412</v>
      </c>
      <c r="D210">
        <f>D209</f>
        <v>0.0015221026454599999</v>
      </c>
      <c r="E210" t="s">
        <v>37</v>
      </c>
      <c r="F210" s="10">
        <v>44098</v>
      </c>
      <c r="H210">
        <f>H209+C210</f>
        <v>53002.898148011118</v>
      </c>
      <c r="W210" s="1" t="inlineStr">
        <is>
          <t>June 28th: 119</t>
        </is>
      </c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19.5">
      <c r="C211">
        <f>H210*D211</f>
        <v>80.675851488134654</v>
      </c>
      <c r="D211">
        <f>D210</f>
        <v>0.0015221026454599999</v>
      </c>
      <c r="E211" t="s">
        <v>38</v>
      </c>
      <c r="F211" s="10">
        <v>44099</v>
      </c>
      <c r="H211">
        <f>H210+C211</f>
        <v>53083.573999499255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T211" s="1"/>
      <c r="BU211" s="1"/>
      <c r="BX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80.798648415109483</v>
      </c>
      <c r="D212">
        <f>D211</f>
        <v>0.0015221026454599999</v>
      </c>
      <c r="E212" t="s">
        <v>40</v>
      </c>
      <c r="F212" s="10">
        <v>44100</v>
      </c>
      <c r="H212">
        <f>H211+C212</f>
        <v>53164.372647914366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80.921632251611712</v>
      </c>
      <c r="D213">
        <f>D212</f>
        <v>0.0015221026454599999</v>
      </c>
      <c r="E213" t="s">
        <v>29</v>
      </c>
      <c r="F213" s="10">
        <v>44101</v>
      </c>
      <c r="H213">
        <f>H212+C213</f>
        <v>53245.294280165981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81.04480328213684</v>
      </c>
      <c r="D214">
        <f>D213</f>
        <v>0.0015221026454599999</v>
      </c>
      <c r="E214" t="s">
        <v>33</v>
      </c>
      <c r="F214" s="10">
        <v>44102</v>
      </c>
      <c r="H214">
        <f>H213+C214</f>
        <v>53326.339083448118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81.168161791613372</v>
      </c>
      <c r="D215">
        <f>D214</f>
        <v>0.0015221026454599999</v>
      </c>
      <c r="E215" t="s">
        <v>34</v>
      </c>
      <c r="F215" s="10">
        <v>44103</v>
      </c>
      <c r="H215">
        <f>H214+C215</f>
        <v>53407.507245239729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81.291708065403498</v>
      </c>
      <c r="D216">
        <f>D215</f>
        <v>0.0015221026454599999</v>
      </c>
      <c r="E216" t="s">
        <v>35</v>
      </c>
      <c r="F216" s="10">
        <v>44104</v>
      </c>
      <c r="H216">
        <f>H215+C216</f>
        <v>53488.79895330513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81.415442389303806</v>
      </c>
      <c r="D217">
        <f>D216</f>
        <v>0.0015221026454599999</v>
      </c>
      <c r="E217" t="s">
        <v>37</v>
      </c>
      <c r="F217" s="10">
        <v>44105</v>
      </c>
      <c r="H217">
        <f>H216+C217</f>
        <v>53570.214395694435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81.539365049545864</v>
      </c>
      <c r="D218">
        <f>D217</f>
        <v>0.0015221026454599999</v>
      </c>
      <c r="E218" t="s">
        <v>38</v>
      </c>
      <c r="F218" s="10">
        <v>44106</v>
      </c>
      <c r="H218">
        <f>H217+C218</f>
        <v>53651.753760743981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81.663476332796918</v>
      </c>
      <c r="D219">
        <f>D218</f>
        <v>0.0015221026454599999</v>
      </c>
      <c r="E219" t="s">
        <v>40</v>
      </c>
      <c r="F219" s="10">
        <v>44107</v>
      </c>
      <c r="H219">
        <f>H218+C219</f>
        <v>53733.417237076777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81.787776526160528</v>
      </c>
      <c r="D220">
        <f>D219</f>
        <v>0.0015221026454599999</v>
      </c>
      <c r="E220" t="s">
        <v>29</v>
      </c>
      <c r="F220" s="10">
        <v>44108</v>
      </c>
      <c r="H220">
        <f>H219+C220</f>
        <v>53815.205013602936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81.91226591717728</v>
      </c>
      <c r="D221">
        <f>D220</f>
        <v>0.0015221026454599999</v>
      </c>
      <c r="E221" t="s">
        <v>33</v>
      </c>
      <c r="F221" s="10">
        <v>44109</v>
      </c>
      <c r="H221">
        <f>H220+C221</f>
        <v>53897.117279520113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82.036944793825441</v>
      </c>
      <c r="D222">
        <f>D221</f>
        <v>0.0015221026454599999</v>
      </c>
      <c r="E222" t="s">
        <v>34</v>
      </c>
      <c r="F222" s="10">
        <v>44110</v>
      </c>
      <c r="H222">
        <f>H221+C222</f>
        <v>53979.154224313941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82.161813444521584</v>
      </c>
      <c r="D223">
        <f>D222</f>
        <v>0.0015221026454599999</v>
      </c>
      <c r="E223" t="s">
        <v>35</v>
      </c>
      <c r="F223" s="10">
        <v>44111</v>
      </c>
      <c r="H223">
        <f>H222+C223</f>
        <v>54061.316037758465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82.286872158121284</v>
      </c>
      <c r="D224">
        <f>D223</f>
        <v>0.0015221026454599999</v>
      </c>
      <c r="E224" t="s">
        <v>37</v>
      </c>
      <c r="F224" s="10">
        <v>44112</v>
      </c>
      <c r="H224">
        <f>H223+C224</f>
        <v>54143.602909916583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Q224" t="inlineStr">
        <is>
          <t>March 10</t>
        </is>
      </c>
      <c r="DR224" t="inlineStr">
        <is>
          <t>Scale 09</t>
        </is>
      </c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82.412121223919783</v>
      </c>
      <c r="D225">
        <f>D224</f>
        <v>0.0015221026454599999</v>
      </c>
      <c r="E225" t="s">
        <v>38</v>
      </c>
      <c r="F225" s="10">
        <v>44113</v>
      </c>
      <c r="H225">
        <f>H224+C225</f>
        <v>54226.015031140501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Q225" t="inlineStr">
        <is>
          <t>March 30</t>
        </is>
      </c>
      <c r="DR225" t="inlineStr">
        <is>
          <t>Scale 29</t>
        </is>
      </c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82.537560931652678</v>
      </c>
      <c r="D226">
        <f>D225</f>
        <v>0.0015221026454599999</v>
      </c>
      <c r="E226" t="s">
        <v>40</v>
      </c>
      <c r="F226" s="10">
        <v>44114</v>
      </c>
      <c r="H226">
        <f>H225+C226</f>
        <v>54308.552592072156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Q226" t="inlineStr">
        <is>
          <t>March 31</t>
        </is>
      </c>
      <c r="DR226" t="inlineStr">
        <is>
          <t>Scale 30</t>
        </is>
      </c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customHeight="1" ht="27">
      <c r="C227">
        <f>H226*D227</f>
        <v>82.663191571496569</v>
      </c>
      <c r="D227">
        <f>D226</f>
        <v>0.0015221026454599999</v>
      </c>
      <c r="E227" t="s">
        <v>29</v>
      </c>
      <c r="F227" s="10">
        <v>44115</v>
      </c>
      <c r="H227">
        <f>H226+C227</f>
        <v>54391.215783643653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Q227" t="inlineStr">
        <is>
          <t>April 1</t>
        </is>
      </c>
      <c r="DR227" t="inlineStr">
        <is>
          <t>Scale 31</t>
        </is>
      </c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82.789013434069702</v>
      </c>
      <c r="D228">
        <f>D227</f>
        <v>0.0015221026454599999</v>
      </c>
      <c r="E228" t="s">
        <v>33</v>
      </c>
      <c r="F228" s="10">
        <v>44116</v>
      </c>
      <c r="H228">
        <f>H227+C228</f>
        <v>54474.004797077723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Q228" t="inlineStr">
        <is>
          <t>April 30</t>
        </is>
      </c>
      <c r="DR228" t="inlineStr">
        <is>
          <t>Scale 60</t>
        </is>
      </c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82.915026810432721</v>
      </c>
      <c r="D229">
        <f>D228</f>
        <v>0.0015221026454599999</v>
      </c>
      <c r="E229" t="s">
        <v>34</v>
      </c>
      <c r="F229" s="10">
        <v>44117</v>
      </c>
      <c r="H229">
        <f>H228+C229</f>
        <v>54556.919823888158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Q229" t="inlineStr">
        <is>
          <t>May 1</t>
        </is>
      </c>
      <c r="DR229" t="inlineStr">
        <is>
          <t>Scale 61</t>
        </is>
      </c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83.04123199208928</v>
      </c>
      <c r="D230">
        <f>D229</f>
        <v>0.0015221026454599999</v>
      </c>
      <c r="E230" t="s">
        <v>35</v>
      </c>
      <c r="F230" s="10">
        <v>44118</v>
      </c>
      <c r="H230">
        <f>H229+C230</f>
        <v>54639.961055880245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Q230" t="inlineStr">
        <is>
          <t>May 28</t>
        </is>
      </c>
      <c r="DR230" t="inlineStr">
        <is>
          <t>Scale 88</t>
        </is>
      </c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83.167629270986694</v>
      </c>
      <c r="D231">
        <f>D230</f>
        <v>0.0015221026454599999</v>
      </c>
      <c r="E231" t="s">
        <v>37</v>
      </c>
      <c r="F231" s="10">
        <v>44119</v>
      </c>
      <c r="H231">
        <f>H230+C231</f>
        <v>54723.128685151234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Q231" t="inlineStr">
        <is>
          <t>May 31</t>
        </is>
      </c>
      <c r="DR231" t="inlineStr">
        <is>
          <t>Scale 91</t>
        </is>
      </c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83.294218939516696</v>
      </c>
      <c r="D232">
        <f>D231</f>
        <v>0.0015221026454599999</v>
      </c>
      <c r="E232" t="s">
        <v>38</v>
      </c>
      <c r="F232" s="10">
        <v>44120</v>
      </c>
      <c r="H232">
        <f>H231+C232</f>
        <v>54806.422904090752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Q232" t="inlineStr">
        <is>
          <t>Jun  1</t>
        </is>
      </c>
      <c r="DR232" t="inlineStr">
        <is>
          <t>Scale 92</t>
        </is>
      </c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83.42100129051606</v>
      </c>
      <c r="D233">
        <f>D232</f>
        <v>0.0015221026454599999</v>
      </c>
      <c r="E233" t="s">
        <v>40</v>
      </c>
      <c r="F233" s="10">
        <v>44121</v>
      </c>
      <c r="H233">
        <f>H232+C233</f>
        <v>54889.843905381269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Q233" t="inlineStr">
        <is>
          <t>Jun 30</t>
        </is>
      </c>
      <c r="DR233" t="inlineStr">
        <is>
          <t>Scale 121</t>
        </is>
      </c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83.547976617267281</v>
      </c>
      <c r="D234">
        <f>D233</f>
        <v>0.0015221026454599999</v>
      </c>
      <c r="E234" t="s">
        <v>29</v>
      </c>
      <c r="F234" s="10">
        <v>44122</v>
      </c>
      <c r="H234">
        <f>H233+C234</f>
        <v>54973.391881998534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Q234" t="inlineStr">
        <is>
          <t>Jul 1</t>
        </is>
      </c>
      <c r="DR234" t="inlineStr">
        <is>
          <t>Scale 122</t>
        </is>
      </c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83.675145213499249</v>
      </c>
      <c r="D235">
        <f>D234</f>
        <v>0.0015221026454599999</v>
      </c>
      <c r="E235" t="s">
        <v>33</v>
      </c>
      <c r="F235" s="10">
        <v>44123</v>
      </c>
      <c r="H235">
        <f>H234+C235</f>
        <v>55057.067027212033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Q235" t="inlineStr">
        <is>
          <t>Jul 31</t>
        </is>
      </c>
      <c r="DR235" t="inlineStr">
        <is>
          <t>Scale 152</t>
        </is>
      </c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83.802507373387968</v>
      </c>
      <c r="D236">
        <f>D235</f>
        <v>0.0015221026454599999</v>
      </c>
      <c r="E236" t="s">
        <v>34</v>
      </c>
      <c r="F236" s="10">
        <v>44124</v>
      </c>
      <c r="H236">
        <f>H235+C236</f>
        <v>55140.869534585421</v>
      </c>
      <c r="DQ236" t="inlineStr">
        <is>
          <t>Aug 1</t>
        </is>
      </c>
      <c r="DR236" t="inlineStr">
        <is>
          <t>Scale 153</t>
        </is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83.930063391557184</v>
      </c>
      <c r="D237">
        <f>D236</f>
        <v>0.0015221026454599999</v>
      </c>
      <c r="E237" t="s">
        <v>35</v>
      </c>
      <c r="F237" s="10">
        <v>44125</v>
      </c>
      <c r="H237">
        <f>H236+C237</f>
        <v>55224.799597976977</v>
      </c>
      <c r="DQ237" s="1"/>
      <c r="DR237" s="1"/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84.057813563079094</v>
      </c>
      <c r="D238">
        <f>D237</f>
        <v>0.0015221026454599999</v>
      </c>
      <c r="E238" t="s">
        <v>37</v>
      </c>
      <c r="F238" s="10">
        <v>44126</v>
      </c>
      <c r="H238">
        <f>H237+C238</f>
        <v>55308.857411540055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84.185758183475045</v>
      </c>
      <c r="D239">
        <f>D238</f>
        <v>0.0015221026454599999</v>
      </c>
      <c r="E239" t="s">
        <v>38</v>
      </c>
      <c r="F239" s="10">
        <v>44127</v>
      </c>
      <c r="H239">
        <f>H238+C239</f>
        <v>55393.043169723533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84.31389754871617</v>
      </c>
      <c r="D240">
        <f>D239</f>
        <v>0.0015221026454599999</v>
      </c>
      <c r="E240" t="s">
        <v>40</v>
      </c>
      <c r="F240" s="10">
        <v>44128</v>
      </c>
      <c r="H240">
        <f>H239+C240</f>
        <v>55477.357067272249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84.442231955224116</v>
      </c>
      <c r="D241">
        <f>D240</f>
        <v>0.0015221026454599999</v>
      </c>
      <c r="E241" t="s">
        <v>29</v>
      </c>
      <c r="F241" s="10">
        <v>44129</v>
      </c>
      <c r="H241">
        <f>H240+C241</f>
        <v>55561.799299227474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84.57076169987171</v>
      </c>
      <c r="D242">
        <f>D241</f>
        <v>0.0015221026454599999</v>
      </c>
      <c r="E242" t="s">
        <v>33</v>
      </c>
      <c r="F242" s="10">
        <v>44130</v>
      </c>
      <c r="H242">
        <f>H241+C242</f>
        <v>55646.370060927344</v>
      </c>
      <c r="DQ242" s="1"/>
      <c r="DR242" s="1"/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84.699487079983641</v>
      </c>
      <c r="D243">
        <f>D242</f>
        <v>0.0015221026454599999</v>
      </c>
      <c r="E243" t="s">
        <v>34</v>
      </c>
      <c r="F243" s="10">
        <v>44131</v>
      </c>
      <c r="H243">
        <f>H242+C243</f>
        <v>55731.069548007326</v>
      </c>
      <c r="DQ243" s="1"/>
      <c r="DR243" s="1"/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84.828408393337199</v>
      </c>
      <c r="D244">
        <f>D243</f>
        <v>0.0015221026454599999</v>
      </c>
      <c r="E244" t="s">
        <v>35</v>
      </c>
      <c r="F244" s="10">
        <v>44132</v>
      </c>
      <c r="H244">
        <f>H243+C244</f>
        <v>55815.897956400666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84.95752593816286</v>
      </c>
      <c r="D245">
        <f>D244</f>
        <v>0.0015221026454599999</v>
      </c>
      <c r="E245" t="s">
        <v>37</v>
      </c>
      <c r="F245" s="10">
        <v>44133</v>
      </c>
      <c r="H245">
        <f>H244+C245</f>
        <v>55900.855482338826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85.086840013145064</v>
      </c>
      <c r="D246">
        <f>D245</f>
        <v>0.0015221026454599999</v>
      </c>
      <c r="E246" t="s">
        <v>38</v>
      </c>
      <c r="F246" s="10">
        <v>44134</v>
      </c>
      <c r="H246">
        <f>H245+C246</f>
        <v>55985.94232235197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85.216350917422901</v>
      </c>
      <c r="D247">
        <f>D246</f>
        <v>0.0015221026454599999</v>
      </c>
      <c r="E247" t="s">
        <v>40</v>
      </c>
      <c r="F247" s="10">
        <v>44135</v>
      </c>
      <c r="H247">
        <f>H246+C247</f>
        <v>56071.15867326939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85.346058950590759</v>
      </c>
      <c r="D248">
        <f>D247</f>
        <v>0.0015221026454599999</v>
      </c>
      <c r="E248" t="s">
        <v>29</v>
      </c>
      <c r="F248" s="10">
        <v>44136</v>
      </c>
      <c r="H248">
        <f>H247+C248</f>
        <v>56156.504732219983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85.475964412699042</v>
      </c>
      <c r="D249">
        <f>D248</f>
        <v>0.0015221026454599999</v>
      </c>
      <c r="E249" t="s">
        <v>33</v>
      </c>
      <c r="F249" s="10">
        <v>44137</v>
      </c>
      <c r="H249">
        <f>H248+C249</f>
        <v>56241.98069663268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85.606067604254847</v>
      </c>
      <c r="D250">
        <f>D249</f>
        <v>0.0015221026454599999</v>
      </c>
      <c r="E250" t="s">
        <v>34</v>
      </c>
      <c r="F250" s="10">
        <v>44138</v>
      </c>
      <c r="H250">
        <f>H249+C250</f>
        <v>56327.586764236934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85.736368826222716</v>
      </c>
      <c r="D251">
        <f>D250</f>
        <v>0.0015221026454599999</v>
      </c>
      <c r="E251" t="s">
        <v>35</v>
      </c>
      <c r="F251" s="10">
        <v>44139</v>
      </c>
      <c r="H251">
        <f>H250+C251</f>
        <v>56413.323133063153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85.866868380025238</v>
      </c>
      <c r="D252">
        <f>D251</f>
        <v>0.0015221026454599999</v>
      </c>
      <c r="E252" t="s">
        <v>37</v>
      </c>
      <c r="F252" s="10">
        <v>44140</v>
      </c>
      <c r="H252">
        <f>H251+C252</f>
        <v>56499.190001443181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85.997566567543842</v>
      </c>
      <c r="D253">
        <f>D252</f>
        <v>0.0015221026454599999</v>
      </c>
      <c r="E253" t="s">
        <v>38</v>
      </c>
      <c r="F253" s="10">
        <v>44141</v>
      </c>
      <c r="H253">
        <f>H252+C253</f>
        <v>56585.187568010726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86.128463691119421</v>
      </c>
      <c r="D254">
        <f>D253</f>
        <v>0.0015221026454599999</v>
      </c>
      <c r="E254" t="s">
        <v>40</v>
      </c>
      <c r="F254" s="10">
        <v>44142</v>
      </c>
      <c r="H254">
        <f>H253+C254</f>
        <v>56671.316031701848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86.259560053553088</v>
      </c>
      <c r="D255">
        <f>D254</f>
        <v>0.0015221026454599999</v>
      </c>
      <c r="E255" t="s">
        <v>29</v>
      </c>
      <c r="F255" s="10">
        <v>44143</v>
      </c>
      <c r="H255">
        <f>H254+C255</f>
        <v>56757.575591755398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86.390855958106812</v>
      </c>
      <c r="D256">
        <f>D255</f>
        <v>0.0015221026454599999</v>
      </c>
      <c r="E256" t="s">
        <v>33</v>
      </c>
      <c r="F256" s="10">
        <v>44144</v>
      </c>
      <c r="H256">
        <f>H255+C256</f>
        <v>56843.966447713501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86.522351708504189</v>
      </c>
      <c r="D257">
        <f>D256</f>
        <v>0.0015221026454599999</v>
      </c>
      <c r="E257" t="s">
        <v>34</v>
      </c>
      <c r="F257" s="10">
        <v>44145</v>
      </c>
      <c r="H257">
        <f>H256+C257</f>
        <v>56930.488799422004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86.654047608931123</v>
      </c>
      <c r="D258">
        <f>D257</f>
        <v>0.0015221026454599999</v>
      </c>
      <c r="E258" t="s">
        <v>35</v>
      </c>
      <c r="F258" s="10">
        <v>44146</v>
      </c>
      <c r="H258">
        <f>H257+C258</f>
        <v>57017.142847030933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86.785943964036491</v>
      </c>
      <c r="D259">
        <f>D258</f>
        <v>0.0015221026454599999</v>
      </c>
      <c r="E259" t="s">
        <v>37</v>
      </c>
      <c r="F259" s="10">
        <v>44147</v>
      </c>
      <c r="H259">
        <f>H258+C259</f>
        <v>57103.928790994971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86.918041078932902</v>
      </c>
      <c r="D260">
        <f>D259</f>
        <v>0.0015221026454599999</v>
      </c>
      <c r="E260" t="s">
        <v>38</v>
      </c>
      <c r="F260" s="10">
        <v>44148</v>
      </c>
      <c r="H260">
        <f>H259+C260</f>
        <v>57190.846832073905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87.050339259197344</v>
      </c>
      <c r="D261">
        <f>D260</f>
        <v>0.0015221026454599999</v>
      </c>
      <c r="E261" t="s">
        <v>40</v>
      </c>
      <c r="F261" s="10">
        <v>44149</v>
      </c>
      <c r="H261">
        <f>H260+C261</f>
        <v>57277.897171333105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87.182838810871971</v>
      </c>
      <c r="D262">
        <f>D261</f>
        <v>0.0015221026454599999</v>
      </c>
      <c r="E262" t="s">
        <v>29</v>
      </c>
      <c r="F262" s="10">
        <v>44150</v>
      </c>
      <c r="H262">
        <f>H261+C262</f>
        <v>57365.080010143975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87.315540040464697</v>
      </c>
      <c r="D263">
        <f>D262</f>
        <v>0.0015221026454599999</v>
      </c>
      <c r="E263" t="s">
        <v>33</v>
      </c>
      <c r="F263" s="10">
        <v>44151</v>
      </c>
      <c r="H263">
        <f>H262+C263</f>
        <v>57452.395550184439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87.448443254950064</v>
      </c>
      <c r="D264">
        <f>D263</f>
        <v>0.0015221026454599999</v>
      </c>
      <c r="E264" t="s">
        <v>34</v>
      </c>
      <c r="F264" s="10">
        <v>44152</v>
      </c>
      <c r="H264">
        <f>H263+C264</f>
        <v>57539.84399343939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87.581548761769781</v>
      </c>
      <c r="D265">
        <f>D264</f>
        <v>0.0015221026454599999</v>
      </c>
      <c r="E265" t="s">
        <v>35</v>
      </c>
      <c r="F265" s="10">
        <v>44153</v>
      </c>
      <c r="H265">
        <f>H264+C265</f>
        <v>57627.425542201163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87.714856868833564</v>
      </c>
      <c r="D266">
        <f>D265</f>
        <v>0.0015221026454599999</v>
      </c>
      <c r="E266" t="s">
        <v>37</v>
      </c>
      <c r="F266" s="10">
        <v>44154</v>
      </c>
      <c r="H266">
        <f>H265+C266</f>
        <v>57715.140399069998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87.84836788451976</v>
      </c>
      <c r="D267">
        <f>D266</f>
        <v>0.0015221026454599999</v>
      </c>
      <c r="E267" t="s">
        <v>38</v>
      </c>
      <c r="F267" s="10">
        <v>44155</v>
      </c>
      <c r="H267">
        <f>H266+C267</f>
        <v>57802.988766954521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87.982082117676129</v>
      </c>
      <c r="D268">
        <f>D267</f>
        <v>0.0015221026454599999</v>
      </c>
      <c r="E268" t="s">
        <v>40</v>
      </c>
      <c r="F268" s="10">
        <v>44156</v>
      </c>
      <c r="H268">
        <f>H267+C268</f>
        <v>57890.970849072197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88.115999877620524</v>
      </c>
      <c r="D269">
        <f>D268</f>
        <v>0.0015221026454599999</v>
      </c>
      <c r="E269" t="s">
        <v>29</v>
      </c>
      <c r="F269" s="10">
        <v>44157</v>
      </c>
      <c r="H269">
        <f>H268+C269</f>
        <v>57979.086848949817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88.250121474141608</v>
      </c>
      <c r="D270">
        <f>D269</f>
        <v>0.0015221026454599999</v>
      </c>
      <c r="E270" t="s">
        <v>33</v>
      </c>
      <c r="F270" s="10">
        <v>44158</v>
      </c>
      <c r="H270">
        <f>H269+C270</f>
        <v>58067.336970423959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88.38444721749957</v>
      </c>
      <c r="D271">
        <f>D270</f>
        <v>0.0015221026454599999</v>
      </c>
      <c r="E271" t="s">
        <v>34</v>
      </c>
      <c r="F271" s="10">
        <v>44159</v>
      </c>
      <c r="H271">
        <f>H270+C271</f>
        <v>58155.721417641456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88.518977418426843</v>
      </c>
      <c r="D272">
        <f>D271</f>
        <v>0.0015221026454599999</v>
      </c>
      <c r="E272" t="s">
        <v>35</v>
      </c>
      <c r="F272" s="10">
        <v>44160</v>
      </c>
      <c r="H272">
        <f>H271+C272</f>
        <v>58244.240395059882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88.653712388128838</v>
      </c>
      <c r="D273">
        <f>D272</f>
        <v>0.0015221026454599999</v>
      </c>
      <c r="E273" t="s">
        <v>37</v>
      </c>
      <c r="F273" s="10">
        <v>44161</v>
      </c>
      <c r="H273">
        <f>H272+C273</f>
        <v>58332.89410744801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88.788652438284657</v>
      </c>
      <c r="D274">
        <f>D273</f>
        <v>0.0015221026454599999</v>
      </c>
      <c r="E274" t="s">
        <v>38</v>
      </c>
      <c r="F274" s="10">
        <v>44162</v>
      </c>
      <c r="H274">
        <f>H273+C274</f>
        <v>58421.682759886295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88.923797881047804</v>
      </c>
      <c r="D275">
        <f>D274</f>
        <v>0.0015221026454599999</v>
      </c>
      <c r="E275" t="s">
        <v>40</v>
      </c>
      <c r="F275" s="10">
        <v>44163</v>
      </c>
      <c r="H275">
        <f>H274+C275</f>
        <v>58510.606557767343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89.059149029046893</v>
      </c>
      <c r="D276">
        <f>D275</f>
        <v>0.0015221026454599999</v>
      </c>
      <c r="E276" t="s">
        <v>29</v>
      </c>
      <c r="F276" s="10">
        <v>44164</v>
      </c>
      <c r="H276">
        <f>H275+C276</f>
        <v>58599.66570679639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89.194706195386416</v>
      </c>
      <c r="D277">
        <f>D276</f>
        <v>0.0015221026454599999</v>
      </c>
      <c r="E277" t="s">
        <v>33</v>
      </c>
      <c r="F277" s="10">
        <v>44165</v>
      </c>
      <c r="H277">
        <f>H276+C277</f>
        <v>58688.860412991773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89.330469693647444</v>
      </c>
      <c r="D278">
        <f>D277</f>
        <v>0.0015221026454599999</v>
      </c>
      <c r="E278" t="s">
        <v>34</v>
      </c>
      <c r="F278" s="10">
        <v>44166</v>
      </c>
      <c r="H278">
        <f>H277+C278</f>
        <v>58778.19088268542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89.466439837888331</v>
      </c>
      <c r="D279">
        <f>D278</f>
        <v>0.0015221026454599999</v>
      </c>
      <c r="E279" t="s">
        <v>35</v>
      </c>
      <c r="F279" s="10">
        <v>44167</v>
      </c>
      <c r="H279">
        <f>H278+C279</f>
        <v>58867.657322523308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89.602616942645469</v>
      </c>
      <c r="D280">
        <f>D279</f>
        <v>0.0015221026454599999</v>
      </c>
      <c r="E280" t="s">
        <v>37</v>
      </c>
      <c r="F280" s="10">
        <v>44168</v>
      </c>
      <c r="H280">
        <f>H279+C280</f>
        <v>58957.259939465956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89.739001322934001</v>
      </c>
      <c r="D281">
        <f>D280</f>
        <v>0.0015221026454599999</v>
      </c>
      <c r="E281" t="s">
        <v>38</v>
      </c>
      <c r="F281" s="10">
        <v>44169</v>
      </c>
      <c r="H281">
        <f>H280+C281</f>
        <v>59046.998940788886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89.875593294248574</v>
      </c>
      <c r="D282">
        <f>D281</f>
        <v>0.0015221026454599999</v>
      </c>
      <c r="E282" t="s">
        <v>40</v>
      </c>
      <c r="F282" s="10">
        <v>44170</v>
      </c>
      <c r="H282">
        <f>H281+C282</f>
        <v>59136.874534083137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90.012393172564046</v>
      </c>
      <c r="D283">
        <f>D282</f>
        <v>0.0015221026454599999</v>
      </c>
      <c r="E283" t="s">
        <v>29</v>
      </c>
      <c r="F283" s="10">
        <v>44171</v>
      </c>
      <c r="H283">
        <f>H282+C283</f>
        <v>59226.886927255699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90.149401274336185</v>
      </c>
      <c r="D284">
        <f>D283</f>
        <v>0.0015221026454599999</v>
      </c>
      <c r="E284" t="s">
        <v>33</v>
      </c>
      <c r="F284" s="10">
        <v>44172</v>
      </c>
      <c r="H284">
        <f>H283+C284</f>
        <v>59317.036328530034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90.286617916502479</v>
      </c>
      <c r="D285">
        <f>D284</f>
        <v>0.0015221026454599999</v>
      </c>
      <c r="E285" t="s">
        <v>34</v>
      </c>
      <c r="F285" s="10">
        <v>44173</v>
      </c>
      <c r="H285">
        <f>H284+C285</f>
        <v>59407.322946446533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90.424043416482817</v>
      </c>
      <c r="D286">
        <f>D285</f>
        <v>0.0015221026454599999</v>
      </c>
      <c r="E286" t="s">
        <v>35</v>
      </c>
      <c r="F286" s="10">
        <v>44174</v>
      </c>
      <c r="H286">
        <f>H285+C286</f>
        <v>59497.746989863015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90.561678092180244</v>
      </c>
      <c r="D287">
        <f>D286</f>
        <v>0.0015221026454599999</v>
      </c>
      <c r="E287" t="s">
        <v>37</v>
      </c>
      <c r="F287" s="10">
        <v>44175</v>
      </c>
      <c r="H287">
        <f>H286+C287</f>
        <v>59588.308667955193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90.699522261981642</v>
      </c>
      <c r="D288">
        <f>D287</f>
        <v>0.0015221026454599999</v>
      </c>
      <c r="E288" t="s">
        <v>38</v>
      </c>
      <c r="F288" s="10">
        <v>44176</v>
      </c>
      <c r="H288">
        <f>H287+C288</f>
        <v>59679.008190217173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90.837576244758566</v>
      </c>
      <c r="D289">
        <f>D288</f>
        <v>0.0015221026454599999</v>
      </c>
      <c r="E289" t="s">
        <v>40</v>
      </c>
      <c r="F289" s="10">
        <v>44177</v>
      </c>
      <c r="H289">
        <f>H288+C289</f>
        <v>59769.845766461935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90.975840359867888</v>
      </c>
      <c r="D290">
        <f>D289</f>
        <v>0.0015221026454599999</v>
      </c>
      <c r="E290" t="s">
        <v>29</v>
      </c>
      <c r="F290" s="10">
        <v>44178</v>
      </c>
      <c r="H290">
        <f>H289+C290</f>
        <v>59860.821606821803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4">
      <c r="C291">
        <f>H290*D291</f>
        <v>91.114314927152591</v>
      </c>
      <c r="D291">
        <f>D290</f>
        <v>0.0015221026454599999</v>
      </c>
      <c r="E291" t="s">
        <v>33</v>
      </c>
      <c r="F291" s="10">
        <v>44179</v>
      </c>
      <c r="H291">
        <f>H290+C291</f>
        <v>59951.935921748955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4">
      <c r="C292">
        <f>H291*D292</f>
        <v>91.253000266942479</v>
      </c>
      <c r="D292">
        <f>D291</f>
        <v>0.0015221026454599999</v>
      </c>
      <c r="E292" t="s">
        <v>34</v>
      </c>
      <c r="F292" s="10">
        <v>44180</v>
      </c>
      <c r="H292">
        <f>H291+C292</f>
        <v>60043.188922015899</v>
      </c>
      <c r="J292" s="4"/>
      <c r="K292" s="4"/>
      <c r="L292" s="4"/>
      <c r="M292" s="4"/>
      <c r="N292" s="4"/>
      <c r="O292" s="1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4">
      <c r="C293">
        <f>H292*D293</f>
        <v>91.391896700054957</v>
      </c>
      <c r="D293">
        <f>D292</f>
        <v>0.0015221026454599999</v>
      </c>
      <c r="E293" t="s">
        <v>35</v>
      </c>
      <c r="F293" s="10">
        <v>44181</v>
      </c>
      <c r="H293">
        <f>H292+C293</f>
        <v>60134.580818715956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4">
      <c r="C294">
        <f>H293*D294</f>
        <v>91.531004547795717</v>
      </c>
      <c r="D294">
        <f>D293</f>
        <v>0.0015221026454599999</v>
      </c>
      <c r="E294" t="s">
        <v>37</v>
      </c>
      <c r="F294" s="10">
        <v>44182</v>
      </c>
      <c r="H294">
        <f>H293+C294</f>
        <v>60226.111823263753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4">
      <c r="C295">
        <f>H294*D295</f>
        <v>91.670324131959532</v>
      </c>
      <c r="D295">
        <f>D294</f>
        <v>0.0015221026454599999</v>
      </c>
      <c r="E295" t="s">
        <v>38</v>
      </c>
      <c r="F295" s="10">
        <v>44183</v>
      </c>
      <c r="H295">
        <f>H294+C295</f>
        <v>60317.782147395716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91.809855774830979</v>
      </c>
      <c r="D296">
        <f>D295</f>
        <v>0.0015221026454599999</v>
      </c>
      <c r="E296" t="s">
        <v>40</v>
      </c>
      <c r="F296" s="10">
        <v>44184</v>
      </c>
      <c r="H296">
        <f>H295+C296</f>
        <v>60409.592003170546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91.949599799185137</v>
      </c>
      <c r="D297">
        <f>D296</f>
        <v>0.0015221026454599999</v>
      </c>
      <c r="E297" t="s">
        <v>29</v>
      </c>
      <c r="F297" s="10">
        <v>44185</v>
      </c>
      <c r="H297">
        <f>H296+C297</f>
        <v>60501.54160296973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92.089556528288469</v>
      </c>
      <c r="D298">
        <f>D297</f>
        <v>0.0015221026454599999</v>
      </c>
      <c r="E298" t="s">
        <v>33</v>
      </c>
      <c r="F298" s="10">
        <v>44186</v>
      </c>
      <c r="H298">
        <f>H297+C298</f>
        <v>60593.631159498022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92.229726285899417</v>
      </c>
      <c r="D299">
        <f>D298</f>
        <v>0.0015221026454599999</v>
      </c>
      <c r="E299" t="s">
        <v>34</v>
      </c>
      <c r="F299" s="10">
        <v>44187</v>
      </c>
      <c r="H299">
        <f>H298+C299</f>
        <v>60685.860885783921</v>
      </c>
      <c r="J299" s="1"/>
      <c r="O299" t="inlineStr">
        <is>
          <t>Not at all sure there is a valid insight to be gained,</t>
        </is>
      </c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92.370109396269243</v>
      </c>
      <c r="D300">
        <f>D299</f>
        <v>0.0015221026454599999</v>
      </c>
      <c r="E300" t="s">
        <v>35</v>
      </c>
      <c r="F300" s="10">
        <v>44188</v>
      </c>
      <c r="H300">
        <f>H299+C300</f>
        <v>60778.230995180187</v>
      </c>
      <c r="I300" s="1"/>
      <c r="J300" s="1"/>
      <c r="K300" s="1"/>
      <c r="L300" s="1"/>
      <c r="O300" s="1" t="inlineStr">
        <is>
          <t>by showing the above underranged section of this graph.</t>
        </is>
      </c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92.51070618414272</v>
      </c>
      <c r="D301">
        <f>D300</f>
        <v>0.0015221026454599999</v>
      </c>
      <c r="E301" t="s">
        <v>37</v>
      </c>
      <c r="F301" s="10">
        <v>44189</v>
      </c>
      <c r="H301">
        <f>H300+C301</f>
        <v>60870.741701364328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92.651516974758977</v>
      </c>
      <c r="D302">
        <f>D301</f>
        <v>0.0015221026454599999</v>
      </c>
      <c r="E302" t="s">
        <v>38</v>
      </c>
      <c r="F302" s="10">
        <v>44190</v>
      </c>
      <c r="H302">
        <f>H301+C302</f>
        <v>60963.393218339086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92.792542093852134</v>
      </c>
      <c r="D303">
        <f>D302</f>
        <v>0.0015221026454599999</v>
      </c>
      <c r="E303" t="s">
        <v>40</v>
      </c>
      <c r="F303" s="10">
        <v>44191</v>
      </c>
      <c r="H303">
        <f>H302+C303</f>
        <v>61056.185760432942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92.933781867652158</v>
      </c>
      <c r="D304">
        <f>D303</f>
        <v>0.0015221026454599999</v>
      </c>
      <c r="E304" t="s">
        <v>29</v>
      </c>
      <c r="F304" s="10">
        <v>44192</v>
      </c>
      <c r="H304">
        <f>H303+C304</f>
        <v>61149.119542300592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93.075236622885512</v>
      </c>
      <c r="D305">
        <f>D304</f>
        <v>0.0015221026454599999</v>
      </c>
      <c r="E305" t="s">
        <v>33</v>
      </c>
      <c r="F305" s="10">
        <v>44193</v>
      </c>
      <c r="H305">
        <f>H304+C305</f>
        <v>61242.194778923476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93.216906686776014</v>
      </c>
      <c r="D306">
        <f>D305</f>
        <v>0.0015221026454599999</v>
      </c>
      <c r="E306" t="s">
        <v>34</v>
      </c>
      <c r="F306" s="10">
        <v>44194</v>
      </c>
      <c r="H306">
        <f>H305+C306</f>
        <v>61335.411685610256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93.358792387045568</v>
      </c>
      <c r="D307">
        <f>D306</f>
        <v>0.0015221026454599999</v>
      </c>
      <c r="E307" t="s">
        <v>35</v>
      </c>
      <c r="F307" s="10">
        <v>44195</v>
      </c>
      <c r="H307">
        <f>H306+C307</f>
        <v>61428.770477997299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0.0015221026454599999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0.0015221026454599999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0.0015221026454599999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0.0015221026454599999</v>
      </c>
      <c r="E311" t="s">
        <v>29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0.0015221026454599999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0.0015221026454599999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0.0015221026454599999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0.0015221026454599999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0.0015221026454599999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0.0015221026454599999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0.0015221026454599999</v>
      </c>
      <c r="E318" t="s">
        <v>29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0.0015221026454599999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0.0015221026454599999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0.0015221026454599999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0.0015221026454599999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0.0015221026454599999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0.0015221026454599999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0.0015221026454599999</v>
      </c>
      <c r="E325" t="s">
        <v>29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0.0015221026454599999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0.0015221026454599999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0.0015221026454599999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0.0015221026454599999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29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29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29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29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29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29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29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29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29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29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29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29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29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29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29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29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29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29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29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29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29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29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29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29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29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29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2</v>
      </c>
      <c r="R12" t="s">
        <v>92</v>
      </c>
    </row>
    <row r="13" spans="3:19" ht="19.5">
      <c r="C13" t="s">
        <v>4</v>
      </c>
      <c r="N13" t="s">
        <v>5</v>
      </c>
      <c r="P13" t="s">
        <v>5</v>
      </c>
      <c r="R13" t="s">
        <v>95</v>
      </c>
    </row>
    <row r="14" spans="3:19" ht="19.5">
      <c r="C14" t="s">
        <v>12</v>
      </c>
      <c r="F14" t="s">
        <v>13</v>
      </c>
      <c r="N14" t="s">
        <v>14</v>
      </c>
      <c r="P14" t="s">
        <v>15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2020-07-11T22:48:58Z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