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<sst xmlns="http://schemas.openxmlformats.org/spreadsheetml/2006/main" uniqueCount="104" count="104">
  <si>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</si>
  <si>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</si>
  <si>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</si>
  <si>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</si>
  <si>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</si>
  <si>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</si>
  <si>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</si>
  <si>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</si>
  <si>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</si>
  <si>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</si>
  <si>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</si>
  <si>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</si>
  <si>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</si>
  <si>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</si>
  <si>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</si>
  <si>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</si>
  <si>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</si>
  <si>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</si>
  <si>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</si>
  <si>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</si>
  <si>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</si>
  <si>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</si>
  <si>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</si>
  <si>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</si>
  <si>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</si>
  <si>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</si>
  <si>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</si>
  <si>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</si>
  <si>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</si>
  <si>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</si>
  <si>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</si>
  <si>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</si>
  <si>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</si>
  <si>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</si>
  <si>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</si>
  <si>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</si>
  <si>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</si>
  <si>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</si>
  <si>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</si>
  <si>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</si>
  <si>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</si>
  <si>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</si>
  <si>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</si>
  <si>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</si>
  <si>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</si>
  <si>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</si>
  <si>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</si>
  <si>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</si>
  <si>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</si>
  <si>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</si>
  <si>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</si>
  <si>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</si>
  <si>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</si>
  <si>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</si>
  <si>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</si>
  <si>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</si>
  <si>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</si>
  <si>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</si>
  <si>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</si>
  <si>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</si>
  <si>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</si>
  <si>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</si>
  <si>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</si>
  <si>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</si>
  <si>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</si>
  <si>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</si>
  <si>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</si>
  <si>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</si>
  <si>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</si>
  <si>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</si>
  <si>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</si>
  <si>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</si>
  <si>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</si>
  <si>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</si>
  <si>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</si>
  <si>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</si>
  <si>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</si>
  <si>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</si>
  <si>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</si>
  <si>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</si>
  <si>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</si>
  <si>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</si>
  <si>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</si>
  <si>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</si>
  <si>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</si>
  <si>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</si>
  <si>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</si>
  <si>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</si>
  <si>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</si>
  <si>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</si>
  <si>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</si>
  <si>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</si>
  <si>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</si>
  <si>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</si>
  <si>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</si>
  <si>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preliminary or provisional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</si>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</sst>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3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6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4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205739</xdr:rowOff>
    </xdr:from>
    <xdr:ext cx="16383000" cy="628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442688</xdr:colOff>
      <xdr:row>38</xdr:row>
      <xdr:rowOff>257175</xdr:rowOff>
    </xdr:from>
    <xdr:ext cx="13843000" cy="57912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187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245426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zoomScale="9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3.035407051282052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31" style="1" width="13.713461538461539" bestFit="1" customWidth="1"/>
    <col min="132" max="132" style="1" width="26.28413461538462" customWidth="1"/>
    <col min="133" max="133" style="2" width="21.998677884615386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23902403846154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196" style="1" width="9.142307692307693"/>
    <col min="197" max="199" style="1" width="13.713461538461539" bestFit="1" customWidth="1"/>
    <col min="200" max="200" style="1" width="15.713341346153848" bestFit="1" customWidth="1"/>
    <col min="201" max="209" style="1" width="13.713461538461539" bestFit="1" customWidth="1"/>
    <col min="210" max="223" style="1" width="9.142307692307693"/>
    <col min="224" max="228" style="1" width="13.713461538461539" bestFit="1" customWidth="1"/>
    <col min="229" max="229" style="1" width="9.142307692307693"/>
    <col min="230" max="241" style="1" width="15.713341346153848" bestFit="1" customWidth="1"/>
    <col min="242" max="242" style="1" width="13.713461538461539" bestFit="1" customWidth="1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Monday, 1 June 2020 17:42:14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>
        <v>1467820</v>
      </c>
      <c r="EG10" s="2">
        <v>1486757</v>
      </c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</row>
    <row r="11" spans="1:251" ht="19.74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/>
      <c r="EG11" s="2"/>
      <c r="EH11" s="2"/>
      <c r="EI11" s="2"/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20.25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I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20.25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1467820</v>
      </c>
      <c r="EG13" s="2"/>
      <c r="EH13" s="2"/>
      <c r="EI13" s="2"/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20.25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>
        <v>1486757</v>
      </c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1467820</v>
      </c>
      <c r="EG17" s="2">
        <v>1486757</v>
      </c>
      <c r="EH17" s="2">
        <v>1508308</v>
      </c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20.25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20.25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>
        <v>1467820</v>
      </c>
      <c r="EJ19" s="2"/>
      <c r="EM19" t="s">
        <v>23</v>
      </c>
      <c r="EN19" s="8">
        <v>43925</v>
      </c>
      <c r="EO19">
        <v>0</v>
      </c>
      <c r="EQ19">
        <v>0</v>
      </c>
    </row>
    <row r="20" spans="1:251" ht="20.25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>
        <v>1486757</v>
      </c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20.25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>
        <v>1508308</v>
      </c>
      <c r="EG21" s="2"/>
      <c r="EH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G22" s="2"/>
      <c r="EH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19.74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F27">
        <v>1486757</v>
      </c>
      <c r="EG27">
        <v>1508308</v>
      </c>
      <c r="EH27">
        <v>1528568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F28">
        <v>1486757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19.74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F29">
        <v>1508308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19.74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F30">
        <v>1528568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19.74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19.74">
      <c r="C79">
        <f>H78*D79</f>
        <v>696.99999999373915</v>
      </c>
      <c r="D79">
        <f>0.0186269007723</f>
        <v>0.0186269007723</v>
      </c>
      <c r="E79" t="s">
        <v>25</v>
      </c>
      <c r="F79" s="9">
        <v>43969</v>
      </c>
      <c r="G79" s="2">
        <f>H79*15</f>
        <v>571739.99999591638</v>
      </c>
      <c r="H79">
        <f>H78+C79</f>
        <v>38115.999999727755</v>
      </c>
      <c r="I79">
        <v>38116</v>
      </c>
      <c r="J79">
        <v>1508308</v>
      </c>
      <c r="K79">
        <f>N79+U79+AB79+AI79+AP79+AW79+BD79+BK79+BR79</f>
        <v>38116</v>
      </c>
      <c r="L79" s="3">
        <f>(K79/K78)-1</f>
        <v>0.018626900772334976</v>
      </c>
      <c r="N79">
        <f>N78+11</f>
        <v>1280</v>
      </c>
      <c r="O79" s="5">
        <f>N79-N78</f>
        <v>11</v>
      </c>
      <c r="P79">
        <f>P78+0</f>
        <v>10</v>
      </c>
      <c r="Q79" s="5">
        <f>P79-P78</f>
        <v>0</v>
      </c>
      <c r="R79">
        <f>R78+-1</f>
        <v>115</v>
      </c>
      <c r="S79" s="5">
        <f>R79-R78</f>
        <v>-1</v>
      </c>
      <c r="U79">
        <f>U78+234</f>
        <v>8957</v>
      </c>
      <c r="V79" s="5">
        <f>U79-U78</f>
        <v>234</v>
      </c>
      <c r="W79">
        <f>W78+1</f>
        <v>235</v>
      </c>
      <c r="X79" s="5">
        <f>W79-W78</f>
        <v>1</v>
      </c>
      <c r="Y79">
        <f>Y78+15</f>
        <v>1084</v>
      </c>
      <c r="Z79" s="5">
        <f>Y79-Y78</f>
        <v>15</v>
      </c>
      <c r="AB79">
        <f>AB78+179</f>
        <v>10338</v>
      </c>
      <c r="AC79" s="5">
        <f>AB79-AB78</f>
        <v>179</v>
      </c>
      <c r="AD79">
        <f>AD78+-5</f>
        <v>331</v>
      </c>
      <c r="AE79" s="5">
        <f>AD79-AD78</f>
        <v>-5</v>
      </c>
      <c r="AF79">
        <f>AF78+13</f>
        <v>830</v>
      </c>
      <c r="AG79" s="5">
        <f>AF79-AF78</f>
        <v>13</v>
      </c>
      <c r="AI79">
        <f>AI78+188</f>
        <v>14436</v>
      </c>
      <c r="AJ79" s="5">
        <f>AI79-AI78</f>
        <v>188</v>
      </c>
      <c r="AK79">
        <f>AK78+-12</f>
        <v>287</v>
      </c>
      <c r="AL79" s="5">
        <f>AK79-AK78</f>
        <v>-12</v>
      </c>
      <c r="AM79">
        <f>AM78+7</f>
        <v>1153</v>
      </c>
      <c r="AN79" s="5">
        <f>AM79-AM78</f>
        <v>7</v>
      </c>
      <c r="AP79">
        <f>AP78+27</f>
        <v>936</v>
      </c>
      <c r="AQ79" s="5">
        <f>AP79-AP78</f>
        <v>27</v>
      </c>
      <c r="AR79">
        <f>AR78+0</f>
        <v>32</v>
      </c>
      <c r="AS79" s="5">
        <f>AR79-AR78</f>
        <v>0</v>
      </c>
      <c r="AT79">
        <f>AT78+6</f>
        <v>131</v>
      </c>
      <c r="AU79" s="5">
        <f>AT79-AT78</f>
        <v>6</v>
      </c>
      <c r="AW79">
        <f>AW78+20</f>
        <v>735</v>
      </c>
      <c r="AX79" s="5">
        <f>AW79-AW78</f>
        <v>20</v>
      </c>
      <c r="AY79">
        <f>AY78+0</f>
        <v>1</v>
      </c>
      <c r="AZ79" s="5">
        <f>AY79-AY78</f>
        <v>0</v>
      </c>
      <c r="BA79">
        <f>BA78+0</f>
        <v>54</v>
      </c>
      <c r="BB79" s="5">
        <f>BA79-BA78</f>
        <v>0</v>
      </c>
      <c r="BD79">
        <f>BD78+9</f>
        <v>322</v>
      </c>
      <c r="BE79" s="5">
        <f>BD79-BD78</f>
        <v>9</v>
      </c>
      <c r="BF79">
        <f>BF78+0</f>
        <v>3</v>
      </c>
      <c r="BG79" s="5">
        <f>BF79-BF78</f>
        <v>0</v>
      </c>
      <c r="BH79">
        <f>BH78+0</f>
        <v>14</v>
      </c>
      <c r="BI79" s="5">
        <f>BH79-BH78</f>
        <v>0</v>
      </c>
      <c r="BK79">
        <f>BK78+3</f>
        <v>876</v>
      </c>
      <c r="BL79" s="5">
        <f>BK79-BK78</f>
        <v>3</v>
      </c>
      <c r="BM79">
        <f>BM78+-1</f>
        <v>21</v>
      </c>
      <c r="BN79" s="5">
        <f>BM79-BM78</f>
        <v>-1</v>
      </c>
      <c r="BO79">
        <f>BO78+0</f>
        <v>66</v>
      </c>
      <c r="BP79" s="5">
        <f>BO79-BO78</f>
        <v>0</v>
      </c>
      <c r="BR79">
        <f>BR78+26</f>
        <v>236</v>
      </c>
      <c r="BS79" s="5">
        <f>BR79-BR78</f>
        <v>26</v>
      </c>
      <c r="BU79" s="5"/>
      <c r="BV79">
        <f>BV78+1</f>
        <v>2</v>
      </c>
      <c r="BW79" s="5">
        <f>BV79-BV78</f>
        <v>1</v>
      </c>
      <c r="BY79">
        <f>N79+U79+AB79+AI79+AP79+AW79+BD79+BK79+BR79</f>
        <v>38116</v>
      </c>
      <c r="BZ79" s="5">
        <f>BY79-BY78</f>
        <v>697</v>
      </c>
      <c r="CA79">
        <f>P79+W79+AD79+AK79+AR79+AY79+BF79+BM79+BT79</f>
        <v>920</v>
      </c>
      <c r="CB79" s="3">
        <f>(CA79/CA78)-1</f>
        <v>-0.018143009605122717</v>
      </c>
      <c r="CC79">
        <f>R79+Y79+AF79+AM79+AT79+BA79+BH79+BO79+BV79</f>
        <v>3449</v>
      </c>
      <c r="CD79" s="3">
        <f>(CC79/CC78)-1</f>
        <v>0.012030516431924987</v>
      </c>
      <c r="CE79" s="1"/>
      <c r="CF79">
        <f>CA79-CA78</f>
        <v>-17</v>
      </c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20.25">
      <c r="C80">
        <f>H79*D80</f>
        <v>313.99999999794767</v>
      </c>
      <c r="D80">
        <f>0.0082380102844000005</f>
        <v>0.0082380102844000005</v>
      </c>
      <c r="E80" t="s">
        <v>26</v>
      </c>
      <c r="F80" s="9">
        <v>43970</v>
      </c>
      <c r="G80" s="2">
        <f>H80*15</f>
        <v>576449.99999588553</v>
      </c>
      <c r="H80">
        <f>H79+C80</f>
        <v>38429.999999725704</v>
      </c>
      <c r="I80">
        <v>38430</v>
      </c>
      <c r="J80">
        <v>1528568</v>
      </c>
      <c r="K80">
        <f>N80+U80+AB80+AI80+AP80+AW80+BD80+BK80+BR80</f>
        <v>38430</v>
      </c>
      <c r="L80" s="3">
        <f>(K80/K79)-1</f>
        <v>0.0082380102843950809</v>
      </c>
      <c r="N80">
        <f>N79+10</f>
        <v>1290</v>
      </c>
      <c r="O80" s="5">
        <f>N80-N79</f>
        <v>10</v>
      </c>
      <c r="P80">
        <f>P79+1</f>
        <v>11</v>
      </c>
      <c r="Q80" s="5">
        <f>P80-P79</f>
        <v>1</v>
      </c>
      <c r="R80">
        <f>R79+2</f>
        <v>117</v>
      </c>
      <c r="S80" s="5">
        <f>R80-R79</f>
        <v>2</v>
      </c>
      <c r="U80">
        <f>U79+93</f>
        <v>9050</v>
      </c>
      <c r="V80" s="5">
        <f>U80-U79</f>
        <v>93</v>
      </c>
      <c r="W80">
        <f>W79+-9</f>
        <v>226</v>
      </c>
      <c r="X80" s="5">
        <f>W80-W79</f>
        <v>-9</v>
      </c>
      <c r="Y80">
        <f>Y79+6</f>
        <v>1090</v>
      </c>
      <c r="Z80" s="5">
        <f>Y80-Y79</f>
        <v>6</v>
      </c>
      <c r="AB80">
        <f>AB79+89</f>
        <v>10427</v>
      </c>
      <c r="AC80" s="5">
        <f>AB80-AB79</f>
        <v>89</v>
      </c>
      <c r="AD80">
        <f>AD79+-4</f>
        <v>327</v>
      </c>
      <c r="AE80" s="5">
        <f>AD80-AD79</f>
        <v>-4</v>
      </c>
      <c r="AF80">
        <f>AF79+8</f>
        <v>838</v>
      </c>
      <c r="AG80" s="5">
        <f>AF80-AF79</f>
        <v>8</v>
      </c>
      <c r="AI80">
        <f>AI79+86</f>
        <v>14522</v>
      </c>
      <c r="AJ80" s="5">
        <f>AI80-AI79</f>
        <v>86</v>
      </c>
      <c r="AK80">
        <f>AK79+0</f>
        <v>287</v>
      </c>
      <c r="AL80" s="5">
        <f>AK80-AK79</f>
        <v>0</v>
      </c>
      <c r="AM80">
        <f>AM79+7</f>
        <v>1160</v>
      </c>
      <c r="AN80" s="5">
        <f>AM80-AM79</f>
        <v>7</v>
      </c>
      <c r="AP80">
        <f>AP79+11</f>
        <v>947</v>
      </c>
      <c r="AQ80" s="5">
        <f>AP80-AP79</f>
        <v>11</v>
      </c>
      <c r="AR80">
        <f>AR79+3</f>
        <v>35</v>
      </c>
      <c r="AS80" s="5">
        <f>AR80-AR79</f>
        <v>3</v>
      </c>
      <c r="AT80">
        <f>AT79+0</f>
        <v>131</v>
      </c>
      <c r="AU80" s="5">
        <f>AT80-AT79</f>
        <v>0</v>
      </c>
      <c r="AW80">
        <f>AW79+35</f>
        <v>770</v>
      </c>
      <c r="AX80" s="5">
        <f>AW80-AW79</f>
        <v>35</v>
      </c>
      <c r="AY80">
        <f>AY79+0</f>
        <v>1</v>
      </c>
      <c r="AZ80" s="5">
        <f>AY80-AY79</f>
        <v>0</v>
      </c>
      <c r="BA80">
        <f>BA79+0</f>
        <v>54</v>
      </c>
      <c r="BB80" s="5">
        <f>BA80-BA79</f>
        <v>0</v>
      </c>
      <c r="BD80">
        <f>BD79+4</f>
        <v>326</v>
      </c>
      <c r="BE80" s="5">
        <f>BD80-BD79</f>
        <v>4</v>
      </c>
      <c r="BF80">
        <f>BF79+0</f>
        <v>3</v>
      </c>
      <c r="BG80" s="5">
        <f>BF80-BF79</f>
        <v>0</v>
      </c>
      <c r="BH80">
        <f>BH79+0</f>
        <v>14</v>
      </c>
      <c r="BI80" s="5">
        <f>BH80-BH79</f>
        <v>0</v>
      </c>
      <c r="BK80">
        <f>BK79+4</f>
        <v>880</v>
      </c>
      <c r="BL80" s="5">
        <f>BK80-BK79</f>
        <v>4</v>
      </c>
      <c r="BM80">
        <f>BM79+3</f>
        <v>24</v>
      </c>
      <c r="BN80" s="5">
        <f>BM80-BM79</f>
        <v>3</v>
      </c>
      <c r="BO80">
        <f>BO79+0</f>
        <v>66</v>
      </c>
      <c r="BP80" s="5">
        <f>BO80-BO79</f>
        <v>0</v>
      </c>
      <c r="BR80">
        <f>BR79+-18</f>
        <v>218</v>
      </c>
      <c r="BS80" s="5">
        <f>BR80-BR79</f>
        <v>-18</v>
      </c>
      <c r="BU80" s="5"/>
      <c r="BV80">
        <f>BV79+0</f>
        <v>2</v>
      </c>
      <c r="BW80" s="5">
        <f>BV80-BV79</f>
        <v>0</v>
      </c>
      <c r="BY80">
        <f>N80+U80+AB80+AI80+AP80+AW80+BD80+BK80+BR80</f>
        <v>38430</v>
      </c>
      <c r="BZ80" s="5">
        <f>BY80-BY79</f>
        <v>314</v>
      </c>
      <c r="CA80">
        <f>P80+W80+AD80+AK80+AR80+AY80+BF80+BM80+BT80</f>
        <v>914</v>
      </c>
      <c r="CB80" s="3">
        <f>(CA80/CA79)-1</f>
        <v>-0.006521739130434745</v>
      </c>
      <c r="CC80">
        <f>R80+Y80+AF80+AM80+AT80+BA80+BH80+BO80+BV80</f>
        <v>3472</v>
      </c>
      <c r="CD80" s="3">
        <f>(CC80/CC79)-1</f>
        <v>0.0066685995940851672</v>
      </c>
      <c r="CE80" s="1"/>
      <c r="CF80">
        <f>CA80-CA79</f>
        <v>-6</v>
      </c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20.25">
      <c r="C81">
        <f>H80*D81</f>
        <v>586.9999999961683</v>
      </c>
      <c r="D81">
        <f>0.0152745251106</f>
        <v>0.0152745251106</v>
      </c>
      <c r="E81" t="s">
        <v>27</v>
      </c>
      <c r="F81" s="9">
        <v>43971</v>
      </c>
      <c r="G81" s="2">
        <f>H81*15</f>
        <v>585254.99999582802</v>
      </c>
      <c r="H81">
        <f>H80+C81</f>
        <v>39016.999999721869</v>
      </c>
      <c r="I81">
        <v>39017</v>
      </c>
      <c r="J81">
        <v>1551853</v>
      </c>
      <c r="K81">
        <f>N81+U81+AB81+AI81+AP81+AW81+BD81+BK81+BR81</f>
        <v>39017</v>
      </c>
      <c r="L81" s="3">
        <f>(K81/K80)-1</f>
        <v>0.015274525110590575</v>
      </c>
      <c r="N81">
        <f>N80+9</f>
        <v>1299</v>
      </c>
      <c r="O81" s="5">
        <f>N81-N80</f>
        <v>9</v>
      </c>
      <c r="P81">
        <f>P80+-4</f>
        <v>7</v>
      </c>
      <c r="Q81" s="5">
        <f>P81-P80</f>
        <v>-4</v>
      </c>
      <c r="R81">
        <f>R80+4</f>
        <v>121</v>
      </c>
      <c r="S81" s="5">
        <f>R81-R80</f>
        <v>4</v>
      </c>
      <c r="U81">
        <f>U80+184</f>
        <v>9234</v>
      </c>
      <c r="V81" s="5">
        <f>U81-U80</f>
        <v>184</v>
      </c>
      <c r="W81">
        <f>W80+-4</f>
        <v>222</v>
      </c>
      <c r="X81" s="5">
        <f>W81-W80</f>
        <v>-4</v>
      </c>
      <c r="Y81">
        <f>Y80+26</f>
        <v>1116</v>
      </c>
      <c r="Z81" s="5">
        <f>Y81-Y80</f>
        <v>26</v>
      </c>
      <c r="AB81">
        <f>AB80+160</f>
        <v>10587</v>
      </c>
      <c r="AC81" s="5">
        <f>AB81-AB80</f>
        <v>160</v>
      </c>
      <c r="AD81">
        <f>AD80+-1</f>
        <v>326</v>
      </c>
      <c r="AE81" s="5">
        <f>AD81-AD80</f>
        <v>-1</v>
      </c>
      <c r="AF81">
        <f>AF80+17</f>
        <v>855</v>
      </c>
      <c r="AG81" s="5">
        <f>AF81-AF80</f>
        <v>17</v>
      </c>
      <c r="AI81">
        <f>AI80+197</f>
        <v>14719</v>
      </c>
      <c r="AJ81" s="5">
        <f>AI81-AI80</f>
        <v>197</v>
      </c>
      <c r="AK81">
        <f>AK80+-15</f>
        <v>272</v>
      </c>
      <c r="AL81" s="5">
        <f>AK81-AK80</f>
        <v>-15</v>
      </c>
      <c r="AM81">
        <f>AM80+7</f>
        <v>1167</v>
      </c>
      <c r="AN81" s="5">
        <f>AM81-AM80</f>
        <v>7</v>
      </c>
      <c r="AP81">
        <f>AP80+18</f>
        <v>965</v>
      </c>
      <c r="AQ81" s="5">
        <f>AP81-AP80</f>
        <v>18</v>
      </c>
      <c r="AR81">
        <f>AR80+-2</f>
        <v>33</v>
      </c>
      <c r="AS81" s="5">
        <f>AR81-AR80</f>
        <v>-2</v>
      </c>
      <c r="AT81">
        <f>AT80+0</f>
        <v>131</v>
      </c>
      <c r="AU81" s="5">
        <f>AT81-AT80</f>
        <v>0</v>
      </c>
      <c r="AW81">
        <f>AW80+16</f>
        <v>786</v>
      </c>
      <c r="AX81" s="5">
        <f>AW81-AW80</f>
        <v>16</v>
      </c>
      <c r="AY81">
        <f>AY80+-1</f>
        <v>0</v>
      </c>
      <c r="AZ81" s="5">
        <f>AY81-AY80</f>
        <v>-1</v>
      </c>
      <c r="BA81">
        <f>BA80+1</f>
        <v>55</v>
      </c>
      <c r="BB81" s="5">
        <f>BA81-BA80</f>
        <v>1</v>
      </c>
      <c r="BD81">
        <f>BD80+3</f>
        <v>329</v>
      </c>
      <c r="BE81" s="5">
        <f>BD81-BD80</f>
        <v>3</v>
      </c>
      <c r="BF81">
        <f>BF80+0</f>
        <v>3</v>
      </c>
      <c r="BG81" s="5">
        <f>BF81-BF80</f>
        <v>0</v>
      </c>
      <c r="BH81">
        <f>BH80+0</f>
        <v>14</v>
      </c>
      <c r="BI81" s="5">
        <f>BH81-BH80</f>
        <v>0</v>
      </c>
      <c r="BK81">
        <f>BK80+16</f>
        <v>896</v>
      </c>
      <c r="BL81" s="5">
        <f>BK81-BK80</f>
        <v>16</v>
      </c>
      <c r="BM81">
        <f>BM80+0</f>
        <v>24</v>
      </c>
      <c r="BN81" s="5">
        <f>BM81-BM80</f>
        <v>0</v>
      </c>
      <c r="BO81">
        <f>BO80+2</f>
        <v>68</v>
      </c>
      <c r="BP81" s="5">
        <f>BO81-BO80</f>
        <v>2</v>
      </c>
      <c r="BR81">
        <f>BR80+-16</f>
        <v>202</v>
      </c>
      <c r="BS81" s="5">
        <f>BR81-BR80</f>
        <v>-16</v>
      </c>
      <c r="BU81" s="5"/>
      <c r="BV81">
        <f>BV80+0</f>
        <v>2</v>
      </c>
      <c r="BW81" s="5">
        <f>BV81-BV80</f>
        <v>0</v>
      </c>
      <c r="BY81">
        <f>N81+U81+AB81+AI81+AP81+AW81+BD81+BK81+BR81</f>
        <v>39017</v>
      </c>
      <c r="BZ81" s="5">
        <f>BY81-BY80</f>
        <v>587</v>
      </c>
      <c r="CA81">
        <f>P81+W81+AD81+AK81+AR81+AY81+BF81+BM81+BT81</f>
        <v>887</v>
      </c>
      <c r="CB81" s="3">
        <f>(CA81/CA80)-1</f>
        <v>-0.029540481400437635</v>
      </c>
      <c r="CC81">
        <f>R81+Y81+AF81+AM81+AT81+BA81+BH81+BO81+BV81</f>
        <v>3529</v>
      </c>
      <c r="CD81" s="3">
        <f>(CC81/CC80)-1</f>
        <v>0.016417050691244217</v>
      </c>
      <c r="CE81" s="1"/>
      <c r="CF81">
        <f>CA81-CA80</f>
        <v>-27</v>
      </c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20.25">
      <c r="C82">
        <f>H81*D82</f>
        <v>190.99999999882158</v>
      </c>
      <c r="D82">
        <f>0.0048953020478300002</f>
        <v>0.0048953020478300002</v>
      </c>
      <c r="E82" t="s">
        <v>29</v>
      </c>
      <c r="F82" s="9">
        <v>43972</v>
      </c>
      <c r="G82" s="2">
        <f>H82*15</f>
        <v>588119.99999581033</v>
      </c>
      <c r="H82">
        <f>H81+C82</f>
        <v>39207.999999720691</v>
      </c>
      <c r="I82">
        <v>39208</v>
      </c>
      <c r="J82">
        <v>1577147</v>
      </c>
      <c r="K82">
        <f>N82+U82+AB82+AI82+AP82+AW82+BD82+BK82+BR82</f>
        <v>39208</v>
      </c>
      <c r="L82" s="3">
        <f>(K82/K81)-1</f>
        <v>0.0048953020478252895</v>
      </c>
      <c r="N82">
        <f>N81+4</f>
        <v>1303</v>
      </c>
      <c r="O82" s="5">
        <f>N82-N81</f>
        <v>4</v>
      </c>
      <c r="P82">
        <f>P81+0</f>
        <v>7</v>
      </c>
      <c r="Q82" s="5">
        <f>P82-P81</f>
        <v>0</v>
      </c>
      <c r="R82">
        <f>R81+0</f>
        <v>121</v>
      </c>
      <c r="S82" s="5">
        <f>R82-R81</f>
        <v>0</v>
      </c>
      <c r="U82">
        <f>U81+65</f>
        <v>9299</v>
      </c>
      <c r="V82" s="5">
        <f>U82-U81</f>
        <v>65</v>
      </c>
      <c r="W82">
        <f>W81+-8</f>
        <v>214</v>
      </c>
      <c r="X82" s="5">
        <f>W82-W81</f>
        <v>-8</v>
      </c>
      <c r="Y82">
        <f>Y81+17</f>
        <v>1133</v>
      </c>
      <c r="Z82" s="5">
        <f>Y82-Y81</f>
        <v>17</v>
      </c>
      <c r="AB82">
        <f>AB81+76</f>
        <v>10663</v>
      </c>
      <c r="AC82" s="5">
        <f>AB82-AB81</f>
        <v>76</v>
      </c>
      <c r="AD82">
        <f>AD81+-25</f>
        <v>301</v>
      </c>
      <c r="AE82" s="5">
        <f>AD82-AD81</f>
        <v>-25</v>
      </c>
      <c r="AF82">
        <f>AF81+19</f>
        <v>874</v>
      </c>
      <c r="AG82" s="5">
        <f>AF82-AF81</f>
        <v>19</v>
      </c>
      <c r="AI82">
        <f>AI81+32</f>
        <v>14751</v>
      </c>
      <c r="AJ82" s="5">
        <f>AI82-AI81</f>
        <v>32</v>
      </c>
      <c r="AK82">
        <f>AK81+-31</f>
        <v>241</v>
      </c>
      <c r="AL82" s="5">
        <f>AK82-AK81</f>
        <v>-31</v>
      </c>
      <c r="AM82">
        <f>AM81+13</f>
        <v>1180</v>
      </c>
      <c r="AN82" s="5">
        <f>AM82-AM81</f>
        <v>13</v>
      </c>
      <c r="AP82">
        <f>AP81+7</f>
        <v>972</v>
      </c>
      <c r="AQ82" s="5">
        <f>AP82-AP81</f>
        <v>7</v>
      </c>
      <c r="AR82">
        <f>AR81+-5</f>
        <v>28</v>
      </c>
      <c r="AS82" s="5">
        <f>AR82-AR81</f>
        <v>-5</v>
      </c>
      <c r="AT82">
        <f>AT81+-1</f>
        <v>130</v>
      </c>
      <c r="AU82" s="5">
        <f>AT82-AT81</f>
        <v>-1</v>
      </c>
      <c r="AW82">
        <f>AW81+1</f>
        <v>787</v>
      </c>
      <c r="AX82" s="5">
        <f>AW82-AW81</f>
        <v>1</v>
      </c>
      <c r="AY82">
        <f>AY81+0</f>
        <v>0</v>
      </c>
      <c r="AZ82" s="5">
        <f>AY82-AY81</f>
        <v>0</v>
      </c>
      <c r="BA82">
        <f>BA81+0</f>
        <v>55</v>
      </c>
      <c r="BB82" s="5">
        <f>BA82-BA81</f>
        <v>0</v>
      </c>
      <c r="BD82">
        <f>BD81+7</f>
        <v>336</v>
      </c>
      <c r="BE82" s="5">
        <f>BD82-BD81</f>
        <v>7</v>
      </c>
      <c r="BF82">
        <f>BF81+0</f>
        <v>3</v>
      </c>
      <c r="BG82" s="5">
        <f>BF82-BF81</f>
        <v>0</v>
      </c>
      <c r="BH82">
        <f>BH81+0</f>
        <v>14</v>
      </c>
      <c r="BI82" s="5">
        <f>BH82-BH81</f>
        <v>0</v>
      </c>
      <c r="BK82">
        <f>BK81+7</f>
        <v>903</v>
      </c>
      <c r="BL82" s="5">
        <f>BK82-BK81</f>
        <v>7</v>
      </c>
      <c r="BM82">
        <f>BM81+-2</f>
        <v>22</v>
      </c>
      <c r="BN82" s="5">
        <f>BM82-BM81</f>
        <v>-2</v>
      </c>
      <c r="BO82">
        <f>BO81+5</f>
        <v>73</v>
      </c>
      <c r="BP82" s="5">
        <f>BO82-BO81</f>
        <v>5</v>
      </c>
      <c r="BR82">
        <f>BR81+-8</f>
        <v>194</v>
      </c>
      <c r="BS82" s="5">
        <f>BR82-BR81</f>
        <v>-8</v>
      </c>
      <c r="BU82" s="5"/>
      <c r="BV82">
        <f>BV81+0</f>
        <v>2</v>
      </c>
      <c r="BW82" s="5">
        <f>BV82-BV81</f>
        <v>0</v>
      </c>
      <c r="BY82">
        <f>N82+U82+AB82+AI82+AP82+AW82+BD82+BK82+BR82</f>
        <v>39208</v>
      </c>
      <c r="BZ82" s="5">
        <f>BY82-BY81</f>
        <v>191</v>
      </c>
      <c r="CA82">
        <f>P82+W82+AD82+AK82+AR82+AY82+BF82+BM82+BT82</f>
        <v>816</v>
      </c>
      <c r="CB82" s="3">
        <f>(CA82/CA81)-1</f>
        <v>-0.080045095828635837</v>
      </c>
      <c r="CC82">
        <f>R82+Y82+AF82+AM82+AT82+BA82+BH82+BO82+BV82</f>
        <v>3582</v>
      </c>
      <c r="CD82" s="3">
        <f>(CC82/CC81)-1</f>
        <v>0.015018418815528456</v>
      </c>
      <c r="CE82" s="1"/>
      <c r="CF82">
        <f>CA82-CA81</f>
        <v>-71</v>
      </c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20.25">
      <c r="C83">
        <f>H82*D83</f>
        <v>431.99999999795693</v>
      </c>
      <c r="D83">
        <f>0.0110181595593</f>
        <v>0.0110181595593</v>
      </c>
      <c r="E83" t="s">
        <v>30</v>
      </c>
      <c r="F83" s="9">
        <v>43973</v>
      </c>
      <c r="G83" s="2">
        <f>H83*15</f>
        <v>594599.99999577971</v>
      </c>
      <c r="H83">
        <f>H82+C83</f>
        <v>39639.999999718646</v>
      </c>
      <c r="I83">
        <v>39640</v>
      </c>
      <c r="J83">
        <v>1600937</v>
      </c>
      <c r="K83">
        <f>N83+U83+AB83+AI83+AP83+AW83+BD83+BK83+BR83</f>
        <v>39640</v>
      </c>
      <c r="L83" s="3">
        <f>(K83/K82)-1</f>
        <v>0.011018159559273544</v>
      </c>
      <c r="N83">
        <f>N82+-5</f>
        <v>1298</v>
      </c>
      <c r="O83" s="5">
        <f>N83-N82</f>
        <v>-5</v>
      </c>
      <c r="P83">
        <f>P82+-1</f>
        <v>6</v>
      </c>
      <c r="Q83" s="5">
        <f>P83-P82</f>
        <v>-1</v>
      </c>
      <c r="R83">
        <f>R82+0</f>
        <v>121</v>
      </c>
      <c r="S83" s="5">
        <f>R83-R82</f>
        <v>0</v>
      </c>
      <c r="U83">
        <f>U82+164</f>
        <v>9463</v>
      </c>
      <c r="V83" s="5">
        <f>U83-U82</f>
        <v>164</v>
      </c>
      <c r="W83">
        <f>W82+-30</f>
        <v>184</v>
      </c>
      <c r="X83" s="5">
        <f>W83-W82</f>
        <v>-30</v>
      </c>
      <c r="Y83">
        <f>Y82+22</f>
        <v>1155</v>
      </c>
      <c r="Z83" s="5">
        <f>Y83-Y82</f>
        <v>22</v>
      </c>
      <c r="AB83">
        <f>AB82+93</f>
        <v>10756</v>
      </c>
      <c r="AC83" s="5">
        <f>AB83-AB82</f>
        <v>93</v>
      </c>
      <c r="AD83">
        <f>AD82+-29</f>
        <v>272</v>
      </c>
      <c r="AE83" s="5">
        <f>AD83-AD82</f>
        <v>-29</v>
      </c>
      <c r="AF83">
        <f>AF82+14</f>
        <v>888</v>
      </c>
      <c r="AG83" s="5">
        <f>AF83-AF82</f>
        <v>14</v>
      </c>
      <c r="AI83">
        <f>AI82+138</f>
        <v>14889</v>
      </c>
      <c r="AJ83" s="5">
        <f>AI83-AI82</f>
        <v>138</v>
      </c>
      <c r="AK83">
        <f>AK82+-15</f>
        <v>226</v>
      </c>
      <c r="AL83" s="5">
        <f>AK83-AK82</f>
        <v>-15</v>
      </c>
      <c r="AM83">
        <f>AM82+15</f>
        <v>1195</v>
      </c>
      <c r="AN83" s="5">
        <f>AM83-AM82</f>
        <v>15</v>
      </c>
      <c r="AP83">
        <f>AP82+20</f>
        <v>992</v>
      </c>
      <c r="AQ83" s="5">
        <f>AP83-AP82</f>
        <v>20</v>
      </c>
      <c r="AR83">
        <f>AR82+0</f>
        <v>28</v>
      </c>
      <c r="AS83" s="5">
        <f>AR83-AR82</f>
        <v>0</v>
      </c>
      <c r="AT83">
        <f>AT82+5</f>
        <v>135</v>
      </c>
      <c r="AU83" s="5">
        <f>AT83-AT82</f>
        <v>5</v>
      </c>
      <c r="AW83">
        <f>AW82+9</f>
        <v>796</v>
      </c>
      <c r="AX83" s="5">
        <f>AW83-AW82</f>
        <v>9</v>
      </c>
      <c r="AY83">
        <f>AY82+0</f>
        <v>0</v>
      </c>
      <c r="AZ83" s="5">
        <f>AY83-AY82</f>
        <v>0</v>
      </c>
      <c r="BA83">
        <f>BA82+0</f>
        <v>55</v>
      </c>
      <c r="BB83" s="5">
        <f>BA83-BA82</f>
        <v>0</v>
      </c>
      <c r="BD83">
        <f>BD82+12</f>
        <v>348</v>
      </c>
      <c r="BE83" s="5">
        <f>BD83-BD82</f>
        <v>12</v>
      </c>
      <c r="BF83">
        <f>BF82+0</f>
        <v>3</v>
      </c>
      <c r="BG83" s="5">
        <f>BF83-BF82</f>
        <v>0</v>
      </c>
      <c r="BH83">
        <f>BH82+0</f>
        <v>14</v>
      </c>
      <c r="BI83" s="5">
        <f>BH83-BH82</f>
        <v>0</v>
      </c>
      <c r="BK83">
        <f>BK82+7</f>
        <v>910</v>
      </c>
      <c r="BL83" s="5">
        <f>BK83-BK82</f>
        <v>7</v>
      </c>
      <c r="BM83">
        <f>BM82+-1</f>
        <v>21</v>
      </c>
      <c r="BN83" s="5">
        <f>BM83-BM82</f>
        <v>-1</v>
      </c>
      <c r="BO83">
        <f>BO82+-1</f>
        <v>72</v>
      </c>
      <c r="BP83" s="5">
        <f>BO83-BO82</f>
        <v>-1</v>
      </c>
      <c r="BR83">
        <f>BR82+-6</f>
        <v>188</v>
      </c>
      <c r="BS83" s="5">
        <f>BR83-BR82</f>
        <v>-6</v>
      </c>
      <c r="BU83" s="5"/>
      <c r="BV83">
        <f>BV82+0</f>
        <v>2</v>
      </c>
      <c r="BW83" s="5">
        <f>BV83-BV82</f>
        <v>0</v>
      </c>
      <c r="BY83">
        <f>N83+U83+AB83+AI83+AP83+AW83+BD83+BK83+BR83</f>
        <v>39640</v>
      </c>
      <c r="BZ83" s="5">
        <f>BY83-BY82</f>
        <v>432</v>
      </c>
      <c r="CA83">
        <f>P83+W83+AD83+AK83+AR83+AY83+BF83+BM83+BT83</f>
        <v>740</v>
      </c>
      <c r="CB83" s="3">
        <f>(CA83/CA82)-1</f>
        <v>-0.093137254901960786</v>
      </c>
      <c r="CC83">
        <f>R83+Y83+AF83+AM83+AT83+BA83+BH83+BO83+BV83</f>
        <v>3637</v>
      </c>
      <c r="CD83" s="3">
        <f>(CC83/CC82)-1</f>
        <v>0.01535455053043</v>
      </c>
      <c r="CE83" s="1"/>
      <c r="CF83">
        <f>CA83-CA82</f>
        <v>-76</v>
      </c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20.25">
      <c r="C84">
        <f>H83*D84</f>
        <v>381.99999999742391</v>
      </c>
      <c r="D84">
        <f>0.0096367305751800005</f>
        <v>0.0096367305751800005</v>
      </c>
      <c r="E84" t="s">
        <v>32</v>
      </c>
      <c r="F84" s="9">
        <v>43974</v>
      </c>
      <c r="G84" s="2">
        <f>H84*15</f>
        <v>600329.99999574106</v>
      </c>
      <c r="H84">
        <f>H83+C84</f>
        <v>40021.99999971607</v>
      </c>
      <c r="I84">
        <v>40022</v>
      </c>
      <c r="J84">
        <v>1622612</v>
      </c>
      <c r="K84">
        <f>N84+U84+AB84+AI84+AP84+AW84+BD84+BK84+BR84</f>
        <v>40022</v>
      </c>
      <c r="L84" s="3">
        <f>(K84/K83)-1</f>
        <v>0.0096367305751765553</v>
      </c>
      <c r="N84">
        <f>N83+6</f>
        <v>1304</v>
      </c>
      <c r="O84" s="5">
        <f>N84-N83</f>
        <v>6</v>
      </c>
      <c r="P84">
        <f>P83+-1</f>
        <v>5</v>
      </c>
      <c r="Q84" s="5">
        <f>P84-P83</f>
        <v>-1</v>
      </c>
      <c r="R84">
        <f>R83+1</f>
        <v>122</v>
      </c>
      <c r="S84" s="5">
        <f>R84-R83</f>
        <v>1</v>
      </c>
      <c r="U84">
        <f>U83+82</f>
        <v>9545</v>
      </c>
      <c r="V84" s="5">
        <f>U84-U83</f>
        <v>82</v>
      </c>
      <c r="W84">
        <f>W83+-5</f>
        <v>179</v>
      </c>
      <c r="X84" s="5">
        <f>W84-W83</f>
        <v>-5</v>
      </c>
      <c r="Y84">
        <f>Y83+14</f>
        <v>1169</v>
      </c>
      <c r="Z84" s="5">
        <f>Y84-Y83</f>
        <v>14</v>
      </c>
      <c r="AA84" t="inlineStr">
        <is>
          <t>UPDATED - finished this line's entry and won't require further update.</t>
        </is>
      </c>
      <c r="AB84">
        <f>AB83+91</f>
        <v>10847</v>
      </c>
      <c r="AC84" s="5">
        <f>AB84-AB83</f>
        <v>91</v>
      </c>
      <c r="AD84">
        <f>AD83+-7</f>
        <v>265</v>
      </c>
      <c r="AE84" s="5">
        <f>AD84-AD83</f>
        <v>-7</v>
      </c>
      <c r="AF84">
        <f>AF83+9</f>
        <v>897</v>
      </c>
      <c r="AG84" s="5">
        <f>AF84-AF83</f>
        <v>9</v>
      </c>
      <c r="AI84">
        <f>AI83+100</f>
        <v>14989</v>
      </c>
      <c r="AJ84" s="5">
        <f>AI84-AI83</f>
        <v>100</v>
      </c>
      <c r="AK84">
        <f>AK83+1</f>
        <v>227</v>
      </c>
      <c r="AL84" s="5">
        <f>AK84-AK83</f>
        <v>1</v>
      </c>
      <c r="AM84">
        <f>AM83+13</f>
        <v>1208</v>
      </c>
      <c r="AN84" s="5">
        <f>AM84-AM83</f>
        <v>13</v>
      </c>
      <c r="AP84">
        <f>AP83+7</f>
        <v>999</v>
      </c>
      <c r="AQ84" s="5">
        <f>AP84-AP83</f>
        <v>7</v>
      </c>
      <c r="AR84">
        <f>AR83+-3</f>
        <v>25</v>
      </c>
      <c r="AS84" s="5">
        <f>AR84-AR83</f>
        <v>-3</v>
      </c>
      <c r="AT84">
        <f>AT83+1</f>
        <v>136</v>
      </c>
      <c r="AU84" s="5">
        <f>AT84-AT83</f>
        <v>1</v>
      </c>
      <c r="AW84">
        <f>AW83+3</f>
        <v>799</v>
      </c>
      <c r="AX84" s="5">
        <f>AW84-AW83</f>
        <v>3</v>
      </c>
      <c r="AY84">
        <f>AY83+0</f>
        <v>0</v>
      </c>
      <c r="AZ84" s="5">
        <f>AY84-AY83</f>
        <v>0</v>
      </c>
      <c r="BA84">
        <f>BA83+0</f>
        <v>55</v>
      </c>
      <c r="BB84" s="5">
        <f>BA84-BA83</f>
        <v>0</v>
      </c>
      <c r="BD84">
        <f>BD83+6</f>
        <v>354</v>
      </c>
      <c r="BE84" s="5">
        <f>BD84-BD83</f>
        <v>6</v>
      </c>
      <c r="BF84">
        <f>BF83+0</f>
        <v>3</v>
      </c>
      <c r="BG84" s="5">
        <f>BF84-BF83</f>
        <v>0</v>
      </c>
      <c r="BH84">
        <f>BH83+0</f>
        <v>14</v>
      </c>
      <c r="BI84" s="5">
        <f>BH84-BH83</f>
        <v>0</v>
      </c>
      <c r="BK84">
        <f>BK83+60</f>
        <v>970</v>
      </c>
      <c r="BL84" s="5">
        <f>BK84-BK83</f>
        <v>60</v>
      </c>
      <c r="BM84">
        <f>BM83+-1</f>
        <v>20</v>
      </c>
      <c r="BN84" s="5">
        <f>BM84-BM83</f>
        <v>-1</v>
      </c>
      <c r="BO84">
        <f>BO83+0</f>
        <v>72</v>
      </c>
      <c r="BP84" s="5">
        <f>BO84-BO83</f>
        <v>0</v>
      </c>
      <c r="BR84">
        <f>BR83+27</f>
        <v>215</v>
      </c>
      <c r="BS84" s="5">
        <f>BR84-BR83</f>
        <v>27</v>
      </c>
      <c r="BU84" s="5"/>
      <c r="BV84">
        <f>BV83+0</f>
        <v>2</v>
      </c>
      <c r="BW84" s="5">
        <f>BV84-BV83</f>
        <v>0</v>
      </c>
      <c r="BY84">
        <f>N84+U84+AB84+AI84+AP84+AW84+BD84+BK84+BR84</f>
        <v>40022</v>
      </c>
      <c r="BZ84" s="5">
        <f>BY84-BY83</f>
        <v>382</v>
      </c>
      <c r="CA84">
        <f>P84+W84+AD84+AK84+AR84+AY84+BF84+BM84+BT84</f>
        <v>724</v>
      </c>
      <c r="CB84" s="3">
        <f>(CA84/CA83)-1</f>
        <v>-0.021621621621621623</v>
      </c>
      <c r="CC84">
        <f>R84+Y84+AF84+AM84+AT84+BA84+BH84+BO84+BV84</f>
        <v>3675</v>
      </c>
      <c r="CD84" s="3">
        <f>(CC84/CC83)-1</f>
        <v>0.010448171569975351</v>
      </c>
      <c r="CE84" s="1"/>
      <c r="CF84">
        <f>CA84-CA83</f>
        <v>-16</v>
      </c>
      <c r="CG84" t="inlineStr">
        <is>
          <t>CORRECT - no errors seen.  Ready for permanent record.</t>
        </is>
      </c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20.25">
      <c r="C85">
        <f>H84*D85</f>
        <v>385.99999999724702</v>
      </c>
      <c r="D85">
        <f>0.0096446954175199995</f>
        <v>0.0096446954175199995</v>
      </c>
      <c r="E85" t="s">
        <v>22</v>
      </c>
      <c r="F85" s="9">
        <v>43975</v>
      </c>
      <c r="G85" s="2">
        <f>H85*15</f>
        <v>606119.99999569985</v>
      </c>
      <c r="H85">
        <f>H84+C85</f>
        <v>40407.99999971332</v>
      </c>
      <c r="I85">
        <v>40468</v>
      </c>
      <c r="J85">
        <v>1643246</v>
      </c>
      <c r="K85">
        <f>N85+U85+AB85+AI85+AP85+AW85+BD85+BK85+BR85</f>
        <v>40468</v>
      </c>
      <c r="L85" s="3">
        <f>(K85/K84)-1</f>
        <v>0.011143870871020978</v>
      </c>
      <c r="N85">
        <f>N84+27</f>
        <v>1331</v>
      </c>
      <c r="O85" s="5">
        <f>N85-N84</f>
        <v>27</v>
      </c>
      <c r="P85">
        <f>P84+0</f>
        <v>5</v>
      </c>
      <c r="Q85" s="5">
        <f>P85-P84</f>
        <v>0</v>
      </c>
      <c r="R85">
        <f>R84+-1</f>
        <v>121</v>
      </c>
      <c r="S85" s="5">
        <f>R85-R84</f>
        <v>-1</v>
      </c>
      <c r="U85">
        <f>U84+141</f>
        <v>9686</v>
      </c>
      <c r="V85" s="5">
        <f>U85-U84</f>
        <v>141</v>
      </c>
      <c r="W85">
        <f>W84+-15</f>
        <v>164</v>
      </c>
      <c r="X85" s="5">
        <f>W85-W84</f>
        <v>-15</v>
      </c>
      <c r="Y85">
        <f>Y84+6</f>
        <v>1175</v>
      </c>
      <c r="Z85" s="5">
        <f>Y85-Y84</f>
        <v>6</v>
      </c>
      <c r="AA85" t="inlineStr">
        <is>
          <t>PROPOSED - open to proposal now - subject to revision.</t>
        </is>
      </c>
      <c r="AB85">
        <f>AB84+58</f>
        <v>10905</v>
      </c>
      <c r="AC85" s="5">
        <f>AB85-AB84</f>
        <v>58</v>
      </c>
      <c r="AD85">
        <f>AD84+-11</f>
        <v>254</v>
      </c>
      <c r="AE85" s="5">
        <f>AD85-AD84</f>
        <v>-11</v>
      </c>
      <c r="AF85">
        <f>AF84+6</f>
        <v>903</v>
      </c>
      <c r="AG85" s="5">
        <f>AF85-AF84</f>
        <v>6</v>
      </c>
      <c r="AI85">
        <f>AI84+125</f>
        <v>15114</v>
      </c>
      <c r="AJ85" s="5">
        <f>AI85-AI84</f>
        <v>125</v>
      </c>
      <c r="AK85">
        <f>AK84+5</f>
        <v>232</v>
      </c>
      <c r="AL85" s="5">
        <f>AK85-AK84</f>
        <v>5</v>
      </c>
      <c r="AM85">
        <f>AM84+7</f>
        <v>1215</v>
      </c>
      <c r="AN85" s="5">
        <f>AM85-AM84</f>
        <v>7</v>
      </c>
      <c r="AP85">
        <f>AP84+11</f>
        <v>1010</v>
      </c>
      <c r="AQ85" s="5">
        <f>AP85-AP84</f>
        <v>11</v>
      </c>
      <c r="AR85">
        <f>AR84+1</f>
        <v>26</v>
      </c>
      <c r="AS85" s="5">
        <f>AR85-AR84</f>
        <v>1</v>
      </c>
      <c r="AT85">
        <f>AT84+0</f>
        <v>136</v>
      </c>
      <c r="AU85" s="5">
        <f>AT85-AT84</f>
        <v>0</v>
      </c>
      <c r="AW85">
        <f>AW84+8</f>
        <v>807</v>
      </c>
      <c r="AX85" s="5">
        <f>AW85-AW84</f>
        <v>8</v>
      </c>
      <c r="AY85">
        <f>AY84+0</f>
        <v>0</v>
      </c>
      <c r="AZ85" s="5">
        <f>AY85-AY84</f>
        <v>0</v>
      </c>
      <c r="BA85">
        <f>BA84+0</f>
        <v>55</v>
      </c>
      <c r="BB85" s="5">
        <f>BA85-BA84</f>
        <v>0</v>
      </c>
      <c r="BD85">
        <f>BD84+5</f>
        <v>359</v>
      </c>
      <c r="BE85" s="5">
        <f>BD85-BD84</f>
        <v>5</v>
      </c>
      <c r="BF85">
        <f>BF84+0</f>
        <v>3</v>
      </c>
      <c r="BG85" s="5">
        <f>BF85-BF84</f>
        <v>0</v>
      </c>
      <c r="BH85">
        <f>BH84+0</f>
        <v>14</v>
      </c>
      <c r="BI85" s="5">
        <f>BH85-BH84</f>
        <v>0</v>
      </c>
      <c r="BK85">
        <f>BK84+76</f>
        <v>1046</v>
      </c>
      <c r="BL85" s="5">
        <f>BK85-BK84</f>
        <v>76</v>
      </c>
      <c r="BM85">
        <f>BM84+-3</f>
        <v>17</v>
      </c>
      <c r="BN85" s="5">
        <f>BM85-BM84</f>
        <v>-3</v>
      </c>
      <c r="BO85">
        <f>BO84+2</f>
        <v>74</v>
      </c>
      <c r="BP85" s="5">
        <f>BO85-BO84</f>
        <v>2</v>
      </c>
      <c r="BR85">
        <f>BR84+-5</f>
        <v>210</v>
      </c>
      <c r="BS85" s="5">
        <f>BR85-BR84</f>
        <v>-5</v>
      </c>
      <c r="BU85" s="5"/>
      <c r="BV85">
        <f>BV84+-2</f>
        <v>0</v>
      </c>
      <c r="BW85" s="5">
        <f>BV85-BV84</f>
        <v>-2</v>
      </c>
      <c r="BY85">
        <f>N85+U85+AB85+AI85+AP85+AW85+BD85+BK85+BR85</f>
        <v>40468</v>
      </c>
      <c r="BZ85" s="5">
        <f>BY85-BY84</f>
        <v>446</v>
      </c>
      <c r="CA85">
        <f>P85+W85+AD85+AK85+AR85+AY85+BF85+BM85+BT85</f>
        <v>701</v>
      </c>
      <c r="CB85" s="3">
        <f>(CA85/CA84)-1</f>
        <v>-0.031767955801104919</v>
      </c>
      <c r="CC85">
        <f>R85+Y85+AF85+AM85+AT85+BA85+BH85+BO85+BV85</f>
        <v>3693</v>
      </c>
      <c r="CD85" s="3">
        <f>(CC85/CC84)-1</f>
        <v>0.0048979591836735281</v>
      </c>
      <c r="CE85" s="1"/>
      <c r="CF85">
        <f>CA85-CA84</f>
        <v>-23</v>
      </c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389.99999999709064</v>
      </c>
      <c r="D86">
        <f>0.0096515541476900005</f>
        <v>0.0096515541476900005</v>
      </c>
      <c r="E86" t="s">
        <v>25</v>
      </c>
      <c r="F86" s="9">
        <v>43976</v>
      </c>
      <c r="G86" s="2">
        <f>H86*15</f>
        <v>611969.9999956562</v>
      </c>
      <c r="H86">
        <f>H85+C86</f>
        <v>40797.99999971041</v>
      </c>
      <c r="I86">
        <v>40873</v>
      </c>
      <c r="J86">
        <v>1662302</v>
      </c>
      <c r="K86">
        <f>N86+U86+AB86+AI86+AP86+AW86+BD86+BK86+BR86</f>
        <v>40873</v>
      </c>
      <c r="L86" s="3">
        <f>(K86/K85)-1</f>
        <v>0.010007907482455281</v>
      </c>
      <c r="N86">
        <f>N85+15</f>
        <v>1346</v>
      </c>
      <c r="O86" s="5">
        <f>N86-N85</f>
        <v>15</v>
      </c>
      <c r="P86">
        <f>P85+1</f>
        <v>6</v>
      </c>
      <c r="Q86" s="5">
        <f>P86-P85</f>
        <v>1</v>
      </c>
      <c r="R86">
        <f>R85+5</f>
        <v>126</v>
      </c>
      <c r="S86" s="5">
        <f>R86-R85</f>
        <v>5</v>
      </c>
      <c r="U86">
        <f>U85+155</f>
        <v>9841</v>
      </c>
      <c r="V86" s="5">
        <f>U86-U85</f>
        <v>155</v>
      </c>
      <c r="W86">
        <f>W85+2</f>
        <v>166</v>
      </c>
      <c r="X86" s="5">
        <f>W86-W85</f>
        <v>2</v>
      </c>
      <c r="Y86">
        <f>Y85+12</f>
        <v>1187</v>
      </c>
      <c r="Z86" s="5">
        <f>Y86-Y85</f>
        <v>12</v>
      </c>
      <c r="AB86">
        <f>AB85+112</f>
        <v>11017</v>
      </c>
      <c r="AC86" s="5">
        <f>AB86-AB85</f>
        <v>112</v>
      </c>
      <c r="AD86">
        <f>AD85+-1</f>
        <v>253</v>
      </c>
      <c r="AE86" s="5">
        <f>AD86-AD85</f>
        <v>-1</v>
      </c>
      <c r="AF86">
        <f>AF85+19</f>
        <v>922</v>
      </c>
      <c r="AG86" s="5">
        <f>AF86-AF85</f>
        <v>19</v>
      </c>
      <c r="AI86">
        <f>AI85+99</f>
        <v>15213</v>
      </c>
      <c r="AJ86" s="5">
        <f>AI86-AI85</f>
        <v>99</v>
      </c>
      <c r="AK86">
        <f>AK85+1</f>
        <v>233</v>
      </c>
      <c r="AL86" s="5">
        <f>AK86-AK85</f>
        <v>1</v>
      </c>
      <c r="AM86">
        <f>AM85+6</f>
        <v>1221</v>
      </c>
      <c r="AN86" s="5">
        <f>AM86-AM85</f>
        <v>6</v>
      </c>
      <c r="AP86">
        <f>AP85+2</f>
        <v>1012</v>
      </c>
      <c r="AQ86" s="5">
        <f>AP86-AP85</f>
        <v>2</v>
      </c>
      <c r="AR86">
        <f>AR85+3</f>
        <v>29</v>
      </c>
      <c r="AS86" s="5">
        <f>AR86-AR85</f>
        <v>3</v>
      </c>
      <c r="AT86">
        <f>AT85+2</f>
        <v>138</v>
      </c>
      <c r="AU86" s="5">
        <f>AT86-AT85</f>
        <v>2</v>
      </c>
      <c r="AW86">
        <f>AW85+5</f>
        <v>812</v>
      </c>
      <c r="AX86" s="5">
        <f>AW86-AW85</f>
        <v>5</v>
      </c>
      <c r="AY86">
        <f>AY85+0</f>
        <v>0</v>
      </c>
      <c r="AZ86" s="5">
        <f>AY86-AY85</f>
        <v>0</v>
      </c>
      <c r="BA86">
        <f>BA85+1</f>
        <v>56</v>
      </c>
      <c r="BB86" s="5">
        <f>BA86-BA85</f>
        <v>1</v>
      </c>
      <c r="BD86">
        <f>BD85+6</f>
        <v>365</v>
      </c>
      <c r="BE86" s="5">
        <f>BD86-BD85</f>
        <v>6</v>
      </c>
      <c r="BF86">
        <f>BF85+0</f>
        <v>3</v>
      </c>
      <c r="BG86" s="5">
        <f>BF86-BF85</f>
        <v>0</v>
      </c>
      <c r="BH86">
        <f>BH85+0</f>
        <v>14</v>
      </c>
      <c r="BI86" s="5">
        <f>BH86-BH85</f>
        <v>0</v>
      </c>
      <c r="BK86">
        <f>BK85+-3</f>
        <v>1043</v>
      </c>
      <c r="BL86" s="5">
        <f>BK86-BK85</f>
        <v>-3</v>
      </c>
      <c r="BM86">
        <f>BM85+-1</f>
        <v>16</v>
      </c>
      <c r="BN86" s="5">
        <f>BM86-BM85</f>
        <v>-1</v>
      </c>
      <c r="BO86">
        <f>BO85+4</f>
        <v>78</v>
      </c>
      <c r="BP86" s="5">
        <f>BO86-BO85</f>
        <v>4</v>
      </c>
      <c r="BR86">
        <f>BR85+14</f>
        <v>224</v>
      </c>
      <c r="BS86" s="5">
        <f>BR86-BR85</f>
        <v>14</v>
      </c>
      <c r="BU86" s="5"/>
      <c r="BV86">
        <f>BV85+0</f>
        <v>0</v>
      </c>
      <c r="BW86" s="5">
        <f>BV86-BV85</f>
        <v>0</v>
      </c>
      <c r="BY86">
        <f>N86+U86+AB86+AI86+AP86+AW86+BD86+BK86+BR86</f>
        <v>40873</v>
      </c>
      <c r="BZ86" s="5">
        <f>BY86-BY85</f>
        <v>405</v>
      </c>
      <c r="CA86">
        <f>P86+W86+AD86+AK86+AR86+AY86+BF86+BM86+BT86</f>
        <v>706</v>
      </c>
      <c r="CB86" s="3">
        <f>(CA86/CA85)-1</f>
        <v>0.007132667617689048</v>
      </c>
      <c r="CC86">
        <f>R86+Y86+AF86+AM86+AT86+BA86+BH86+BO86+BV86</f>
        <v>3742</v>
      </c>
      <c r="CD86" s="3">
        <f>(CC86/CC85)-1</f>
        <v>0.013268345518548497</v>
      </c>
      <c r="CE86" s="1"/>
      <c r="CF86">
        <f>CA86-CA85</f>
        <v>5</v>
      </c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393.99999999725947</v>
      </c>
      <c r="D87">
        <f>0.0096573361439300006</f>
        <v>0.0096573361439300006</v>
      </c>
      <c r="E87" t="s">
        <v>26</v>
      </c>
      <c r="F87" s="9">
        <v>43977</v>
      </c>
      <c r="G87" s="2">
        <f>H87*15</f>
        <v>617879.99999561498</v>
      </c>
      <c r="H87">
        <f>H86+C87</f>
        <v>41191.999999707667</v>
      </c>
      <c r="I87">
        <v>41303</v>
      </c>
      <c r="J87">
        <v>1680913</v>
      </c>
      <c r="K87">
        <f>N87+U87+AB87+AI87+AP87+AW87+BD87+BK87+BR87</f>
        <v>41303</v>
      </c>
      <c r="L87" s="3">
        <f>(K87/K86)-1</f>
        <v>0.010520392435103831</v>
      </c>
      <c r="N87">
        <f>N86+14</f>
        <v>1360</v>
      </c>
      <c r="O87" s="5">
        <f>N87-N86</f>
        <v>14</v>
      </c>
      <c r="P87">
        <f>P86+-2</f>
        <v>4</v>
      </c>
      <c r="Q87" s="5">
        <f>P87-P86</f>
        <v>-2</v>
      </c>
      <c r="R87">
        <f>R86+3</f>
        <v>129</v>
      </c>
      <c r="S87" s="5">
        <f>R87-R86</f>
        <v>3</v>
      </c>
      <c r="U87">
        <f>U86+76</f>
        <v>9917</v>
      </c>
      <c r="V87" s="5">
        <f>U87-U86</f>
        <v>76</v>
      </c>
      <c r="W87">
        <f>W86+7</f>
        <v>173</v>
      </c>
      <c r="X87" s="5">
        <f>W87-W86</f>
        <v>7</v>
      </c>
      <c r="Y87">
        <f>Y86+6</f>
        <v>1193</v>
      </c>
      <c r="Z87" s="5">
        <f>Y87-Y86</f>
        <v>6</v>
      </c>
      <c r="AB87">
        <f>AB86+104</f>
        <v>11121</v>
      </c>
      <c r="AC87" s="5">
        <f>AB87-AB86</f>
        <v>104</v>
      </c>
      <c r="AD87">
        <f>AD86+-5</f>
        <v>248</v>
      </c>
      <c r="AE87" s="5">
        <f>AD87-AD86</f>
        <v>-5</v>
      </c>
      <c r="AF87">
        <f>AF86+3</f>
        <v>925</v>
      </c>
      <c r="AG87" s="5">
        <f>AF87-AF86</f>
        <v>3</v>
      </c>
      <c r="AI87">
        <f>AI86+142</f>
        <v>15355</v>
      </c>
      <c r="AJ87" s="5">
        <f>AI87-AI86</f>
        <v>142</v>
      </c>
      <c r="AK87">
        <f>AK86+-8</f>
        <v>225</v>
      </c>
      <c r="AL87" s="5">
        <f>AK87-AK86</f>
        <v>-8</v>
      </c>
      <c r="AM87">
        <f>AM86+10</f>
        <v>1231</v>
      </c>
      <c r="AN87" s="5">
        <f>AM87-AM86</f>
        <v>10</v>
      </c>
      <c r="AP87">
        <f>AP86+14</f>
        <v>1026</v>
      </c>
      <c r="AQ87" s="5">
        <f>AP87-AP86</f>
        <v>14</v>
      </c>
      <c r="AR87">
        <f>AR86+-1</f>
        <v>28</v>
      </c>
      <c r="AS87" s="5">
        <f>AR87-AR86</f>
        <v>-1</v>
      </c>
      <c r="AT87">
        <f>AT86+4</f>
        <v>142</v>
      </c>
      <c r="AU87" s="5">
        <f>AT87-AT86</f>
        <v>4</v>
      </c>
      <c r="AW87">
        <f>AW86+9</f>
        <v>821</v>
      </c>
      <c r="AX87" s="5">
        <f>AW87-AW86</f>
        <v>9</v>
      </c>
      <c r="AY87">
        <f>AY86+0</f>
        <v>0</v>
      </c>
      <c r="AZ87" s="5">
        <f>AY87-AY86</f>
        <v>0</v>
      </c>
      <c r="BA87">
        <f>BA86+0</f>
        <v>56</v>
      </c>
      <c r="BB87" s="5">
        <f>BA87-BA86</f>
        <v>0</v>
      </c>
      <c r="BD87">
        <f>BD86+6</f>
        <v>371</v>
      </c>
      <c r="BE87" s="5">
        <f>BD87-BD86</f>
        <v>6</v>
      </c>
      <c r="BF87">
        <f>BF86+-1</f>
        <v>2</v>
      </c>
      <c r="BG87" s="5">
        <f>BF87-BF86</f>
        <v>-1</v>
      </c>
      <c r="BH87">
        <f>BH86+0</f>
        <v>14</v>
      </c>
      <c r="BI87" s="5">
        <f>BH87-BH86</f>
        <v>0</v>
      </c>
      <c r="BK87">
        <f>BK86+32</f>
        <v>1075</v>
      </c>
      <c r="BL87" s="5">
        <f>BK87-BK86</f>
        <v>32</v>
      </c>
      <c r="BM87">
        <f>BM86+-2</f>
        <v>14</v>
      </c>
      <c r="BN87" s="5">
        <f>BM87-BM86</f>
        <v>-2</v>
      </c>
      <c r="BO87">
        <f>BO86+0</f>
        <v>78</v>
      </c>
      <c r="BP87" s="5">
        <f>BO87-BO86</f>
        <v>0</v>
      </c>
      <c r="BR87">
        <f>BR86+33</f>
        <v>257</v>
      </c>
      <c r="BS87" s="5">
        <f>BR87-BR86</f>
        <v>33</v>
      </c>
      <c r="BU87" s="5"/>
      <c r="BV87">
        <f>BV86+1</f>
        <v>1</v>
      </c>
      <c r="BW87" s="5">
        <f>BV87-BV86</f>
        <v>1</v>
      </c>
      <c r="BY87">
        <f>N87+U87+AB87+AI87+AP87+AW87+BD87+BK87+BR87</f>
        <v>41303</v>
      </c>
      <c r="BZ87" s="5">
        <f>BY87-BY86</f>
        <v>430</v>
      </c>
      <c r="CA87">
        <f>P87+W87+AD87+AK87+AR87+AY87+BF87+BM87+BT87</f>
        <v>694</v>
      </c>
      <c r="CB87" s="3">
        <f>(CA87/CA86)-1</f>
        <v>-0.016997167138810165</v>
      </c>
      <c r="CC87">
        <f>R87+Y87+AF87+AM87+AT87+BA87+BH87+BO87+BV87</f>
        <v>3769</v>
      </c>
      <c r="CD87" s="3">
        <f>(CC87/CC86)-1</f>
        <v>0.0072153928380545018</v>
      </c>
      <c r="CE87" s="1"/>
      <c r="CF87">
        <f>CA87-CA86</f>
        <v>-12</v>
      </c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397.99999999702817</v>
      </c>
      <c r="D88">
        <f>0.0096620703049100001</f>
        <v>0.0096620703049100001</v>
      </c>
      <c r="E88" t="s">
        <v>27</v>
      </c>
      <c r="F88" s="9">
        <v>43978</v>
      </c>
      <c r="G88" s="2">
        <f>H88*15</f>
        <v>623849.99999557051</v>
      </c>
      <c r="H88">
        <f>H87+C88</f>
        <v>41589.999999704698</v>
      </c>
      <c r="I88">
        <v>41288</v>
      </c>
      <c r="J88">
        <v>1699176</v>
      </c>
      <c r="K88">
        <f>N88+U88+AB88+AI88+AP88+AW88+BD88+BK88+BR88</f>
        <v>41288</v>
      </c>
      <c r="L88" s="3">
        <f>(K88/K87)-1</f>
        <v>-0.00036316974553907144</v>
      </c>
      <c r="N88">
        <f>N87+0</f>
        <v>1360</v>
      </c>
      <c r="O88" s="5">
        <f>N88-N87</f>
        <v>0</v>
      </c>
      <c r="P88">
        <f>P87+1</f>
        <v>5</v>
      </c>
      <c r="Q88" s="5">
        <f>P88-P87</f>
        <v>1</v>
      </c>
      <c r="R88">
        <f>R87+1</f>
        <v>130</v>
      </c>
      <c r="S88" s="5">
        <f>R88-R87</f>
        <v>1</v>
      </c>
      <c r="U88">
        <f>U87+45</f>
        <v>9962</v>
      </c>
      <c r="V88" s="5">
        <f>U88-U87</f>
        <v>45</v>
      </c>
      <c r="W88">
        <f>W87+-8</f>
        <v>165</v>
      </c>
      <c r="X88" s="5">
        <f>W88-W87</f>
        <v>-8</v>
      </c>
      <c r="Y88">
        <f>Y87+10</f>
        <v>1203</v>
      </c>
      <c r="Z88" s="5">
        <f>Y88-Y87</f>
        <v>10</v>
      </c>
      <c r="AB88">
        <f>AB87+3</f>
        <v>11124</v>
      </c>
      <c r="AC88" s="5">
        <f>AB88-AB87</f>
        <v>3</v>
      </c>
      <c r="AD88">
        <f>AD87+0</f>
        <v>248</v>
      </c>
      <c r="AE88" s="5">
        <f>AD88-AD87</f>
        <v>0</v>
      </c>
      <c r="AF88">
        <f>AF87+9</f>
        <v>934</v>
      </c>
      <c r="AG88" s="5">
        <f>AF88-AF87</f>
        <v>9</v>
      </c>
      <c r="AI88">
        <f>AI87+-41</f>
        <v>15314</v>
      </c>
      <c r="AJ88" s="5">
        <f>AI88-AI87</f>
        <v>-41</v>
      </c>
      <c r="AK88">
        <f>AK87+-5</f>
        <v>220</v>
      </c>
      <c r="AL88" s="5">
        <f>AK88-AK87</f>
        <v>-5</v>
      </c>
      <c r="AM88">
        <f>AM87+11</f>
        <v>1242</v>
      </c>
      <c r="AN88" s="5">
        <f>AM88-AM87</f>
        <v>11</v>
      </c>
      <c r="AP88">
        <f>AP87+35</f>
        <v>1061</v>
      </c>
      <c r="AQ88" s="5">
        <f>AP88-AP87</f>
        <v>35</v>
      </c>
      <c r="AR88">
        <f>AR87+2</f>
        <v>30</v>
      </c>
      <c r="AS88" s="5">
        <f>AR88-AR87</f>
        <v>2</v>
      </c>
      <c r="AT88">
        <f>AT87+1</f>
        <v>143</v>
      </c>
      <c r="AU88" s="5">
        <f>AT88-AT87</f>
        <v>1</v>
      </c>
      <c r="AW88">
        <f>AW87+-6</f>
        <v>815</v>
      </c>
      <c r="AX88" s="5">
        <f>AW88-AW87</f>
        <v>-6</v>
      </c>
      <c r="AY88">
        <f>AY87+0</f>
        <v>0</v>
      </c>
      <c r="AZ88" s="5">
        <f>AY88-AY87</f>
        <v>0</v>
      </c>
      <c r="BA88">
        <f>BA87+1</f>
        <v>57</v>
      </c>
      <c r="BB88" s="5">
        <f>BA88-BA87</f>
        <v>1</v>
      </c>
      <c r="BD88">
        <f>BD87+0</f>
        <v>371</v>
      </c>
      <c r="BE88" s="5">
        <f>BD88-BD87</f>
        <v>0</v>
      </c>
      <c r="BF88">
        <f>BF87+-1</f>
        <v>1</v>
      </c>
      <c r="BG88" s="5">
        <f>BF88-BF87</f>
        <v>-1</v>
      </c>
      <c r="BH88">
        <f>BH87+0</f>
        <v>14</v>
      </c>
      <c r="BI88" s="5">
        <f>BH88-BH87</f>
        <v>0</v>
      </c>
      <c r="BK88">
        <f>BK87+-22</f>
        <v>1053</v>
      </c>
      <c r="BL88" s="5">
        <f>BK88-BK87</f>
        <v>-22</v>
      </c>
      <c r="BM88">
        <f>BM87+1</f>
        <v>15</v>
      </c>
      <c r="BN88" s="5">
        <f>BM88-BM87</f>
        <v>1</v>
      </c>
      <c r="BO88">
        <f>BO87+1</f>
        <v>79</v>
      </c>
      <c r="BP88" s="5">
        <f>BO88-BO87</f>
        <v>1</v>
      </c>
      <c r="BR88">
        <f>BR87+-29</f>
        <v>228</v>
      </c>
      <c r="BS88" s="5">
        <f>BR88-BR87</f>
        <v>-29</v>
      </c>
      <c r="BU88" s="5"/>
      <c r="BV88">
        <f>BV87+0</f>
        <v>1</v>
      </c>
      <c r="BW88" s="5">
        <f>BV88-BV87</f>
        <v>0</v>
      </c>
      <c r="BY88">
        <f>N88+U88+AB88+AI88+AP88+AW88+BD88+BK88+BR88</f>
        <v>41288</v>
      </c>
      <c r="BZ88" s="5">
        <f>BY88-BY87</f>
        <v>-15</v>
      </c>
      <c r="CA88">
        <f>P88+W88+AD88+AK88+AR88+AY88+BF88+BM88+BT88</f>
        <v>684</v>
      </c>
      <c r="CB88" s="3">
        <f>(CA88/CA87)-1</f>
        <v>-0.014409221902017322</v>
      </c>
      <c r="CC88">
        <f>R88+Y88+AF88+AM88+AT88+BA88+BH88+BO88+BV88</f>
        <v>3803</v>
      </c>
      <c r="CD88" s="3">
        <f>(CC88/CC87)-1</f>
        <v>0.0090209604669673205</v>
      </c>
      <c r="CE88" s="1"/>
      <c r="CF88">
        <f>CA88-CA87</f>
        <v>-10</v>
      </c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401.99999999706887</v>
      </c>
      <c r="D89">
        <f>0.0096657850444799992</f>
        <v>0.0096657850444799992</v>
      </c>
      <c r="E89" t="s">
        <v>29</v>
      </c>
      <c r="F89" s="9">
        <v>43979</v>
      </c>
      <c r="G89" s="2">
        <f>H89*15</f>
        <v>629879.99999552651</v>
      </c>
      <c r="H89">
        <f>H88+C89</f>
        <v>41991.999999701766</v>
      </c>
      <c r="I89">
        <v>41559</v>
      </c>
      <c r="J89">
        <v>1721753</v>
      </c>
      <c r="K89">
        <f>N89+U89+AB89+AI89+AP89+AW89+BD89+BK89+BR89</f>
        <v>41559</v>
      </c>
      <c r="L89" s="3">
        <f>(K89/K88)-1</f>
        <v>0.0065636504553381325</v>
      </c>
      <c r="N89">
        <f>N88+6</f>
        <v>1366</v>
      </c>
      <c r="O89" s="5">
        <f>N89-N88</f>
        <v>6</v>
      </c>
      <c r="P89">
        <f>P88+3</f>
        <v>8</v>
      </c>
      <c r="Q89" s="5">
        <f>P89-P88</f>
        <v>3</v>
      </c>
      <c r="R89">
        <f>R88+-2</f>
        <v>128</v>
      </c>
      <c r="S89" s="5">
        <f>R89-R88</f>
        <v>-2</v>
      </c>
      <c r="U89">
        <f>U88+116</f>
        <v>10078</v>
      </c>
      <c r="V89" s="5">
        <f>U89-U88</f>
        <v>116</v>
      </c>
      <c r="W89">
        <f>W88+-7</f>
        <v>158</v>
      </c>
      <c r="X89" s="5">
        <f>W89-W88</f>
        <v>-7</v>
      </c>
      <c r="Y89">
        <f>Y88+5</f>
        <v>1208</v>
      </c>
      <c r="Z89" s="5">
        <f>Y89-Y88</f>
        <v>5</v>
      </c>
      <c r="AB89">
        <f>AB88+74</f>
        <v>11198</v>
      </c>
      <c r="AC89" s="5">
        <f>AB89-AB88</f>
        <v>74</v>
      </c>
      <c r="AD89">
        <f>AD88+-16</f>
        <v>232</v>
      </c>
      <c r="AE89" s="5">
        <f>AD89-AD88</f>
        <v>-16</v>
      </c>
      <c r="AF89">
        <f>AF88+12</f>
        <v>946</v>
      </c>
      <c r="AG89" s="5">
        <f>AF89-AF88</f>
        <v>12</v>
      </c>
      <c r="AI89">
        <f>AI88+39</f>
        <v>15353</v>
      </c>
      <c r="AJ89" s="5">
        <f>AI89-AI88</f>
        <v>39</v>
      </c>
      <c r="AK89">
        <f>AK88+-9</f>
        <v>211</v>
      </c>
      <c r="AL89" s="5">
        <f>AK89-AK88</f>
        <v>-9</v>
      </c>
      <c r="AM89">
        <f>AM88+4</f>
        <v>1246</v>
      </c>
      <c r="AN89" s="5">
        <f>AM89-AM88</f>
        <v>4</v>
      </c>
      <c r="AP89">
        <f>AP88+21</f>
        <v>1082</v>
      </c>
      <c r="AQ89" s="5">
        <f>AP89-AP88</f>
        <v>21</v>
      </c>
      <c r="AR89">
        <f>AR88+-6</f>
        <v>24</v>
      </c>
      <c r="AS89" s="5">
        <f>AR89-AR88</f>
        <v>-6</v>
      </c>
      <c r="AT89">
        <f>AT88+1</f>
        <v>144</v>
      </c>
      <c r="AU89" s="5">
        <f>AT89-AT88</f>
        <v>1</v>
      </c>
      <c r="AW89">
        <f>AW88+7</f>
        <v>822</v>
      </c>
      <c r="AX89" s="5">
        <f>AW89-AW88</f>
        <v>7</v>
      </c>
      <c r="AY89">
        <f>AY88+2</f>
        <v>2</v>
      </c>
      <c r="AZ89" s="5">
        <f>AY89-AY88</f>
        <v>2</v>
      </c>
      <c r="BA89">
        <f>BA88+0</f>
        <v>57</v>
      </c>
      <c r="BB89" s="5">
        <f>BA89-BA88</f>
        <v>0</v>
      </c>
      <c r="BD89">
        <f>BD88+4</f>
        <v>375</v>
      </c>
      <c r="BE89" s="5">
        <f>BD89-BD88</f>
        <v>4</v>
      </c>
      <c r="BF89">
        <f>BF88+0</f>
        <v>1</v>
      </c>
      <c r="BG89" s="5">
        <f>BF89-BF88</f>
        <v>0</v>
      </c>
      <c r="BH89">
        <f>BH88+0</f>
        <v>14</v>
      </c>
      <c r="BI89" s="5">
        <f>BH89-BH88</f>
        <v>0</v>
      </c>
      <c r="BK89">
        <f>BK88+14</f>
        <v>1067</v>
      </c>
      <c r="BL89" s="5">
        <f>BK89-BK88</f>
        <v>14</v>
      </c>
      <c r="BM89">
        <f>BM88+-3</f>
        <v>12</v>
      </c>
      <c r="BN89" s="5">
        <f>BM89-BM88</f>
        <v>-3</v>
      </c>
      <c r="BO89">
        <f>BO88+4</f>
        <v>83</v>
      </c>
      <c r="BP89" s="5">
        <f>BO89-BO88</f>
        <v>4</v>
      </c>
      <c r="BR89">
        <f>BR88+-10</f>
        <v>218</v>
      </c>
      <c r="BS89" s="5">
        <f>BR89-BR88</f>
        <v>-10</v>
      </c>
      <c r="BU89" s="5"/>
      <c r="BV89">
        <f>BV88+-1</f>
        <v>0</v>
      </c>
      <c r="BW89" s="5">
        <f>BV89-BV88</f>
        <v>-1</v>
      </c>
      <c r="BY89">
        <f>N89+U89+AB89+AI89+AP89+AW89+BD89+BK89+BR89</f>
        <v>41559</v>
      </c>
      <c r="BZ89" s="5">
        <f>BY89-BY88</f>
        <v>271</v>
      </c>
      <c r="CA89">
        <f>P89+W89+AD89+AK89+AR89+AY89+BF89+BM89+BT89</f>
        <v>648</v>
      </c>
      <c r="CB89" s="3">
        <f>(CA89/CA88)-1</f>
        <v>-0.052631578947368474</v>
      </c>
      <c r="CC89">
        <f>R89+Y89+AF89+AM89+AT89+BA89+BH89+BO89+BV89</f>
        <v>3826</v>
      </c>
      <c r="CD89" s="3">
        <f>(CC89/CC88)-1</f>
        <v>0.0060478569550355132</v>
      </c>
      <c r="CE89" s="1"/>
      <c r="CF89">
        <f>CA89-CA88</f>
        <v>-36</v>
      </c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205.11504126502012</v>
      </c>
      <c r="D90">
        <f>0.0048846218628900004</f>
        <v>0.0048846218628900004</v>
      </c>
      <c r="E90" t="s">
        <v>30</v>
      </c>
      <c r="F90" s="9">
        <v>43980</v>
      </c>
      <c r="G90" s="2">
        <f>H90*15</f>
        <v>632956.72561450175</v>
      </c>
      <c r="H90">
        <f>H89+C90</f>
        <v>42197.115040966783</v>
      </c>
      <c r="I90">
        <v>41762</v>
      </c>
      <c r="J90">
        <v>1746019</v>
      </c>
      <c r="K90">
        <f>N90+U90+AB90+AI90+AP90+AW90+BD90+BK90+BR90</f>
        <v>41762</v>
      </c>
      <c r="L90" s="3">
        <f>(K90/K89)-1</f>
        <v>0.0048846218628937343</v>
      </c>
      <c r="N90">
        <f>N89+9</f>
        <v>1375</v>
      </c>
      <c r="O90" s="5">
        <f>N90-N89</f>
        <v>9</v>
      </c>
      <c r="P90">
        <f>P89+-3</f>
        <v>5</v>
      </c>
      <c r="Q90" s="5">
        <f>P90-P89</f>
        <v>-3</v>
      </c>
      <c r="R90">
        <f>R89+2</f>
        <v>130</v>
      </c>
      <c r="S90" s="5">
        <f>R90-R89</f>
        <v>2</v>
      </c>
      <c r="U90">
        <f>U89+68</f>
        <v>10146</v>
      </c>
      <c r="V90" s="5">
        <f>U90-U89</f>
        <v>68</v>
      </c>
      <c r="W90">
        <f>W89+-20</f>
        <v>138</v>
      </c>
      <c r="X90" s="5">
        <f>W90-W89</f>
        <v>-20</v>
      </c>
      <c r="Y90">
        <f>Y89+14</f>
        <v>1222</v>
      </c>
      <c r="Z90" s="5">
        <f>Y90-Y89</f>
        <v>14</v>
      </c>
      <c r="AB90">
        <f>AB89+43</f>
        <v>11241</v>
      </c>
      <c r="AC90" s="5">
        <f>AB90-AB89</f>
        <v>43</v>
      </c>
      <c r="AD90">
        <f>AD89+-25</f>
        <v>207</v>
      </c>
      <c r="AE90" s="5">
        <f>AD90-AD89</f>
        <v>-25</v>
      </c>
      <c r="AF90">
        <f>AF89+11</f>
        <v>957</v>
      </c>
      <c r="AG90" s="5">
        <f>AF90-AF89</f>
        <v>11</v>
      </c>
      <c r="AI90">
        <f>AI89+56</f>
        <v>15409</v>
      </c>
      <c r="AJ90" s="5">
        <f>AI90-AI89</f>
        <v>56</v>
      </c>
      <c r="AK90">
        <f>AK89+-23</f>
        <v>188</v>
      </c>
      <c r="AL90" s="5">
        <f>AK90-AK89</f>
        <v>-23</v>
      </c>
      <c r="AM90">
        <f>AM89+11</f>
        <v>1257</v>
      </c>
      <c r="AN90" s="5">
        <f>AM90-AM89</f>
        <v>11</v>
      </c>
      <c r="AP90">
        <f>AP89+8</f>
        <v>1090</v>
      </c>
      <c r="AQ90" s="5">
        <f>AP90-AP89</f>
        <v>8</v>
      </c>
      <c r="AR90">
        <f>AR89+-2</f>
        <v>22</v>
      </c>
      <c r="AS90" s="5">
        <f>AR90-AR89</f>
        <v>-2</v>
      </c>
      <c r="AT90">
        <f>AT89+2</f>
        <v>146</v>
      </c>
      <c r="AU90" s="5">
        <f>AT90-AT89</f>
        <v>2</v>
      </c>
      <c r="AW90">
        <f>AW89+5</f>
        <v>827</v>
      </c>
      <c r="AX90" s="5">
        <f>AW90-AW89</f>
        <v>5</v>
      </c>
      <c r="AY90">
        <f>AY89+0</f>
        <v>2</v>
      </c>
      <c r="AZ90" s="5">
        <f>AY90-AY89</f>
        <v>0</v>
      </c>
      <c r="BA90">
        <f>BA89+0</f>
        <v>57</v>
      </c>
      <c r="BB90" s="5">
        <f>BA90-BA89</f>
        <v>0</v>
      </c>
      <c r="BD90">
        <f>BD89+5</f>
        <v>380</v>
      </c>
      <c r="BE90" s="5">
        <f>BD90-BD89</f>
        <v>5</v>
      </c>
      <c r="BF90">
        <f>BF89+2</f>
        <v>3</v>
      </c>
      <c r="BG90" s="5">
        <f>BF90-BF89</f>
        <v>2</v>
      </c>
      <c r="BH90">
        <f>BH89+0</f>
        <v>14</v>
      </c>
      <c r="BI90" s="5">
        <f>BH90-BH89</f>
        <v>0</v>
      </c>
      <c r="BK90">
        <f>BK89+1</f>
        <v>1068</v>
      </c>
      <c r="BL90" s="5">
        <f>BK90-BK89</f>
        <v>1</v>
      </c>
      <c r="BM90">
        <f>BM89+0</f>
        <v>12</v>
      </c>
      <c r="BN90" s="5">
        <f>BM90-BM89</f>
        <v>0</v>
      </c>
      <c r="BO90">
        <f>BO89+2</f>
        <v>85</v>
      </c>
      <c r="BP90" s="5">
        <f>BO90-BO89</f>
        <v>2</v>
      </c>
      <c r="BR90">
        <f>BR89+8</f>
        <v>226</v>
      </c>
      <c r="BS90" s="5">
        <f>BR90-BR89</f>
        <v>8</v>
      </c>
      <c r="BU90" s="5"/>
      <c r="BV90">
        <f>BV89+0</f>
        <v>0</v>
      </c>
      <c r="BW90" s="5">
        <f>BV90-BV89</f>
        <v>0</v>
      </c>
      <c r="BY90">
        <f>N90+U90+AB90+AI90+AP90+AW90+BD90+BK90+BR90</f>
        <v>41762</v>
      </c>
      <c r="BZ90" s="5">
        <f>BY90-BY89</f>
        <v>203</v>
      </c>
      <c r="CA90">
        <f>P90+W90+AD90+AK90+AR90+AY90+BF90+BM90+BT90</f>
        <v>577</v>
      </c>
      <c r="CB90" s="3">
        <f>(CA90/CA89)-1</f>
        <v>-0.10956790123456794</v>
      </c>
      <c r="CC90">
        <f>R90+Y90+AF90+AM90+AT90+BA90+BH90+BO90+BV90</f>
        <v>3868</v>
      </c>
      <c r="CD90" s="3">
        <f>(CC90/CC89)-1</f>
        <v>0.010977522216413904</v>
      </c>
      <c r="CE90" s="1"/>
      <c r="CF90">
        <f>CA90-CA89</f>
        <v>-71</v>
      </c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19.74">
      <c r="C91">
        <f>H90*D91</f>
        <v>262.70891984696999</v>
      </c>
      <c r="D91">
        <f>0.0062257554714800004</f>
        <v>0.0062257554714800004</v>
      </c>
      <c r="E91" t="s">
        <v>32</v>
      </c>
      <c r="F91" s="9">
        <v>43981</v>
      </c>
      <c r="G91" s="2">
        <f>H91*15</f>
        <v>636897.35941220634</v>
      </c>
      <c r="H91">
        <f>H90+C91</f>
        <v>42459.823960813752</v>
      </c>
      <c r="I91">
        <v>42022</v>
      </c>
      <c r="J91">
        <v>1770165</v>
      </c>
      <c r="K91">
        <f>N91+U91+AB91+AI91+AP91+AW91+BD91+BK91+BR91</f>
        <v>42022</v>
      </c>
      <c r="L91" s="3">
        <f>(K91/K90)-1</f>
        <v>0.0062257554714812979</v>
      </c>
      <c r="M91" t="inlineStr">
        <is>
          <t>NEW:</t>
        </is>
      </c>
      <c r="N91">
        <f>N90+6</f>
        <v>1381</v>
      </c>
      <c r="O91" s="5">
        <f>N91-N90</f>
        <v>6</v>
      </c>
      <c r="P91">
        <f>P90+-2</f>
        <v>3</v>
      </c>
      <c r="Q91" s="5">
        <f>P91-P90</f>
        <v>-2</v>
      </c>
      <c r="R91">
        <f>R90+1</f>
        <v>131</v>
      </c>
      <c r="S91" s="5">
        <f>R91-R90</f>
        <v>1</v>
      </c>
      <c r="U91">
        <f>U90+61</f>
        <v>10207</v>
      </c>
      <c r="V91" s="5">
        <f>U91-U90</f>
        <v>61</v>
      </c>
      <c r="W91">
        <f>W90+-18</f>
        <v>120</v>
      </c>
      <c r="X91" s="5">
        <f>W91-W90</f>
        <v>-18</v>
      </c>
      <c r="Y91">
        <f>Y90+16</f>
        <v>1238</v>
      </c>
      <c r="Z91" s="5">
        <f>Y91-Y90</f>
        <v>16</v>
      </c>
      <c r="AB91">
        <f>AB90+68</f>
        <v>11309</v>
      </c>
      <c r="AC91" s="5">
        <f>AB91-AB90</f>
        <v>68</v>
      </c>
      <c r="AD91">
        <f>AD90+-12</f>
        <v>195</v>
      </c>
      <c r="AE91" s="5">
        <f>AD91-AD90</f>
        <v>-12</v>
      </c>
      <c r="AF91">
        <f>AF90+9</f>
        <v>966</v>
      </c>
      <c r="AG91" s="5">
        <f>AF91-AF90</f>
        <v>9</v>
      </c>
      <c r="AI91">
        <f>AI90+93</f>
        <v>15502</v>
      </c>
      <c r="AJ91" s="5">
        <f>AI91-AI90</f>
        <v>93</v>
      </c>
      <c r="AK91">
        <f>AK90+-12</f>
        <v>176</v>
      </c>
      <c r="AL91" s="5">
        <f>AK91-AK90</f>
        <v>-12</v>
      </c>
      <c r="AM91">
        <f>AM90+10</f>
        <v>1267</v>
      </c>
      <c r="AN91" s="5">
        <f>AM91-AM90</f>
        <v>10</v>
      </c>
      <c r="AP91">
        <f>AP90+14</f>
        <v>1104</v>
      </c>
      <c r="AQ91" s="5">
        <f>AP91-AP90</f>
        <v>14</v>
      </c>
      <c r="AR91">
        <f>AR90+0</f>
        <v>22</v>
      </c>
      <c r="AS91" s="5">
        <f>AR91-AR90</f>
        <v>0</v>
      </c>
      <c r="AT91">
        <f>AT90+4</f>
        <v>150</v>
      </c>
      <c r="AU91" s="5">
        <f>AT91-AT90</f>
        <v>4</v>
      </c>
      <c r="AW91">
        <f>AW90+6</f>
        <v>833</v>
      </c>
      <c r="AX91" s="5">
        <f>AW91-AW90</f>
        <v>6</v>
      </c>
      <c r="AY91">
        <f>AY90+0</f>
        <v>2</v>
      </c>
      <c r="AZ91" s="5">
        <f>AY91-AY90</f>
        <v>0</v>
      </c>
      <c r="BA91">
        <f>BA90+0</f>
        <v>57</v>
      </c>
      <c r="BB91" s="5">
        <f>BA91-BA90</f>
        <v>0</v>
      </c>
      <c r="BD91">
        <f>BD90+1</f>
        <v>381</v>
      </c>
      <c r="BE91" s="5">
        <f>BD91-BD90</f>
        <v>1</v>
      </c>
      <c r="BF91">
        <f>BF90+-1</f>
        <v>2</v>
      </c>
      <c r="BG91" s="5">
        <f>BF91-BF90</f>
        <v>-1</v>
      </c>
      <c r="BH91">
        <f>BH90+0</f>
        <v>14</v>
      </c>
      <c r="BI91" s="5">
        <f>BH91-BH90</f>
        <v>0</v>
      </c>
      <c r="BK91">
        <f>BK90+8</f>
        <v>1076</v>
      </c>
      <c r="BL91" s="5">
        <f>BK91-BK90</f>
        <v>8</v>
      </c>
      <c r="BM91">
        <f>BM90+1</f>
        <v>13</v>
      </c>
      <c r="BN91" s="5">
        <f>BM91-BM90</f>
        <v>1</v>
      </c>
      <c r="BO91">
        <f>BO90+4</f>
        <v>89</v>
      </c>
      <c r="BP91" s="5">
        <f>BO91-BO90</f>
        <v>4</v>
      </c>
      <c r="BR91">
        <f>BR90+3</f>
        <v>229</v>
      </c>
      <c r="BS91" s="5">
        <f>BR91-BR90</f>
        <v>3</v>
      </c>
      <c r="BU91" s="5"/>
      <c r="BV91">
        <f>BV90+0</f>
        <v>0</v>
      </c>
      <c r="BW91" s="5">
        <f>BV91-BV90</f>
        <v>0</v>
      </c>
      <c r="BY91">
        <f>N91+U91+AB91+AI91+AP91+AW91+BD91+BK91+BR91</f>
        <v>42022</v>
      </c>
      <c r="BZ91" s="5">
        <f>BY91-BY90</f>
        <v>260</v>
      </c>
      <c r="CA91">
        <f>P91+W91+AD91+AK91+AR91+AY91+BF91+BM91+BT91</f>
        <v>533</v>
      </c>
      <c r="CB91" s="3">
        <f>(CA91/CA90)-1</f>
        <v>-0.076256499133448896</v>
      </c>
      <c r="CC91">
        <f>R91+Y91+AF91+AM91+AT91+BA91+BH91+BO91+BV91</f>
        <v>3912</v>
      </c>
      <c r="CD91" s="3">
        <f>(CC91/CC90)-1</f>
        <v>0.011375387797311287</v>
      </c>
      <c r="CE91" s="1"/>
      <c r="CF91">
        <f>CA91-CA90</f>
        <v>-44</v>
      </c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264.34448134211385</v>
      </c>
      <c r="D92">
        <f>D91</f>
        <v>0.0062257554714800004</v>
      </c>
      <c r="E92" t="s">
        <v>22</v>
      </c>
      <c r="G92" s="2">
        <f>H92*15</f>
        <v>640862.52663233806</v>
      </c>
      <c r="H92">
        <f>H91+C92</f>
        <v>42724.168442155868</v>
      </c>
      <c r="J92" s="1"/>
      <c r="K92" s="1"/>
      <c r="L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J92" s="1"/>
      <c r="AK92" s="1"/>
      <c r="AL92" s="1"/>
      <c r="AM92" s="1"/>
      <c r="AN92" s="1"/>
      <c r="AP92" s="1"/>
      <c r="AQ92" s="1"/>
      <c r="AR92" s="1"/>
      <c r="AS92" s="1"/>
      <c r="AT92" s="1"/>
      <c r="AU92" s="1"/>
      <c r="AW92" s="1"/>
      <c r="AX92" s="1"/>
      <c r="AY92" s="1"/>
      <c r="AZ92" s="1"/>
      <c r="BA92" s="1"/>
      <c r="BB92" s="1"/>
      <c r="BD92" s="1"/>
      <c r="BE92" s="1"/>
      <c r="BF92" s="1"/>
      <c r="BG92" s="1"/>
      <c r="BH92" s="1"/>
      <c r="BI92" s="1"/>
      <c r="BK92" s="1"/>
      <c r="BL92" s="1"/>
      <c r="BM92" s="1"/>
      <c r="BN92" s="1"/>
      <c r="BO92" s="1"/>
      <c r="BP92" s="1"/>
      <c r="BR92" s="1"/>
      <c r="BS92" s="1"/>
      <c r="BT92" s="1"/>
      <c r="BU92" s="1"/>
      <c r="BV92" s="1"/>
      <c r="BW92" s="1"/>
      <c r="BY92" s="1"/>
      <c r="BZ92" s="1"/>
      <c r="CA92" s="1"/>
      <c r="CB92" s="1"/>
      <c r="CC92" s="1"/>
      <c r="CD92" s="1"/>
      <c r="CE92" s="1"/>
      <c r="CF92" s="1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19.74">
      <c r="C93">
        <f>H92*D93</f>
        <v>265.99022544318507</v>
      </c>
      <c r="D93">
        <f>D92</f>
        <v>0.0062257554714800004</v>
      </c>
      <c r="E93" t="s">
        <v>25</v>
      </c>
      <c r="F93" t="inlineStr">
        <is>
          <t>day two</t>
        </is>
      </c>
      <c r="G93" s="2">
        <f>H93*15</f>
        <v>644852.38001398579</v>
      </c>
      <c r="H93">
        <f>H92+C93</f>
        <v>42990.158667599055</v>
      </c>
      <c r="K93" s="1"/>
      <c r="L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AJ93" s="1"/>
      <c r="AK93" s="1"/>
      <c r="AL93" s="1"/>
      <c r="AM93" s="1"/>
      <c r="AN93" s="1"/>
      <c r="AP93" s="1"/>
      <c r="AQ93" s="1"/>
      <c r="AR93" s="1"/>
      <c r="AS93" s="1"/>
      <c r="AT93" s="1"/>
      <c r="AU93" s="1"/>
      <c r="AW93" s="1"/>
      <c r="AX93" s="1"/>
      <c r="AY93" s="1"/>
      <c r="AZ93" s="1"/>
      <c r="BA93" s="1"/>
      <c r="BB93" s="1"/>
      <c r="BD93" s="1"/>
      <c r="BE93" s="1"/>
      <c r="BF93" s="1"/>
      <c r="BG93" s="1"/>
      <c r="BH93" s="1"/>
      <c r="BI93" s="1"/>
      <c r="BK93" s="1"/>
      <c r="BL93" s="1"/>
      <c r="BM93" s="1"/>
      <c r="BN93" s="1"/>
      <c r="BO93" s="1"/>
      <c r="BP93" s="1"/>
      <c r="BR93" s="1"/>
      <c r="BS93" s="1"/>
      <c r="BT93" s="1"/>
      <c r="BU93" s="1"/>
      <c r="BV93" s="1"/>
      <c r="BW93" s="1"/>
      <c r="BY93" s="1"/>
      <c r="BZ93" s="1"/>
      <c r="CA93" s="1"/>
      <c r="CB93" s="1"/>
      <c r="CC93" s="1"/>
      <c r="CD93" s="1"/>
      <c r="CE93" s="1"/>
      <c r="CF93" s="1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19.74">
      <c r="C94">
        <f>H93*D94</f>
        <v>267.64621554459819</v>
      </c>
      <c r="D94">
        <f>D93</f>
        <v>0.0062257554714800004</v>
      </c>
      <c r="E94" t="s">
        <v>26</v>
      </c>
      <c r="F94" t="inlineStr">
        <is>
          <t>day three</t>
        </is>
      </c>
      <c r="G94" s="2">
        <f>H94*15</f>
        <v>648867.07324715483</v>
      </c>
      <c r="H94">
        <f>H93+C94</f>
        <v>43257.804883143654</v>
      </c>
      <c r="K94" s="1"/>
      <c r="L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AR94" s="1"/>
      <c r="AS94" s="1"/>
      <c r="AT94" s="1"/>
      <c r="AU94" s="1"/>
      <c r="AW94" s="1"/>
      <c r="AX94" s="1"/>
      <c r="AY94" s="1"/>
      <c r="AZ94" s="1"/>
      <c r="BA94" s="1"/>
      <c r="BB94" s="1"/>
      <c r="BD94" s="1"/>
      <c r="BE94" s="1"/>
      <c r="BF94" s="1"/>
      <c r="BG94" s="1"/>
      <c r="BH94" s="1"/>
      <c r="BI94" s="1"/>
      <c r="BK94" s="1"/>
      <c r="BL94" s="1"/>
      <c r="BM94" s="1"/>
      <c r="BN94" s="1"/>
      <c r="BO94" s="1"/>
      <c r="BP94" s="1"/>
      <c r="BR94" s="1"/>
      <c r="BS94" s="1"/>
      <c r="BT94" s="1"/>
      <c r="BU94" s="1"/>
      <c r="BV94" s="1"/>
      <c r="BW94" s="1"/>
      <c r="BY94" s="1"/>
      <c r="BZ94" s="1"/>
      <c r="CA94" s="1"/>
      <c r="CB94" s="1"/>
      <c r="CC94" s="1"/>
      <c r="CD94" s="1"/>
      <c r="CE94" s="1"/>
      <c r="CF94" s="1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19.74">
      <c r="C95">
        <f>H94*D95</f>
        <v>269.3125154354459</v>
      </c>
      <c r="D95">
        <f>D94</f>
        <v>0.0062257554714800004</v>
      </c>
      <c r="E95" t="s">
        <v>27</v>
      </c>
      <c r="F95" t="inlineStr">
        <is>
          <t>day four</t>
        </is>
      </c>
      <c r="G95" s="2">
        <f>H95*15</f>
        <v>652906.76097868651</v>
      </c>
      <c r="H95">
        <f>H94+C95</f>
        <v>43527.117398579103</v>
      </c>
      <c r="K95" s="1"/>
      <c r="L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AJ95" s="1"/>
      <c r="AK95" s="1"/>
      <c r="AL95" s="1"/>
      <c r="AM95" s="1"/>
      <c r="AN95" s="1"/>
      <c r="AP95" s="1"/>
      <c r="AQ95" s="1"/>
      <c r="AR95" s="1"/>
      <c r="AS95" s="1"/>
      <c r="AT95" s="1"/>
      <c r="AU95" s="1"/>
      <c r="AW95" s="1"/>
      <c r="AX95" s="1"/>
      <c r="AY95" s="1"/>
      <c r="AZ95" s="1"/>
      <c r="BA95" s="1"/>
      <c r="BB95" s="1"/>
      <c r="BD95" s="1"/>
      <c r="BE95" s="1"/>
      <c r="BF95" s="1"/>
      <c r="BG95" s="1"/>
      <c r="BH95" s="1"/>
      <c r="BI95" s="1"/>
      <c r="BK95" s="1"/>
      <c r="BL95" s="1"/>
      <c r="BM95" s="1"/>
      <c r="BN95" s="1"/>
      <c r="BO95" s="1"/>
      <c r="BP95" s="1"/>
      <c r="BR95" s="1"/>
      <c r="BS95" s="1"/>
      <c r="BT95" s="1"/>
      <c r="BU95" s="1"/>
      <c r="BV95" s="1"/>
      <c r="BW95" s="1"/>
      <c r="BY95" s="1"/>
      <c r="BZ95" s="1"/>
      <c r="CA95" s="1"/>
      <c r="CB95" s="1"/>
      <c r="CC95" s="1"/>
      <c r="CD95" s="1"/>
      <c r="CE95" s="1"/>
      <c r="CF95" s="1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19.74">
      <c r="C96">
        <f>H95*D96</f>
        <v>270.98918930195617</v>
      </c>
      <c r="D96">
        <f>D95</f>
        <v>0.0062257554714800004</v>
      </c>
      <c r="E96" t="s">
        <v>29</v>
      </c>
      <c r="F96" t="inlineStr">
        <is>
          <t>day five</t>
        </is>
      </c>
      <c r="G96" s="2">
        <f>H96*15</f>
        <v>656971.59881821589</v>
      </c>
      <c r="H96">
        <f>H95+C96</f>
        <v>43798.106587881062</v>
      </c>
      <c r="L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AJ96" s="1"/>
      <c r="AK96" s="1"/>
      <c r="AL96" s="1"/>
      <c r="AM96" s="1"/>
      <c r="AN96" s="1"/>
      <c r="AP96" s="1"/>
      <c r="AQ96" s="1"/>
      <c r="AR96" s="1"/>
      <c r="AS96" s="1"/>
      <c r="AT96" s="1"/>
      <c r="AU96" s="1"/>
      <c r="AW96" s="1"/>
      <c r="AX96" s="1"/>
      <c r="AY96" s="1"/>
      <c r="AZ96" s="1"/>
      <c r="BA96" s="1"/>
      <c r="BB96" s="1"/>
      <c r="BD96" s="1"/>
      <c r="BE96" s="1"/>
      <c r="BF96" s="1"/>
      <c r="BG96" s="1"/>
      <c r="BH96" s="1"/>
      <c r="BI96" s="1"/>
      <c r="BK96" s="1"/>
      <c r="BL96" s="1"/>
      <c r="BM96" s="1"/>
      <c r="BN96" s="1"/>
      <c r="BO96" s="1"/>
      <c r="BP96" s="1"/>
      <c r="BR96" s="1"/>
      <c r="BS96" s="1"/>
      <c r="BT96" s="1"/>
      <c r="BU96" s="1"/>
      <c r="BV96" s="1"/>
      <c r="BW96" s="1"/>
      <c r="BY96" s="1"/>
      <c r="BZ96" s="1"/>
      <c r="CA96" s="1"/>
      <c r="CB96" s="1"/>
      <c r="CC96" s="1"/>
      <c r="CD96" s="1"/>
      <c r="CE96" s="1"/>
      <c r="CF96" s="1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19.74">
      <c r="C97">
        <f>H96*D97</f>
        <v>272.67630172996479</v>
      </c>
      <c r="D97">
        <f>D96</f>
        <v>0.0062257554714800004</v>
      </c>
      <c r="E97" t="s">
        <v>30</v>
      </c>
      <c r="F97" t="inlineStr">
        <is>
          <t>above: moving target</t>
        </is>
      </c>
      <c r="G97" s="2">
        <f>H97*15</f>
        <v>661061.74334416538</v>
      </c>
      <c r="H97">
        <f>H96+C97</f>
        <v>44070.78288961103</v>
      </c>
      <c r="K97" s="1"/>
      <c r="L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AJ97" s="1"/>
      <c r="AK97" s="1"/>
      <c r="AL97" s="1"/>
      <c r="AM97" s="1"/>
      <c r="AN97" s="1"/>
      <c r="AP97" s="1"/>
      <c r="AQ97" s="1"/>
      <c r="AR97" s="1"/>
      <c r="AS97" s="1"/>
      <c r="AT97" s="1"/>
      <c r="AU97" s="1"/>
      <c r="AW97" s="1"/>
      <c r="AX97" s="1"/>
      <c r="AY97" s="1"/>
      <c r="AZ97" s="1"/>
      <c r="BA97" s="1"/>
      <c r="BB97" s="1"/>
      <c r="BD97" s="1"/>
      <c r="BE97" s="1"/>
      <c r="BF97" s="1"/>
      <c r="BG97" s="1"/>
      <c r="BH97" s="1"/>
      <c r="BI97" s="1"/>
      <c r="BK97" s="1"/>
      <c r="BL97" s="1"/>
      <c r="BM97" s="1"/>
      <c r="BN97" s="1"/>
      <c r="BO97" s="1"/>
      <c r="BP97" s="1"/>
      <c r="BR97" s="1"/>
      <c r="BS97" s="1"/>
      <c r="BT97" s="1"/>
      <c r="BU97" s="1"/>
      <c r="BV97" s="1"/>
      <c r="BW97" s="1"/>
      <c r="BY97" s="1"/>
      <c r="BZ97" s="1"/>
      <c r="CA97" s="1"/>
      <c r="CB97" s="1"/>
      <c r="CC97" s="1"/>
      <c r="CD97" s="1"/>
      <c r="CE97" s="1"/>
      <c r="CF97" s="1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274.37391770740305</v>
      </c>
      <c r="D98">
        <f>D97</f>
        <v>0.0062257554714800004</v>
      </c>
      <c r="E98" t="s">
        <v>32</v>
      </c>
      <c r="F98" s="9">
        <v>43988</v>
      </c>
      <c r="G98" s="2">
        <f>H98*15</f>
        <v>665177.35210977646</v>
      </c>
      <c r="H98">
        <f>H97+C98</f>
        <v>44345.156807318432</v>
      </c>
      <c r="K98" s="1"/>
      <c r="L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AJ98" s="1"/>
      <c r="AK98" s="1"/>
      <c r="AL98" s="1"/>
      <c r="AM98" s="1"/>
      <c r="AN98" s="1"/>
      <c r="AP98" s="1"/>
      <c r="AQ98" s="1"/>
      <c r="AR98" s="1"/>
      <c r="AS98" s="1"/>
      <c r="AT98" s="1"/>
      <c r="AU98" s="1"/>
      <c r="AW98" s="1"/>
      <c r="AX98" s="1"/>
      <c r="AY98" s="1"/>
      <c r="AZ98" s="1"/>
      <c r="BA98" s="1"/>
      <c r="BB98" s="1"/>
      <c r="BD98" s="1"/>
      <c r="BE98" s="1"/>
      <c r="BF98" s="1"/>
      <c r="BG98" s="1"/>
      <c r="BH98" s="1"/>
      <c r="BI98" s="1"/>
      <c r="BK98" s="1"/>
      <c r="BL98" s="1"/>
      <c r="BM98" s="1"/>
      <c r="BN98" s="1"/>
      <c r="BO98" s="1"/>
      <c r="BP98" s="1"/>
      <c r="BR98" s="1"/>
      <c r="BS98" s="1"/>
      <c r="BT98" s="1"/>
      <c r="BU98" s="1"/>
      <c r="BV98" s="1"/>
      <c r="BW98" s="1"/>
      <c r="BY98" s="1"/>
      <c r="BZ98" s="1"/>
      <c r="CA98" s="1"/>
      <c r="CB98" s="1"/>
      <c r="CC98" s="1"/>
      <c r="CD98" s="1"/>
      <c r="CE98" s="1"/>
      <c r="CF98" s="1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276.08210262680132</v>
      </c>
      <c r="D99">
        <f>D98</f>
        <v>0.0062257554714800004</v>
      </c>
      <c r="E99" t="s">
        <v>22</v>
      </c>
      <c r="F99" s="9">
        <v>43989</v>
      </c>
      <c r="G99" s="2">
        <f>H99*15</f>
        <v>669318.5836491785</v>
      </c>
      <c r="H99">
        <f>H98+C99</f>
        <v>44621.238909945234</v>
      </c>
      <c r="K99" s="1"/>
      <c r="L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AJ99" s="1"/>
      <c r="AK99" s="1"/>
      <c r="AL99" s="1"/>
      <c r="AM99" s="1"/>
      <c r="AN99" s="1"/>
      <c r="AP99" s="1"/>
      <c r="AQ99" s="1"/>
      <c r="AR99" s="1"/>
      <c r="AS99" s="1"/>
      <c r="AT99" s="1"/>
      <c r="AU99" s="1"/>
      <c r="AW99" s="1"/>
      <c r="AX99" s="1"/>
      <c r="AY99" s="1"/>
      <c r="AZ99" s="1"/>
      <c r="BA99" s="1"/>
      <c r="BB99" s="1"/>
      <c r="BD99" s="1"/>
      <c r="BE99" s="1"/>
      <c r="BF99" s="1"/>
      <c r="BG99" s="1"/>
      <c r="BH99" s="1"/>
      <c r="BI99" s="1"/>
      <c r="BK99" s="1"/>
      <c r="BL99" s="1"/>
      <c r="BM99" s="1"/>
      <c r="BN99" s="1"/>
      <c r="BO99" s="1"/>
      <c r="BP99" s="1"/>
      <c r="BR99" s="1"/>
      <c r="BS99" s="1"/>
      <c r="BT99" s="1"/>
      <c r="BU99" s="1"/>
      <c r="BV99" s="1"/>
      <c r="BW99" s="1"/>
      <c r="BY99" s="1"/>
      <c r="BZ99" s="1"/>
      <c r="CA99" s="1"/>
      <c r="CB99" s="1"/>
      <c r="CC99" s="1"/>
      <c r="CD99" s="1"/>
      <c r="CE99" s="1"/>
      <c r="CF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277.80092228780785</v>
      </c>
      <c r="D100">
        <f>D99</f>
        <v>0.0062257554714800004</v>
      </c>
      <c r="E100" t="s">
        <v>25</v>
      </c>
      <c r="F100" s="9">
        <v>43990</v>
      </c>
      <c r="G100" s="2">
        <f>H100*15</f>
        <v>673485.59748349572</v>
      </c>
      <c r="H100">
        <f>H99+C100</f>
        <v>44899.039832233044</v>
      </c>
      <c r="K100" s="1"/>
      <c r="L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  <c r="BA100" s="1"/>
      <c r="BB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  <c r="BO100" s="1"/>
      <c r="BP100" s="1"/>
      <c r="BR100" s="1"/>
      <c r="BS100" s="1"/>
      <c r="BT100" s="1"/>
      <c r="BU100" s="1"/>
      <c r="BV100" s="1"/>
      <c r="BW100" s="1"/>
      <c r="BY100" s="1"/>
      <c r="BZ100" s="1"/>
      <c r="CA100" s="1"/>
      <c r="CB100" s="1"/>
      <c r="CC100" s="1"/>
      <c r="CD100" s="1"/>
      <c r="CE100" s="1"/>
      <c r="CF100" s="1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279.53044289972337</v>
      </c>
      <c r="D101">
        <f>D100</f>
        <v>0.0062257554714800004</v>
      </c>
      <c r="E101" t="s">
        <v>26</v>
      </c>
      <c r="F101" s="9">
        <v>43991</v>
      </c>
      <c r="G101" s="2">
        <f>H101*15</f>
        <v>677678.55412699154</v>
      </c>
      <c r="H101">
        <f>H100+C101</f>
        <v>45178.57027513277</v>
      </c>
      <c r="L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  <c r="BO101" s="1"/>
      <c r="BP101" s="1"/>
      <c r="BR101" s="1"/>
      <c r="BS101" s="1"/>
      <c r="BT101" s="1"/>
      <c r="BU101" s="1"/>
      <c r="BV101" s="1"/>
      <c r="BW101" s="1"/>
      <c r="BY101" s="1"/>
      <c r="BZ101" s="1"/>
      <c r="CA101" s="1"/>
      <c r="CB101" s="1"/>
      <c r="CC101" s="1"/>
      <c r="CD101" s="1"/>
      <c r="CE101" s="1"/>
      <c r="CF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281.27073108405153</v>
      </c>
      <c r="D102">
        <f>D101</f>
        <v>0.0062257554714800004</v>
      </c>
      <c r="E102" t="s">
        <v>27</v>
      </c>
      <c r="F102" s="9">
        <v>43992</v>
      </c>
      <c r="G102" s="2">
        <f>H102*15</f>
        <v>681897.61509325227</v>
      </c>
      <c r="H102">
        <f>H101+C102</f>
        <v>45459.841006216819</v>
      </c>
      <c r="J102" s="1"/>
      <c r="L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  <c r="BO102" s="1"/>
      <c r="BP102" s="1"/>
      <c r="BR102" s="1"/>
      <c r="BS102" s="1"/>
      <c r="BT102" s="1"/>
      <c r="BU102" s="1"/>
      <c r="BV102" s="1"/>
      <c r="BW102" s="1"/>
      <c r="BY102" s="1"/>
      <c r="BZ102" s="1"/>
      <c r="CA102" s="1"/>
      <c r="CB102" s="1"/>
      <c r="CC102" s="1"/>
      <c r="CD102" s="1"/>
      <c r="CE102" s="1"/>
      <c r="CF102" s="1"/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283.02185387706527</v>
      </c>
      <c r="D103">
        <f>D102</f>
        <v>0.0062257554714800004</v>
      </c>
      <c r="E103" t="s">
        <v>29</v>
      </c>
      <c r="F103" s="9">
        <v>43993</v>
      </c>
      <c r="G103" s="2">
        <f>H103*15</f>
        <v>686142.9429014083</v>
      </c>
      <c r="H103">
        <f>H102+C103</f>
        <v>45742.862860093883</v>
      </c>
      <c r="J103" s="1"/>
      <c r="L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  <c r="BA103" s="1"/>
      <c r="BB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  <c r="BO103" s="1"/>
      <c r="BP103" s="1"/>
      <c r="BR103" s="1"/>
      <c r="BS103" s="1"/>
      <c r="BT103" s="1"/>
      <c r="BU103" s="1"/>
      <c r="BV103" s="1"/>
      <c r="BW103" s="1"/>
      <c r="BY103" s="1"/>
      <c r="BZ103" s="1"/>
      <c r="CA103" s="1"/>
      <c r="CB103" s="1"/>
      <c r="CC103" s="1"/>
      <c r="CD103" s="1"/>
      <c r="CE103" s="1"/>
      <c r="CF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284.78387873238881</v>
      </c>
      <c r="D104">
        <f>D103</f>
        <v>0.0062257554714800004</v>
      </c>
      <c r="E104" t="s">
        <v>30</v>
      </c>
      <c r="F104" s="9">
        <v>43994</v>
      </c>
      <c r="G104" s="2">
        <f>H104*15</f>
        <v>690414.70108239399</v>
      </c>
      <c r="H104">
        <f>H103+C104</f>
        <v>46027.646738826268</v>
      </c>
      <c r="L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  <c r="BA104" s="1"/>
      <c r="BB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  <c r="BO104" s="1"/>
      <c r="BP104" s="1"/>
      <c r="BR104" s="1"/>
      <c r="BS104" s="1"/>
      <c r="BT104" s="1"/>
      <c r="BU104" s="1"/>
      <c r="BV104" s="1"/>
      <c r="BW104" s="1"/>
      <c r="BY104" s="1"/>
      <c r="BZ104" s="1"/>
      <c r="CA104" s="1"/>
      <c r="CB104" s="1"/>
      <c r="CC104" s="1"/>
      <c r="CD104" s="1"/>
      <c r="CE104" s="1"/>
      <c r="CF104" s="1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286.55687352359621</v>
      </c>
      <c r="D105">
        <f>D104</f>
        <v>0.0062257554714800004</v>
      </c>
      <c r="E105" t="s">
        <v>32</v>
      </c>
      <c r="F105" s="9">
        <v>43995</v>
      </c>
      <c r="G105" s="2">
        <f>H105*15</f>
        <v>694713.05418524798</v>
      </c>
      <c r="H105">
        <f>H104+C105</f>
        <v>46314.203612349862</v>
      </c>
      <c r="J105" s="1"/>
      <c r="N105" s="1"/>
      <c r="P105" s="1"/>
      <c r="R105" s="1"/>
      <c r="S105" s="1"/>
      <c r="U105" s="1"/>
      <c r="V105" s="3"/>
      <c r="W105" s="1"/>
      <c r="Y105" s="1"/>
      <c r="Z105" s="1"/>
      <c r="AB105" s="1"/>
      <c r="AC105" s="3"/>
      <c r="AD105" s="1"/>
      <c r="AF105" s="1"/>
      <c r="AG105" s="1"/>
      <c r="AI105" s="1"/>
      <c r="AJ105" s="3"/>
      <c r="AK105" s="1"/>
      <c r="AM105" s="1"/>
      <c r="AN105" s="1"/>
      <c r="AP105" s="1"/>
      <c r="AQ105" s="3"/>
      <c r="AR105" s="1"/>
      <c r="AT105" s="1"/>
      <c r="AU105" s="1"/>
      <c r="AW105" s="1"/>
      <c r="AX105" s="3"/>
      <c r="AY105" s="1"/>
      <c r="BA105" s="1"/>
      <c r="BB105" s="1"/>
      <c r="BD105" s="1"/>
      <c r="BE105" s="3"/>
      <c r="BF105" s="1"/>
      <c r="BH105" s="1"/>
      <c r="BI105" s="1"/>
      <c r="BK105" s="1"/>
      <c r="BL105" s="3"/>
      <c r="BM105" s="1"/>
      <c r="BO105" s="1"/>
      <c r="BP105" s="1"/>
      <c r="BR105" s="1"/>
      <c r="BS105" s="3"/>
      <c r="BT105" s="1"/>
      <c r="BV105" s="1"/>
      <c r="BW105" s="1"/>
      <c r="BY105" s="1"/>
      <c r="BZ105" s="3"/>
      <c r="CA105" s="1"/>
      <c r="CC105" s="1"/>
      <c r="CD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288.34090654682598</v>
      </c>
      <c r="D106">
        <f>D105</f>
        <v>0.0062257554714800004</v>
      </c>
      <c r="E106" t="s">
        <v>22</v>
      </c>
      <c r="F106" s="9">
        <v>43996</v>
      </c>
      <c r="G106" s="2">
        <f>H106*15</f>
        <v>699038.16778345034</v>
      </c>
      <c r="H106">
        <f>H105+C106</f>
        <v>46602.544518896691</v>
      </c>
      <c r="J106" s="4"/>
      <c r="S106" s="1"/>
      <c r="V106" s="3"/>
      <c r="Z106" s="1"/>
      <c r="AC106" s="3"/>
      <c r="AG106" s="1"/>
      <c r="AJ106" s="3"/>
      <c r="AN106" s="1"/>
      <c r="AQ106" s="3"/>
      <c r="AU106" s="1"/>
      <c r="AX106" s="3"/>
      <c r="BB106" s="1"/>
      <c r="BE106" s="3"/>
      <c r="BI106" s="1"/>
      <c r="BL106" s="3"/>
      <c r="BP106" s="1"/>
      <c r="BS106" s="3"/>
      <c r="BW106" s="1"/>
      <c r="BZ106" s="3"/>
      <c r="CD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290.13604652341138</v>
      </c>
      <c r="D107">
        <f>D106</f>
        <v>0.0062257554714800004</v>
      </c>
      <c r="E107" t="s">
        <v>25</v>
      </c>
      <c r="F107" s="9">
        <v>43997</v>
      </c>
      <c r="G107" s="2">
        <f>H107*15</f>
        <v>703390.20848130155</v>
      </c>
      <c r="H107">
        <f>H106+C107</f>
        <v>46892.680565420102</v>
      </c>
      <c r="L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  <c r="BA107" s="1"/>
      <c r="BB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  <c r="BO107" s="1"/>
      <c r="BP107" s="1"/>
      <c r="BR107" s="1"/>
      <c r="BS107" s="1"/>
      <c r="BT107" s="1"/>
      <c r="BU107" s="1"/>
      <c r="BV107" s="1"/>
      <c r="BW107" s="1"/>
      <c r="BY107" s="1"/>
      <c r="BZ107" s="1"/>
      <c r="CA107" s="1"/>
      <c r="CB107" s="1"/>
      <c r="CC107" s="1"/>
      <c r="CD107" s="1"/>
      <c r="CE107" s="1"/>
      <c r="CF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1.67">
      <c r="C108">
        <f>H107*D108</f>
        <v>291.94236260252808</v>
      </c>
      <c r="D108">
        <f>D107</f>
        <v>0.0062257554714800004</v>
      </c>
      <c r="E108" t="s">
        <v>26</v>
      </c>
      <c r="F108" s="9">
        <v>43998</v>
      </c>
      <c r="G108" s="2">
        <f>H108*15</f>
        <v>707769.34392033948</v>
      </c>
      <c r="H108">
        <f>H107+C108</f>
        <v>47184.622928022633</v>
      </c>
      <c r="L108" s="1"/>
      <c r="M108" t="inlineStr">
        <is>
          <t>total (entry):</t>
        </is>
      </c>
      <c r="N108">
        <v>1381</v>
      </c>
      <c r="P108">
        <v>3</v>
      </c>
      <c r="Q108" s="3"/>
      <c r="R108">
        <v>131</v>
      </c>
      <c r="S108" s="3"/>
      <c r="U108">
        <v>10207</v>
      </c>
      <c r="V108" s="3"/>
      <c r="W108">
        <v>120</v>
      </c>
      <c r="X108" s="3"/>
      <c r="Y108">
        <v>1238</v>
      </c>
      <c r="Z108" s="3"/>
      <c r="AB108">
        <v>11309</v>
      </c>
      <c r="AC108" s="3"/>
      <c r="AD108">
        <v>195</v>
      </c>
      <c r="AE108" s="3"/>
      <c r="AF108">
        <v>966</v>
      </c>
      <c r="AG108" s="3"/>
      <c r="AI108">
        <v>15502</v>
      </c>
      <c r="AJ108" s="3"/>
      <c r="AK108">
        <v>176</v>
      </c>
      <c r="AL108" s="3"/>
      <c r="AM108">
        <v>1267</v>
      </c>
      <c r="AN108" s="3"/>
      <c r="AP108">
        <v>1104</v>
      </c>
      <c r="AQ108" s="3"/>
      <c r="AR108">
        <v>22</v>
      </c>
      <c r="AS108" s="3"/>
      <c r="AT108">
        <v>150</v>
      </c>
      <c r="AU108" s="3"/>
      <c r="AW108">
        <v>833</v>
      </c>
      <c r="AX108" s="3"/>
      <c r="AY108">
        <v>2</v>
      </c>
      <c r="AZ108" s="3"/>
      <c r="BA108">
        <v>57</v>
      </c>
      <c r="BB108" s="3"/>
      <c r="BD108">
        <v>381</v>
      </c>
      <c r="BE108" s="3"/>
      <c r="BF108">
        <v>2</v>
      </c>
      <c r="BG108" s="3"/>
      <c r="BH108">
        <v>14</v>
      </c>
      <c r="BI108" s="3"/>
      <c r="BK108">
        <v>1076</v>
      </c>
      <c r="BL108" s="3"/>
      <c r="BM108">
        <v>13</v>
      </c>
      <c r="BN108" s="3"/>
      <c r="BO108">
        <v>89</v>
      </c>
      <c r="BP108" s="3"/>
      <c r="BR108">
        <v>229</v>
      </c>
      <c r="BS108" s="3"/>
      <c r="BU108" s="3"/>
      <c r="BV108">
        <v>0</v>
      </c>
      <c r="BW108" s="3"/>
      <c r="BY108">
        <v>42022</v>
      </c>
      <c r="BZ108" s="3"/>
      <c r="CA108">
        <v>533</v>
      </c>
      <c r="CB108" s="3"/>
      <c r="CC108">
        <v>3912</v>
      </c>
      <c r="CD108" s="3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1.67">
      <c r="C109">
        <f>H108*D109</f>
        <v>293.75992436385758</v>
      </c>
      <c r="D109">
        <f>D108</f>
        <v>0.0062257554714800004</v>
      </c>
      <c r="E109" t="s">
        <v>27</v>
      </c>
      <c r="F109" s="9">
        <v>43999</v>
      </c>
      <c r="G109" s="2">
        <f>H109*15</f>
        <v>712175.74278579734</v>
      </c>
      <c r="H109">
        <f>H108+C109</f>
        <v>47478.382852386487</v>
      </c>
      <c r="L109" s="1"/>
      <c r="M109" t="inlineStr">
        <is>
          <t>ext. Difference:</t>
        </is>
      </c>
      <c r="N109">
        <f>N108-N90</f>
        <v>6</v>
      </c>
      <c r="P109">
        <f>P108-P90</f>
        <v>-2</v>
      </c>
      <c r="Q109" s="3"/>
      <c r="R109">
        <f>R108-R90</f>
        <v>1</v>
      </c>
      <c r="S109" s="3"/>
      <c r="U109">
        <f>U108-U90</f>
        <v>61</v>
      </c>
      <c r="V109" s="3"/>
      <c r="W109">
        <f>W108-W90</f>
        <v>-18</v>
      </c>
      <c r="X109" s="3"/>
      <c r="Y109">
        <f>Y108-Y90</f>
        <v>16</v>
      </c>
      <c r="Z109" s="3"/>
      <c r="AB109">
        <f>AB108-AB90</f>
        <v>68</v>
      </c>
      <c r="AC109" s="3"/>
      <c r="AD109">
        <f>AD108-AD90</f>
        <v>-12</v>
      </c>
      <c r="AE109" s="3"/>
      <c r="AF109">
        <f>AF108-AF90</f>
        <v>9</v>
      </c>
      <c r="AG109" s="3"/>
      <c r="AI109">
        <f>AI108-AI90</f>
        <v>93</v>
      </c>
      <c r="AJ109" s="3"/>
      <c r="AK109">
        <f>AK108-AK90</f>
        <v>-12</v>
      </c>
      <c r="AL109" s="3"/>
      <c r="AM109">
        <f>AM108-AM90</f>
        <v>10</v>
      </c>
      <c r="AN109" s="3"/>
      <c r="AP109">
        <f>AP108-AP90</f>
        <v>14</v>
      </c>
      <c r="AQ109" s="3"/>
      <c r="AR109">
        <f>AR108-AR90</f>
        <v>0</v>
      </c>
      <c r="AS109" s="3"/>
      <c r="AT109">
        <f>AT108-AT90</f>
        <v>4</v>
      </c>
      <c r="AU109" s="3"/>
      <c r="AW109">
        <f>AW108-AW90</f>
        <v>6</v>
      </c>
      <c r="AX109" s="3"/>
      <c r="AY109">
        <f>AY108-AY90</f>
        <v>0</v>
      </c>
      <c r="AZ109" s="3"/>
      <c r="BA109">
        <f>BA108-BA90</f>
        <v>0</v>
      </c>
      <c r="BB109" s="3"/>
      <c r="BD109">
        <f>BD108-BD90</f>
        <v>1</v>
      </c>
      <c r="BE109" s="3"/>
      <c r="BF109">
        <f>BF108-BF90</f>
        <v>-1</v>
      </c>
      <c r="BG109" s="3"/>
      <c r="BH109">
        <f>BH108-BH90</f>
        <v>0</v>
      </c>
      <c r="BI109" s="3"/>
      <c r="BK109">
        <f>BK108-BK90</f>
        <v>8</v>
      </c>
      <c r="BL109" s="3"/>
      <c r="BM109">
        <f>BM108-BM90</f>
        <v>1</v>
      </c>
      <c r="BN109" s="3"/>
      <c r="BO109">
        <f>BO108-BO90</f>
        <v>4</v>
      </c>
      <c r="BP109" s="3"/>
      <c r="BR109">
        <f>BR108-BR90</f>
        <v>3</v>
      </c>
      <c r="BS109" s="3"/>
      <c r="BU109" s="3"/>
      <c r="BV109">
        <f>BV108-BV90</f>
        <v>0</v>
      </c>
      <c r="BW109" s="3"/>
      <c r="BY109">
        <f>BY108-BY90</f>
        <v>260</v>
      </c>
      <c r="BZ109" s="3"/>
      <c r="CA109">
        <f>CA108-CA90</f>
        <v>-44</v>
      </c>
      <c r="CB109" s="3"/>
      <c r="CC109">
        <f>CC108-CC90</f>
        <v>44</v>
      </c>
      <c r="CD109" s="3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1.67">
      <c r="C110">
        <f>H109*D110</f>
        <v>295.58880182026741</v>
      </c>
      <c r="D110">
        <f>D109</f>
        <v>0.0062257554714800004</v>
      </c>
      <c r="E110" t="s">
        <v>29</v>
      </c>
      <c r="F110" s="9">
        <v>44000</v>
      </c>
      <c r="G110" s="2">
        <f>H110*15</f>
        <v>716609.57481310132</v>
      </c>
      <c r="H110">
        <f>H109+C110</f>
        <v>47773.971654206754</v>
      </c>
      <c r="L110" s="1"/>
      <c r="M110" t="inlineStr">
        <is>
          <t>int. Difference:</t>
        </is>
      </c>
      <c r="N110">
        <f>N91-N90</f>
        <v>6</v>
      </c>
      <c r="P110">
        <f>P91-P90</f>
        <v>-2</v>
      </c>
      <c r="Q110" s="3"/>
      <c r="R110">
        <f>R91-R90</f>
        <v>1</v>
      </c>
      <c r="S110" s="3"/>
      <c r="U110">
        <f>U91-U90</f>
        <v>61</v>
      </c>
      <c r="V110" s="3"/>
      <c r="W110">
        <f>W91-W90</f>
        <v>-18</v>
      </c>
      <c r="X110" s="3"/>
      <c r="Y110">
        <f>Y91-Y90</f>
        <v>16</v>
      </c>
      <c r="Z110" s="3"/>
      <c r="AB110">
        <f>AB91-AB90</f>
        <v>68</v>
      </c>
      <c r="AC110" s="3"/>
      <c r="AD110">
        <f>AD91-AD90</f>
        <v>-12</v>
      </c>
      <c r="AE110" s="3"/>
      <c r="AF110">
        <f>AF91-AF90</f>
        <v>9</v>
      </c>
      <c r="AG110" s="3"/>
      <c r="AI110">
        <f>AI91-AI90</f>
        <v>93</v>
      </c>
      <c r="AJ110" s="3"/>
      <c r="AK110">
        <f>AK91-AK90</f>
        <v>-12</v>
      </c>
      <c r="AL110" s="3"/>
      <c r="AM110">
        <f>AM91-AM90</f>
        <v>10</v>
      </c>
      <c r="AN110" s="3"/>
      <c r="AP110">
        <f>AP91-AP90</f>
        <v>14</v>
      </c>
      <c r="AQ110" s="3"/>
      <c r="AR110">
        <f>AR91-AR90</f>
        <v>0</v>
      </c>
      <c r="AS110" s="3"/>
      <c r="AT110">
        <f>AT91-AT90</f>
        <v>4</v>
      </c>
      <c r="AU110" s="3"/>
      <c r="AW110">
        <f>AW91-AW90</f>
        <v>6</v>
      </c>
      <c r="AX110" s="3"/>
      <c r="AY110">
        <f>AY91-AY90</f>
        <v>0</v>
      </c>
      <c r="AZ110" s="3"/>
      <c r="BA110">
        <f>BA91-BA90</f>
        <v>0</v>
      </c>
      <c r="BB110" s="3"/>
      <c r="BD110">
        <f>BD91-BD90</f>
        <v>1</v>
      </c>
      <c r="BE110" s="3"/>
      <c r="BF110">
        <f>BF91-BF90</f>
        <v>-1</v>
      </c>
      <c r="BG110" s="3"/>
      <c r="BH110">
        <f>BH91-BH90</f>
        <v>0</v>
      </c>
      <c r="BI110" s="3"/>
      <c r="BK110">
        <f>BK91-BK90</f>
        <v>8</v>
      </c>
      <c r="BL110" s="3"/>
      <c r="BM110">
        <f>BM91-BM90</f>
        <v>1</v>
      </c>
      <c r="BN110" s="3"/>
      <c r="BO110">
        <f>BO91-BO90</f>
        <v>4</v>
      </c>
      <c r="BP110" s="3"/>
      <c r="BR110">
        <f>BR91-BR90</f>
        <v>3</v>
      </c>
      <c r="BS110" s="3"/>
      <c r="BU110" s="3"/>
      <c r="BV110">
        <f>BV91-BV90</f>
        <v>0</v>
      </c>
      <c r="BW110" s="3"/>
      <c r="BY110">
        <f>BY91-BY90</f>
        <v>260</v>
      </c>
      <c r="BZ110" s="3"/>
      <c r="CA110">
        <f>CA91-CA90</f>
        <v>-44</v>
      </c>
      <c r="CB110" s="3"/>
      <c r="CC110">
        <f>CC91-CC90</f>
        <v>44</v>
      </c>
      <c r="CD110" s="3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297.42906542050815</v>
      </c>
      <c r="D111">
        <f>D110</f>
        <v>0.0062257554714800004</v>
      </c>
      <c r="E111" t="s">
        <v>30</v>
      </c>
      <c r="F111" s="9">
        <v>44001</v>
      </c>
      <c r="G111" s="2">
        <f>H111*15</f>
        <v>721071.01079440897</v>
      </c>
      <c r="H111">
        <f>H110+C111</f>
        <v>48071.400719627265</v>
      </c>
      <c r="L111" s="1"/>
      <c r="Q111" s="3"/>
      <c r="S111" s="3"/>
      <c r="V111" s="3"/>
      <c r="X111" s="3"/>
      <c r="Z111" s="3"/>
      <c r="AC111" s="3"/>
      <c r="AE111" s="3"/>
      <c r="AG111" s="3"/>
      <c r="AJ111" s="3"/>
      <c r="AL111" s="3"/>
      <c r="AN111" s="3"/>
      <c r="AQ111" s="3"/>
      <c r="AS111" s="3"/>
      <c r="AU111" s="3"/>
      <c r="AX111" s="3"/>
      <c r="AZ111" s="3"/>
      <c r="BB111" s="3"/>
      <c r="BE111" s="3"/>
      <c r="BG111" s="3"/>
      <c r="BI111" s="3"/>
      <c r="BL111" s="3"/>
      <c r="BN111" s="3"/>
      <c r="BP111" s="3"/>
      <c r="BS111" s="3"/>
      <c r="BU111" s="3"/>
      <c r="BW111" s="3"/>
      <c r="BZ111" s="3"/>
      <c r="CB111" s="3"/>
      <c r="CD111" s="3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299.28078605192707</v>
      </c>
      <c r="D112">
        <f>D111</f>
        <v>0.0062257554714800004</v>
      </c>
      <c r="E112" t="s">
        <v>32</v>
      </c>
      <c r="F112" s="9">
        <v>44002</v>
      </c>
      <c r="G112" s="2">
        <f>H112*15</f>
        <v>725560.22258518788</v>
      </c>
      <c r="H112">
        <f>H111+C112</f>
        <v>48370.681505679189</v>
      </c>
      <c r="Q112" s="3"/>
      <c r="S112" s="3"/>
      <c r="V112" s="3"/>
      <c r="X112" s="3"/>
      <c r="Z112" s="3"/>
      <c r="AC112" s="3"/>
      <c r="AE112" s="3"/>
      <c r="AG112" s="3"/>
      <c r="AJ112" s="3"/>
      <c r="AL112" s="3"/>
      <c r="AN112" s="3"/>
      <c r="AQ112" s="3"/>
      <c r="AS112" s="3"/>
      <c r="AU112" s="3"/>
      <c r="AX112" s="3"/>
      <c r="AZ112" s="3"/>
      <c r="BB112" s="3"/>
      <c r="BE112" s="3"/>
      <c r="BG112" s="3"/>
      <c r="BI112" s="3"/>
      <c r="BL112" s="3"/>
      <c r="BN112" s="3"/>
      <c r="BP112" s="3"/>
      <c r="BS112" s="3"/>
      <c r="BU112" s="3"/>
      <c r="BW112" s="3"/>
      <c r="BZ112" s="3"/>
      <c r="CB112" s="3"/>
      <c r="CD112" s="3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1.67">
      <c r="C113">
        <f>H112*D113</f>
        <v>301.1440350431987</v>
      </c>
      <c r="D113">
        <f>D112</f>
        <v>0.0062257554714800004</v>
      </c>
      <c r="E113" t="s">
        <v>22</v>
      </c>
      <c r="F113" s="9">
        <v>44003</v>
      </c>
      <c r="G113" s="2">
        <f>H113*15</f>
        <v>730077.38311083592</v>
      </c>
      <c r="H113">
        <f>H112+C113</f>
        <v>48671.825540722391</v>
      </c>
      <c r="M113" s="2" t="inlineStr">
        <is>
          <t>TODAY:</t>
        </is>
      </c>
      <c r="N113" s="3">
        <f>(N91/N90)-1</f>
        <v>0.0043636363636363473</v>
      </c>
      <c r="P113" s="3">
        <f>(P91/P90)-1</f>
        <v>-0.40000000000000002</v>
      </c>
      <c r="Q113" s="3"/>
      <c r="R113" s="3">
        <f>(R91/R90)-1</f>
        <v>0.007692307692307665</v>
      </c>
      <c r="S113" s="3"/>
      <c r="T113" s="3"/>
      <c r="U113" s="3">
        <f>(U91/U90)-1</f>
        <v>0.0060122215651488009</v>
      </c>
      <c r="V113" s="3"/>
      <c r="W113" s="3">
        <f>(W91/W90)-1</f>
        <v>-0.13043478260869568</v>
      </c>
      <c r="X113" s="3"/>
      <c r="Y113" s="3">
        <f>(Y91/Y90)-1</f>
        <v>0.013093289689034338</v>
      </c>
      <c r="Z113" s="3"/>
      <c r="AA113" s="3"/>
      <c r="AB113" s="3">
        <f>(AB91/AB90)-1</f>
        <v>0.0060492838715415775</v>
      </c>
      <c r="AC113" s="3"/>
      <c r="AD113" s="3">
        <f>(AD91/AD90)-1</f>
        <v>-0.057971014492753659</v>
      </c>
      <c r="AE113" s="3"/>
      <c r="AF113" s="3">
        <f>(AF91/AF90)-1</f>
        <v>0.0094043887147334804</v>
      </c>
      <c r="AG113" s="3"/>
      <c r="AH113" s="3"/>
      <c r="AI113" s="3">
        <f>(AI91/AI90)-1</f>
        <v>0.0060354338373678207</v>
      </c>
      <c r="AJ113" s="3"/>
      <c r="AK113" s="3">
        <f>(AK91/AK90)-1</f>
        <v>-0.063829787234042534</v>
      </c>
      <c r="AL113" s="3"/>
      <c r="AM113" s="3">
        <f>(AM91/AM90)-1</f>
        <v>0.0079554494828957267</v>
      </c>
      <c r="AN113" s="3"/>
      <c r="AO113" s="3"/>
      <c r="AP113" s="3">
        <f>(AP91/AP90)-1</f>
        <v>0.012844036697247763</v>
      </c>
      <c r="AQ113" s="3"/>
      <c r="AR113" s="3">
        <f>(AR91/AR90)-1</f>
        <v>0</v>
      </c>
      <c r="AS113" s="3"/>
      <c r="AT113" s="3">
        <f>(AT91/AT90)-1</f>
        <v>0.027397260273972712</v>
      </c>
      <c r="AU113" s="3"/>
      <c r="AV113" s="3"/>
      <c r="AW113" s="3">
        <f>(AW91/AW90)-1</f>
        <v>0.0072551390568318386</v>
      </c>
      <c r="AX113" s="3"/>
      <c r="AY113" s="3">
        <f>(AY91/AY90)-1</f>
        <v>0</v>
      </c>
      <c r="AZ113" s="3"/>
      <c r="BA113" s="3">
        <f>(BA91/BA90)-1</f>
        <v>0</v>
      </c>
      <c r="BB113" s="3"/>
      <c r="BC113" s="3"/>
      <c r="BD113" s="3">
        <f>(BD91/BD90)-1</f>
        <v>0.0026315789473683182</v>
      </c>
      <c r="BE113" s="3"/>
      <c r="BF113" s="3">
        <f>(BF91/BF90)-1</f>
        <v>-0.33333333333333337</v>
      </c>
      <c r="BG113" s="3"/>
      <c r="BH113" s="3">
        <f>(BH91/BH90)-1</f>
        <v>0</v>
      </c>
      <c r="BI113" s="3"/>
      <c r="BJ113" s="3"/>
      <c r="BK113" s="3">
        <f>(BK91/BK90)-1</f>
        <v>0.0074906367041198685</v>
      </c>
      <c r="BL113" s="3"/>
      <c r="BM113" s="3">
        <f>(BM91/BM90)-1</f>
        <v>0.083333333333333259</v>
      </c>
      <c r="BN113" s="3"/>
      <c r="BO113" s="3">
        <f>(BO91/BO90)-1</f>
        <v>0.04705882352941182</v>
      </c>
      <c r="BP113" s="3"/>
      <c r="BQ113" s="3"/>
      <c r="BR113" s="3">
        <f>(BR91/BR90)-1</f>
        <v>0.01327433628318575</v>
      </c>
      <c r="BS113" s="3"/>
      <c r="BT113" s="3"/>
      <c r="BU113" s="3"/>
      <c r="BV113" s="3">
        <v>0</v>
      </c>
      <c r="BW113" s="3"/>
      <c r="BX113" s="3"/>
      <c r="BY113" s="3">
        <f>(BY91/BY90)-1</f>
        <v>0.0062257554714812979</v>
      </c>
      <c r="BZ113" s="3"/>
      <c r="CA113" s="3">
        <f>(CA91/CA90)-1</f>
        <v>-0.076256499133448896</v>
      </c>
      <c r="CB113" s="3"/>
      <c r="CC113" s="3">
        <f>(CC91/CC90)-1</f>
        <v>0.011375387797311287</v>
      </c>
      <c r="CD113" s="3"/>
      <c r="CE113" s="3"/>
      <c r="CF113" s="3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303.01888416707243</v>
      </c>
      <c r="D114">
        <f>D113</f>
        <v>0.0062257554714800004</v>
      </c>
      <c r="E114" t="s">
        <v>25</v>
      </c>
      <c r="F114" s="9">
        <v>44004</v>
      </c>
      <c r="G114" s="2">
        <f>H114*15</f>
        <v>734622.66637334204</v>
      </c>
      <c r="H114">
        <f>H113+C114</f>
        <v>48974.844424889467</v>
      </c>
      <c r="M114" s="2"/>
      <c r="AJ114" s="5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304.90540564313739</v>
      </c>
      <c r="D115">
        <f>D114</f>
        <v>0.0062257554714800004</v>
      </c>
      <c r="E115" t="s">
        <v>26</v>
      </c>
      <c r="F115" s="9">
        <v>44005</v>
      </c>
      <c r="G115" s="2"/>
      <c r="H115">
        <f>H114+C115</f>
        <v>49279.749830532601</v>
      </c>
      <c r="M115" s="2"/>
      <c r="AJ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1.67">
      <c r="C116">
        <f>H115*D116</f>
        <v>306.80367214060396</v>
      </c>
      <c r="D116">
        <f>D115</f>
        <v>0.0062257554714800004</v>
      </c>
      <c r="E116" t="s">
        <v>27</v>
      </c>
      <c r="F116" s="9">
        <v>44006</v>
      </c>
      <c r="G116" s="2"/>
      <c r="H116">
        <f>H115+C116</f>
        <v>49586.553502673203</v>
      </c>
      <c r="M116" s="2" t="inlineStr">
        <is>
          <t>Yesterday:</t>
        </is>
      </c>
      <c r="N116" s="3">
        <f>0.0040000000000000001</f>
        <v>0.0040000000000000001</v>
      </c>
      <c r="P116" s="3">
        <f>-0.40000000000000002</f>
        <v>-0.40000000000000002</v>
      </c>
      <c r="Q116" s="3"/>
      <c r="R116" s="3">
        <f>0.0080000000000000002</f>
        <v>0.0080000000000000002</v>
      </c>
      <c r="S116" s="3"/>
      <c r="T116" s="3"/>
      <c r="U116" s="3">
        <f>0.0060000000000000001</f>
        <v>0.0060000000000000001</v>
      </c>
      <c r="V116" s="3"/>
      <c r="W116" s="3">
        <f>-0.13</f>
        <v>-0.13</v>
      </c>
      <c r="X116" s="3"/>
      <c r="Y116" s="3">
        <f>0.012999999999999999</f>
        <v>0.012999999999999999</v>
      </c>
      <c r="Z116" s="3"/>
      <c r="AA116" s="3"/>
      <c r="AB116" s="3">
        <f>0.0060000000000000001</f>
        <v>0.0060000000000000001</v>
      </c>
      <c r="AC116" s="3"/>
      <c r="AD116" s="3">
        <f>-0.058000000000000003</f>
        <v>-0.058000000000000003</v>
      </c>
      <c r="AE116" s="3"/>
      <c r="AF116" s="3">
        <f>0.0089999999999999993</f>
        <v>0.0089999999999999993</v>
      </c>
      <c r="AG116" s="3"/>
      <c r="AH116" s="3"/>
      <c r="AI116" s="3">
        <f>0.0060000000000000001</f>
        <v>0.0060000000000000001</v>
      </c>
      <c r="AJ116" s="5"/>
      <c r="AK116" s="3">
        <f>-0.064000000000000001</f>
        <v>-0.064000000000000001</v>
      </c>
      <c r="AL116" s="3"/>
      <c r="AM116" s="3">
        <f>0.0080000000000000002</f>
        <v>0.0080000000000000002</v>
      </c>
      <c r="AN116" s="3"/>
      <c r="AO116" s="3"/>
      <c r="AP116" s="3">
        <f>0.012999999999999999</f>
        <v>0.012999999999999999</v>
      </c>
      <c r="AQ116" s="3"/>
      <c r="AR116" s="3">
        <f>0</f>
        <v>0</v>
      </c>
      <c r="AS116" s="3"/>
      <c r="AT116" s="3">
        <f>0.027</f>
        <v>0.027</v>
      </c>
      <c r="AU116" s="3"/>
      <c r="AV116" s="3"/>
      <c r="AW116" s="3">
        <f>0.0070000000000000001</f>
        <v>0.0070000000000000001</v>
      </c>
      <c r="AX116" s="3"/>
      <c r="AY116" s="3">
        <f>0</f>
        <v>0</v>
      </c>
      <c r="AZ116" s="3"/>
      <c r="BA116" s="3">
        <f>0</f>
        <v>0</v>
      </c>
      <c r="BB116" s="3"/>
      <c r="BC116" s="3"/>
      <c r="BD116" s="3">
        <f>0.0030000000000000001</f>
        <v>0.0030000000000000001</v>
      </c>
      <c r="BE116" s="3"/>
      <c r="BF116" s="3">
        <f>-0.33300000000000002</f>
        <v>-0.33300000000000002</v>
      </c>
      <c r="BG116" s="3"/>
      <c r="BH116" s="3">
        <f>0</f>
        <v>0</v>
      </c>
      <c r="BI116" s="3"/>
      <c r="BJ116" s="3"/>
      <c r="BK116" s="3">
        <f>0.0070000000000000001</f>
        <v>0.0070000000000000001</v>
      </c>
      <c r="BL116" s="3"/>
      <c r="BM116" s="3">
        <f>0.083000000000000004</f>
        <v>0.083000000000000004</v>
      </c>
      <c r="BN116" s="3"/>
      <c r="BO116" s="3">
        <f>0.047</f>
        <v>0.047</v>
      </c>
      <c r="BP116" s="3"/>
      <c r="BQ116" s="3"/>
      <c r="BR116" s="3">
        <f>0.012999999999999999</f>
        <v>0.012999999999999999</v>
      </c>
      <c r="BS116" s="3"/>
      <c r="BT116" s="3"/>
      <c r="BU116" s="3"/>
      <c r="BV116" s="3">
        <v>0</v>
      </c>
      <c r="BW116" s="3"/>
      <c r="BX116" s="3"/>
      <c r="BY116" s="3">
        <f>0.0060000000000000001</f>
        <v>0.0060000000000000001</v>
      </c>
      <c r="BZ116" s="3"/>
      <c r="CA116" s="3">
        <f>-0.075999999999999998</f>
        <v>-0.075999999999999998</v>
      </c>
      <c r="CB116" s="3"/>
      <c r="CC116" s="3">
        <f>0.010999999999999999</f>
        <v>0.010999999999999999</v>
      </c>
      <c r="CD116" s="3"/>
      <c r="CE116" s="3"/>
      <c r="CF116" s="3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308.71375678110348</v>
      </c>
      <c r="D117">
        <f>D116</f>
        <v>0.0062257554714800004</v>
      </c>
      <c r="E117" t="s">
        <v>29</v>
      </c>
      <c r="F117" s="9">
        <v>44007</v>
      </c>
      <c r="G117" s="2"/>
      <c r="H117">
        <f>H116+C117</f>
        <v>49895.267259454304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1.67">
      <c r="C118">
        <f>H117*D118</f>
        <v>310.63573314150455</v>
      </c>
      <c r="D118">
        <f>D117</f>
        <v>0.0062257554714800004</v>
      </c>
      <c r="E118" t="s">
        <v>30</v>
      </c>
      <c r="F118" s="9">
        <v>44008</v>
      </c>
      <c r="G118" s="2"/>
      <c r="H118">
        <f>H117+C118</f>
        <v>50205.902992595809</v>
      </c>
      <c r="N118" s="1"/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5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BV118" t="inlineStr">
        <is>
          <t>r: +3</t>
        </is>
      </c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1.67">
      <c r="C119">
        <f>H118*D119</f>
        <v>312.56967525674747</v>
      </c>
      <c r="D119">
        <f>D118</f>
        <v>0.0062257554714800004</v>
      </c>
      <c r="E119" t="s">
        <v>32</v>
      </c>
      <c r="F119" s="9">
        <v>44009</v>
      </c>
      <c r="G119" s="2"/>
      <c r="H119">
        <f>H118+C119</f>
        <v>50518.472667852555</v>
      </c>
      <c r="O119" s="1"/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AJ119" s="1"/>
      <c r="AP119" s="1"/>
      <c r="AW119" s="1"/>
      <c r="BF119" t="inlineStr">
        <is>
          <t>any zero-to-positive int gets the 'r: +n' entry.</t>
        </is>
      </c>
      <c r="BR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314.51565762269587</v>
      </c>
      <c r="D120">
        <f>D119</f>
        <v>0.0062257554714800004</v>
      </c>
      <c r="E120" t="s">
        <v>22</v>
      </c>
      <c r="F120" s="9">
        <v>44010</v>
      </c>
      <c r="G120" s="2"/>
      <c r="H120">
        <f>H119+C120</f>
        <v>50832.988325475249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AJ120" s="5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316.47375519900652</v>
      </c>
      <c r="D121">
        <f>D120</f>
        <v>0.0062257554714800004</v>
      </c>
      <c r="E121" t="s">
        <v>25</v>
      </c>
      <c r="F121" s="9">
        <v>44011</v>
      </c>
      <c r="G121" s="2"/>
      <c r="H121">
        <f>H120+C121</f>
        <v>51149.462080674253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318.44404341201653</v>
      </c>
      <c r="D122">
        <f>D121</f>
        <v>0.0062257554714800004</v>
      </c>
      <c r="E122" t="s">
        <v>26</v>
      </c>
      <c r="F122" s="9">
        <v>44012</v>
      </c>
      <c r="G122" s="2"/>
      <c r="H122">
        <f>H121+C122</f>
        <v>51467.906124086272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320.42659815764915</v>
      </c>
      <c r="D123">
        <f>D122</f>
        <v>0.0062257554714800004</v>
      </c>
      <c r="E123" t="s">
        <v>27</v>
      </c>
      <c r="F123" s="9">
        <v>44013</v>
      </c>
      <c r="G123" s="2"/>
      <c r="H123">
        <f>H122+C123</f>
        <v>51788.332722243918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19.74">
      <c r="C124">
        <f>H123*D124</f>
        <v>322.42149580433681</v>
      </c>
      <c r="D124">
        <f>D123</f>
        <v>0.0062257554714800004</v>
      </c>
      <c r="E124" t="s">
        <v>29</v>
      </c>
      <c r="F124" s="9">
        <v>44014</v>
      </c>
      <c r="G124" s="2"/>
      <c r="H124">
        <f>H123+C124</f>
        <v>52110.754218048256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19.74">
      <c r="C125">
        <f>H124*D125</f>
        <v>324.42881319596341</v>
      </c>
      <c r="D125">
        <f>D124</f>
        <v>0.0062257554714800004</v>
      </c>
      <c r="E125" t="s">
        <v>30</v>
      </c>
      <c r="F125" s="9">
        <v>44015</v>
      </c>
      <c r="G125" s="2"/>
      <c r="H125">
        <f>H124+C125</f>
        <v>52435.183031244218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B125" s="9">
        <v>43967</v>
      </c>
      <c r="EC125">
        <v>1467820</v>
      </c>
      <c r="ED125" s="12">
        <f>(EC125/EC124)-1</f>
        <v>0.017324358341696655</v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19.74">
      <c r="C126">
        <f>H125*D126</f>
        <v>326.44862765482395</v>
      </c>
      <c r="D126">
        <f>D125</f>
        <v>0.0062257554714800004</v>
      </c>
      <c r="E126" t="s">
        <v>32</v>
      </c>
      <c r="F126" s="9">
        <v>44016</v>
      </c>
      <c r="G126" s="2"/>
      <c r="H126">
        <f>H125+C126</f>
        <v>52761.631658899045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20.25">
      <c r="C127">
        <f>H126*D127</f>
        <v>328.48101698460312</v>
      </c>
      <c r="D127">
        <f>D126</f>
        <v>0.0062257554714800004</v>
      </c>
      <c r="E127" t="s">
        <v>22</v>
      </c>
      <c r="F127" s="9">
        <v>44017</v>
      </c>
      <c r="G127" s="2"/>
      <c r="H127">
        <f>H126+C127</f>
        <v>53090.112675883647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B127" s="9">
        <v>43969</v>
      </c>
      <c r="EC127">
        <v>1508308</v>
      </c>
      <c r="ED127" s="12">
        <f>(EC127/EC126)-1</f>
        <v>0.014495307572118366</v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20.25">
      <c r="C128">
        <f>H127*D128</f>
        <v>330.52605947337236</v>
      </c>
      <c r="D128">
        <f>D127</f>
        <v>0.0062257554714800004</v>
      </c>
      <c r="E128" t="s">
        <v>25</v>
      </c>
      <c r="F128" s="9">
        <v>44018</v>
      </c>
      <c r="G128" s="2"/>
      <c r="H128">
        <f>H127+C128</f>
        <v>53420.638735357017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B128" s="9">
        <v>43970</v>
      </c>
      <c r="EC128">
        <v>1528568</v>
      </c>
      <c r="ED128" s="12">
        <f>(EC128/EC127)-1</f>
        <v>0.013432269801658459</v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20.25">
      <c r="C129">
        <f>H128*D129</f>
        <v>332.58383389660537</v>
      </c>
      <c r="D129">
        <f>D128</f>
        <v>0.0062257554714800004</v>
      </c>
      <c r="E129" t="s">
        <v>26</v>
      </c>
      <c r="F129" s="9">
        <v>44019</v>
      </c>
      <c r="G129" s="2"/>
      <c r="H129">
        <f>H128+C129</f>
        <v>53753.222569253623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B129" s="9">
        <v>43971</v>
      </c>
      <c r="EC129">
        <v>1551853</v>
      </c>
      <c r="ED129" s="12">
        <f>(EC129/EC128)-1</f>
        <v>0.015233211738044927</v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20.25">
      <c r="C130">
        <f>H129*D130</f>
        <v>334.65441952021297</v>
      </c>
      <c r="D130">
        <f>D129</f>
        <v>0.0062257554714800004</v>
      </c>
      <c r="E130" t="s">
        <v>27</v>
      </c>
      <c r="F130" s="9">
        <v>44020</v>
      </c>
      <c r="G130" s="2"/>
      <c r="H130">
        <f>H129+C130</f>
        <v>54087.876988773838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B130" s="9">
        <v>43972</v>
      </c>
      <c r="EC130">
        <v>1577147</v>
      </c>
      <c r="ED130" s="12">
        <f>(EC130/EC129)-1</f>
        <v>0.016299224217757757</v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20.25">
      <c r="C131">
        <f>H130*D131</f>
        <v>336.73789610359592</v>
      </c>
      <c r="D131">
        <f>D130</f>
        <v>0.0062257554714800004</v>
      </c>
      <c r="E131" t="s">
        <v>29</v>
      </c>
      <c r="F131" s="9">
        <v>44021</v>
      </c>
      <c r="G131" s="2"/>
      <c r="H131">
        <f>H130+C131</f>
        <v>54424.614884877432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B131" s="9">
        <v>43973</v>
      </c>
      <c r="EC131">
        <v>1600937</v>
      </c>
      <c r="ED131" s="12">
        <f>(EC131/EC130)-1</f>
        <v>0.015084199507084728</v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20.25">
      <c r="C132">
        <f>H131*D132</f>
        <v>338.83434390271754</v>
      </c>
      <c r="D132">
        <f>D131</f>
        <v>0.0062257554714800004</v>
      </c>
      <c r="E132" t="s">
        <v>30</v>
      </c>
      <c r="F132" s="9">
        <v>44022</v>
      </c>
      <c r="H132">
        <f>H131+C132</f>
        <v>54763.449228780148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B132" s="9">
        <v>43974</v>
      </c>
      <c r="EC132">
        <v>1622612</v>
      </c>
      <c r="ED132" s="12">
        <f>(EC132/EC131)-1</f>
        <v>0.013538946254599615</v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20.25">
      <c r="C133">
        <f>H132*D133</f>
        <v>340.9438436731952</v>
      </c>
      <c r="D133">
        <f>D132</f>
        <v>0.0062257554714800004</v>
      </c>
      <c r="E133" t="s">
        <v>32</v>
      </c>
      <c r="F133" s="9">
        <v>44023</v>
      </c>
      <c r="H133">
        <f>H132+C133</f>
        <v>55104.393072453342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B133" s="9">
        <v>43975</v>
      </c>
      <c r="EC133">
        <v>1643246</v>
      </c>
      <c r="ED133" s="12">
        <f>(EC133/EC132)-1</f>
        <v>0.01271653358905267</v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20.25">
      <c r="C134">
        <f>H133*D134</f>
        <v>343.06647667341105</v>
      </c>
      <c r="D134">
        <f>D133</f>
        <v>0.0062257554714800004</v>
      </c>
      <c r="E134" t="s">
        <v>22</v>
      </c>
      <c r="F134" s="9">
        <v>44024</v>
      </c>
      <c r="H134">
        <f>H133+C134</f>
        <v>55447.459549126754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B134" s="9">
        <v>43976</v>
      </c>
      <c r="EC134">
        <v>1662302</v>
      </c>
      <c r="ED134" s="12">
        <f>(EC134/EC133)-1</f>
        <v>0.011596559492613956</v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20.25">
      <c r="C135">
        <f>H134*D135</f>
        <v>345.2023246676419</v>
      </c>
      <c r="D135">
        <f>D134</f>
        <v>0.0062257554714800004</v>
      </c>
      <c r="E135" t="s">
        <v>25</v>
      </c>
      <c r="F135" s="9">
        <v>44025</v>
      </c>
      <c r="H135">
        <f>H134+C135</f>
        <v>55792.661873794394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B135" s="9">
        <v>43977</v>
      </c>
      <c r="EC135">
        <v>1680913</v>
      </c>
      <c r="ED135" s="12">
        <f>(EC135/EC134)-1</f>
        <v>0.011195919874968485</v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20.25">
      <c r="C136">
        <f>H135*D136</f>
        <v>347.35146992920903</v>
      </c>
      <c r="D136">
        <f>D135</f>
        <v>0.0062257554714800004</v>
      </c>
      <c r="E136" t="s">
        <v>26</v>
      </c>
      <c r="F136" s="9">
        <v>44026</v>
      </c>
      <c r="H136">
        <f>H135+C136</f>
        <v>56140.0133437236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B136" s="9">
        <v>43978</v>
      </c>
      <c r="EC136">
        <v>1699176</v>
      </c>
      <c r="ED136" s="12">
        <f>(EC136/EC135)-1</f>
        <v>0.010864928761928683</v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20.25">
      <c r="C137">
        <f>H136*D137</f>
        <v>349.51399524364746</v>
      </c>
      <c r="D137">
        <f>D136</f>
        <v>0.0062257554714800004</v>
      </c>
      <c r="E137" t="s">
        <v>27</v>
      </c>
      <c r="F137" s="9">
        <v>44027</v>
      </c>
      <c r="H137">
        <f>H136+C137</f>
        <v>56489.527338967244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B137" s="9">
        <v>43979</v>
      </c>
      <c r="EC137">
        <v>1721753</v>
      </c>
      <c r="ED137" s="12">
        <f>(EC137/EC136)-1</f>
        <v>0.013287028536184575</v>
      </c>
      <c r="EE137" s="2"/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20.25">
      <c r="C138">
        <f>H137*D138</f>
        <v>351.68998391189439</v>
      </c>
      <c r="D138">
        <f>D137</f>
        <v>0.0062257554714800004</v>
      </c>
      <c r="E138" t="s">
        <v>29</v>
      </c>
      <c r="F138" s="9">
        <v>44028</v>
      </c>
      <c r="H138">
        <f>H137+C138</f>
        <v>56841.217322879136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A138" t="inlineStr">
        <is>
          <t>May be current (likely to be):</t>
        </is>
      </c>
      <c r="EB138" s="9">
        <v>43980</v>
      </c>
      <c r="EC138">
        <v>1746019</v>
      </c>
      <c r="ED138" s="12">
        <f>(EC138/EC137)-1</f>
        <v>0.014093775355698446</v>
      </c>
      <c r="EF138" t="s">
        <v>95</v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353.87951975349858</v>
      </c>
      <c r="D139">
        <f>D138</f>
        <v>0.0062257554714800004</v>
      </c>
      <c r="E139" t="s">
        <v>30</v>
      </c>
      <c r="F139" s="9">
        <v>44029</v>
      </c>
      <c r="H139">
        <f>H138+C139</f>
        <v>57195.096842632636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A139" t="inlineStr">
        <is>
          <t>TENTATIVE</t>
        </is>
      </c>
      <c r="EB139" s="9">
        <v>43981</v>
      </c>
      <c r="EC139">
        <v>1770165</v>
      </c>
      <c r="ED139" s="12">
        <f>(EC139/EC138)-1</f>
        <v>0.013829173680240503</v>
      </c>
      <c r="EF139" t="s">
        <v>95</v>
      </c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356.08268710984862</v>
      </c>
      <c r="D140">
        <f>D139</f>
        <v>0.0062257554714800004</v>
      </c>
      <c r="E140" t="s">
        <v>32</v>
      </c>
      <c r="F140" s="9">
        <v>44030</v>
      </c>
      <c r="H140">
        <f>H139+C140</f>
        <v>57551.179529742483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C140" s="1"/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358.29957084742205</v>
      </c>
      <c r="D141">
        <f>D140</f>
        <v>0.0062257554714800004</v>
      </c>
      <c r="E141" t="s">
        <v>22</v>
      </c>
      <c r="F141" s="9">
        <v>44031</v>
      </c>
      <c r="H141">
        <f>H140+C141</f>
        <v>57909.479100589902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C141" s="1"/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360.53025636105434</v>
      </c>
      <c r="D142">
        <f>D141</f>
        <v>0.0062257554714800004</v>
      </c>
      <c r="E142" t="s">
        <v>25</v>
      </c>
      <c r="F142" s="9">
        <v>44032</v>
      </c>
      <c r="H142">
        <f>H141+C142</f>
        <v>58270.009356950955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C142" s="1"/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362.77482957722822</v>
      </c>
      <c r="D143">
        <f>D142</f>
        <v>0.0062257554714800004</v>
      </c>
      <c r="E143" t="s">
        <v>26</v>
      </c>
      <c r="F143" s="9">
        <v>44033</v>
      </c>
      <c r="H143">
        <f>H142+C143</f>
        <v>58632.784186528181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C143" s="1"/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365.03337695738384</v>
      </c>
      <c r="D144">
        <f>D143</f>
        <v>0.0062257554714800004</v>
      </c>
      <c r="E144" t="s">
        <v>27</v>
      </c>
      <c r="F144" s="9">
        <v>44034</v>
      </c>
      <c r="H144">
        <f>H143+C144</f>
        <v>58997.817563485565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C144" s="1"/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367.3059855012491</v>
      </c>
      <c r="D145">
        <f>D144</f>
        <v>0.0062257554714800004</v>
      </c>
      <c r="E145" t="s">
        <v>29</v>
      </c>
      <c r="F145" s="9">
        <v>44035</v>
      </c>
      <c r="H145">
        <f>H144+C145</f>
        <v>59365.123548986812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369.59274275019084</v>
      </c>
      <c r="D146">
        <f>D145</f>
        <v>0.0062257554714800004</v>
      </c>
      <c r="E146" t="s">
        <v>30</v>
      </c>
      <c r="F146" s="9">
        <v>44036</v>
      </c>
      <c r="H146">
        <f>H145+C146</f>
        <v>59734.716291737001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371.89373679058713</v>
      </c>
      <c r="D147">
        <f>D146</f>
        <v>0.0062257554714800004</v>
      </c>
      <c r="E147" t="s">
        <v>32</v>
      </c>
      <c r="F147" s="9">
        <v>44037</v>
      </c>
      <c r="H147">
        <f>H146+C147</f>
        <v>60106.61002852759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374.20905625722031</v>
      </c>
      <c r="D148">
        <f>D147</f>
        <v>0.0062257554714800004</v>
      </c>
      <c r="E148" t="s">
        <v>22</v>
      </c>
      <c r="F148" s="9">
        <v>44038</v>
      </c>
      <c r="H148">
        <f>H147+C148</f>
        <v>60480.819084784809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376.53879033669108</v>
      </c>
      <c r="D149">
        <f>D148</f>
        <v>0.0062257554714800004</v>
      </c>
      <c r="E149" t="s">
        <v>25</v>
      </c>
      <c r="F149" s="9">
        <v>44039</v>
      </c>
      <c r="H149">
        <f>H148+C149</f>
        <v>60857.357875121503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378.8830287708542</v>
      </c>
      <c r="D150">
        <f>D149</f>
        <v>0.0062257554714800004</v>
      </c>
      <c r="E150" t="s">
        <v>26</v>
      </c>
      <c r="F150" s="9">
        <v>44040</v>
      </c>
      <c r="H150">
        <f>H149+C150</f>
        <v>61236.240903892358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381.24186186027526</v>
      </c>
      <c r="D151">
        <f>D150</f>
        <v>0.0062257554714800004</v>
      </c>
      <c r="E151" t="s">
        <v>27</v>
      </c>
      <c r="F151" s="9">
        <v>44041</v>
      </c>
      <c r="H151">
        <f>H150+C151</f>
        <v>61617.482765752633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383.61538046770909</v>
      </c>
      <c r="D152">
        <f>D151</f>
        <v>0.0062257554714800004</v>
      </c>
      <c r="E152" t="s">
        <v>29</v>
      </c>
      <c r="F152" s="9">
        <v>44042</v>
      </c>
      <c r="H152">
        <f>H151+C152</f>
        <v>62001.098146220342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386.0036760215998</v>
      </c>
      <c r="D153">
        <f>D152</f>
        <v>0.0062257554714800004</v>
      </c>
      <c r="E153" t="s">
        <v>30</v>
      </c>
      <c r="F153" s="9">
        <v>44043</v>
      </c>
      <c r="H153">
        <f>H152+C153</f>
        <v>62387.101822241944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388.40684051960267</v>
      </c>
      <c r="D154">
        <f>D153</f>
        <v>0.0062257554714800004</v>
      </c>
      <c r="E154" t="s">
        <v>32</v>
      </c>
      <c r="F154" s="9">
        <v>44044</v>
      </c>
      <c r="H154">
        <f>H153+C154</f>
        <v>62775.508662761546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390.82496653212786</v>
      </c>
      <c r="D155">
        <f>D154</f>
        <v>0.0062257554714800004</v>
      </c>
      <c r="E155" t="s">
        <v>22</v>
      </c>
      <c r="F155" s="9">
        <v>44045</v>
      </c>
      <c r="H155">
        <f>H154+C155</f>
        <v>63166.333629293673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393.25814720590625</v>
      </c>
      <c r="D156">
        <f>D155</f>
        <v>0.0062257554714800004</v>
      </c>
      <c r="E156" t="s">
        <v>25</v>
      </c>
      <c r="F156" s="9">
        <v>44046</v>
      </c>
      <c r="H156">
        <f>H155+C156</f>
        <v>63559.591776499576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395.70647626757744</v>
      </c>
      <c r="D157">
        <f>D156</f>
        <v>0.0062257554714800004</v>
      </c>
      <c r="E157" t="s">
        <v>26</v>
      </c>
      <c r="F157" s="9">
        <v>44047</v>
      </c>
      <c r="H157">
        <f>H156+C157</f>
        <v>63955.298252767156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398.17004802730042</v>
      </c>
      <c r="D158">
        <f>D157</f>
        <v>0.0062257554714800004</v>
      </c>
      <c r="E158" t="s">
        <v>27</v>
      </c>
      <c r="F158" s="9">
        <v>44048</v>
      </c>
      <c r="H158">
        <f>H157+C158</f>
        <v>64353.468300794455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400.64895738238584</v>
      </c>
      <c r="D159">
        <f>D158</f>
        <v>0.0062257554714800004</v>
      </c>
      <c r="E159" t="s">
        <v>29</v>
      </c>
      <c r="F159" s="9">
        <v>44049</v>
      </c>
      <c r="H159">
        <f>H158+C159</f>
        <v>64754.117258176841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403.143299820952</v>
      </c>
      <c r="D160">
        <f>D159</f>
        <v>0.0062257554714800004</v>
      </c>
      <c r="E160" t="s">
        <v>30</v>
      </c>
      <c r="F160" s="9">
        <v>44050</v>
      </c>
      <c r="H160">
        <f>H159+C160</f>
        <v>65157.26055799779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405.65317142560275</v>
      </c>
      <c r="D161">
        <f>D160</f>
        <v>0.0062257554714800004</v>
      </c>
      <c r="E161" t="s">
        <v>32</v>
      </c>
      <c r="F161" s="9">
        <v>44051</v>
      </c>
      <c r="H161">
        <f>H160+C161</f>
        <v>65562.913729423395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408.17866887712893</v>
      </c>
      <c r="D162">
        <f>D161</f>
        <v>0.0062257554714800004</v>
      </c>
      <c r="E162" t="s">
        <v>22</v>
      </c>
      <c r="F162" s="9">
        <v>44052</v>
      </c>
      <c r="H162">
        <f>H161+C162</f>
        <v>65971.09239830052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410.7198894582321</v>
      </c>
      <c r="D163">
        <f>D162</f>
        <v>0.0062257554714800004</v>
      </c>
      <c r="E163" t="s">
        <v>25</v>
      </c>
      <c r="F163" s="9">
        <v>44053</v>
      </c>
      <c r="H163">
        <f>H162+C163</f>
        <v>66381.812287758745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413.27693105727235</v>
      </c>
      <c r="D164">
        <f>D163</f>
        <v>0.0062257554714800004</v>
      </c>
      <c r="E164" t="s">
        <v>26</v>
      </c>
      <c r="F164" s="9">
        <v>44054</v>
      </c>
      <c r="H164">
        <f>H163+C164</f>
        <v>66795.089218816021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415.84989217203861</v>
      </c>
      <c r="D165">
        <f>D164</f>
        <v>0.0062257554714800004</v>
      </c>
      <c r="E165" t="s">
        <v>27</v>
      </c>
      <c r="F165" s="9">
        <v>44055</v>
      </c>
      <c r="H165">
        <f>H164+C165</f>
        <v>67210.939110988067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418.4388719135431</v>
      </c>
      <c r="D166">
        <f>D165</f>
        <v>0.0062257554714800004</v>
      </c>
      <c r="E166" t="s">
        <v>29</v>
      </c>
      <c r="F166" s="9">
        <v>44056</v>
      </c>
      <c r="H166">
        <f>H165+C166</f>
        <v>67629.377982901613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421.0439700098388</v>
      </c>
      <c r="D167">
        <f>D166</f>
        <v>0.0062257554714800004</v>
      </c>
      <c r="E167" t="s">
        <v>30</v>
      </c>
      <c r="F167" s="9">
        <v>44057</v>
      </c>
      <c r="H167">
        <f>H166+C167</f>
        <v>68050.421952911449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96</v>
      </c>
      <c r="EN167" s="8">
        <v>43914</v>
      </c>
      <c r="EO167">
        <v>1</v>
      </c>
      <c r="EQ167">
        <v>0</v>
      </c>
    </row>
    <row r="168" spans="1:251" ht="20.25">
      <c r="C168">
        <f>H167*D168</f>
        <v>423.66528680986119</v>
      </c>
      <c r="D168">
        <f>D167</f>
        <v>0.0062257554714800004</v>
      </c>
      <c r="E168" t="s">
        <v>32</v>
      </c>
      <c r="F168" s="9">
        <v>44058</v>
      </c>
      <c r="H168">
        <f>H167+C168</f>
        <v>68474.08723972131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96</v>
      </c>
      <c r="EN168" s="8">
        <v>43915</v>
      </c>
      <c r="EO168">
        <v>3</v>
      </c>
      <c r="EQ168">
        <v>0</v>
      </c>
    </row>
    <row r="169" spans="1:251" ht="20.25">
      <c r="C169">
        <f>H168*D169</f>
        <v>426.30292328729382</v>
      </c>
      <c r="D169">
        <f>D168</f>
        <v>0.0062257554714800004</v>
      </c>
      <c r="E169" t="s">
        <v>22</v>
      </c>
      <c r="F169" s="9">
        <v>44059</v>
      </c>
      <c r="H169">
        <f>H168+C169</f>
        <v>68900.390163008604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96</v>
      </c>
      <c r="EN169" s="8">
        <v>43916</v>
      </c>
      <c r="EO169">
        <v>3</v>
      </c>
      <c r="EQ169">
        <v>0</v>
      </c>
    </row>
    <row r="170" spans="1:251" ht="20.25">
      <c r="C170">
        <f>H169*D170</f>
        <v>428.95698104445762</v>
      </c>
      <c r="D170">
        <f>D169</f>
        <v>0.0062257554714800004</v>
      </c>
      <c r="E170" t="s">
        <v>25</v>
      </c>
      <c r="F170" s="9">
        <v>44060</v>
      </c>
      <c r="H170">
        <f>H169+C170</f>
        <v>69329.347144053056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96</v>
      </c>
      <c r="EN170" s="8">
        <v>43917</v>
      </c>
      <c r="EO170">
        <v>3</v>
      </c>
      <c r="EQ170">
        <v>0</v>
      </c>
    </row>
    <row r="171" spans="1:251" ht="20.25">
      <c r="C171">
        <f>H170*D171</f>
        <v>431.62756231622467</v>
      </c>
      <c r="D171">
        <f>D170</f>
        <v>0.0062257554714800004</v>
      </c>
      <c r="E171" t="s">
        <v>26</v>
      </c>
      <c r="F171" s="9">
        <v>44061</v>
      </c>
      <c r="H171">
        <f>H170+C171</f>
        <v>69760.974706369278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96</v>
      </c>
      <c r="EN171" s="8">
        <v>43918</v>
      </c>
      <c r="EO171">
        <v>4</v>
      </c>
      <c r="EQ171">
        <v>0</v>
      </c>
    </row>
    <row r="172" spans="1:251" ht="20.25">
      <c r="C172">
        <f>H171*D172</f>
        <v>434.31476997395646</v>
      </c>
      <c r="D172">
        <f>D171</f>
        <v>0.0062257554714800004</v>
      </c>
      <c r="E172" t="s">
        <v>27</v>
      </c>
      <c r="F172" s="9">
        <v>44062</v>
      </c>
      <c r="H172">
        <f>H171+C172</f>
        <v>70195.289476343227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96</v>
      </c>
      <c r="EN172" s="8">
        <v>43919</v>
      </c>
      <c r="EO172">
        <v>4</v>
      </c>
      <c r="EQ172">
        <v>0</v>
      </c>
    </row>
    <row r="173" spans="1:251" ht="20.25">
      <c r="C173">
        <f>H172*D173</f>
        <v>437.01870752946633</v>
      </c>
      <c r="D173">
        <f>D172</f>
        <v>0.0062257554714800004</v>
      </c>
      <c r="E173" t="s">
        <v>29</v>
      </c>
      <c r="F173" s="9">
        <v>44063</v>
      </c>
      <c r="H173">
        <f>H172+C173</f>
        <v>70632.308183872694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96</v>
      </c>
      <c r="EN173" s="8">
        <v>43920</v>
      </c>
      <c r="EO173">
        <v>4</v>
      </c>
      <c r="EQ173">
        <v>0</v>
      </c>
    </row>
    <row r="174" spans="1:251" ht="20.25">
      <c r="C174">
        <f>H173*D174</f>
        <v>439.73947913900702</v>
      </c>
      <c r="D174">
        <f>D173</f>
        <v>0.0062257554714800004</v>
      </c>
      <c r="E174" t="s">
        <v>30</v>
      </c>
      <c r="F174" s="9">
        <v>44064</v>
      </c>
      <c r="H174">
        <f>H173+C174</f>
        <v>71072.047663011705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96</v>
      </c>
      <c r="EN174" s="8">
        <v>43921</v>
      </c>
      <c r="EO174">
        <v>4</v>
      </c>
      <c r="EQ174">
        <v>0</v>
      </c>
    </row>
    <row r="175" spans="1:251" ht="20.25">
      <c r="C175">
        <f>H174*D175</f>
        <v>442.47718960728247</v>
      </c>
      <c r="D175">
        <f>D174</f>
        <v>0.0062257554714800004</v>
      </c>
      <c r="E175" t="s">
        <v>32</v>
      </c>
      <c r="F175" s="9">
        <v>44065</v>
      </c>
      <c r="H175">
        <f>H174+C175</f>
        <v>71514.524852618983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96</v>
      </c>
      <c r="EN175" s="8">
        <v>43922</v>
      </c>
      <c r="EO175">
        <v>4</v>
      </c>
      <c r="EQ175">
        <v>0</v>
      </c>
    </row>
    <row r="176" spans="1:251" ht="20.25">
      <c r="C176">
        <f>H175*D176</f>
        <v>445.23194439148511</v>
      </c>
      <c r="D176">
        <f>D175</f>
        <v>0.0062257554714800004</v>
      </c>
      <c r="E176" t="s">
        <v>22</v>
      </c>
      <c r="F176" s="9">
        <v>44066</v>
      </c>
      <c r="H176">
        <f>H175+C176</f>
        <v>71959.756797010472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96</v>
      </c>
      <c r="EN176" s="8">
        <v>43923</v>
      </c>
      <c r="EO176">
        <v>4</v>
      </c>
      <c r="EQ176">
        <v>0</v>
      </c>
    </row>
    <row r="177" spans="1:251" ht="20.25">
      <c r="C177">
        <f>H176*D177</f>
        <v>448.00384960535808</v>
      </c>
      <c r="D177">
        <f>D176</f>
        <v>0.0062257554714800004</v>
      </c>
      <c r="E177" t="s">
        <v>25</v>
      </c>
      <c r="F177" s="9">
        <v>44067</v>
      </c>
      <c r="H177">
        <f>H176+C177</f>
        <v>72407.760646615832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96</v>
      </c>
      <c r="EN177" s="8">
        <v>43924</v>
      </c>
      <c r="EO177">
        <v>5</v>
      </c>
      <c r="EQ177">
        <v>0</v>
      </c>
    </row>
    <row r="178" spans="1:251" ht="20.25">
      <c r="C178">
        <f>H177*D178</f>
        <v>450.79301202328276</v>
      </c>
      <c r="D178">
        <f>D177</f>
        <v>0.0062257554714800004</v>
      </c>
      <c r="E178" t="s">
        <v>26</v>
      </c>
      <c r="F178" s="9">
        <v>44068</v>
      </c>
      <c r="H178">
        <f>H177+C178</f>
        <v>72858.55365863911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96</v>
      </c>
      <c r="EN178" s="8">
        <v>43925</v>
      </c>
      <c r="EO178">
        <v>5</v>
      </c>
      <c r="EQ178">
        <v>0</v>
      </c>
    </row>
    <row r="179" spans="1:251" ht="20.25">
      <c r="C179">
        <f>H178*D179</f>
        <v>453.59953908439167</v>
      </c>
      <c r="D179">
        <f>D178</f>
        <v>0.0062257554714800004</v>
      </c>
      <c r="E179" t="s">
        <v>27</v>
      </c>
      <c r="F179" s="9">
        <v>44069</v>
      </c>
      <c r="H179">
        <f>H178+C179</f>
        <v>73312.153197723499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96</v>
      </c>
      <c r="EN179" s="8">
        <v>43926</v>
      </c>
      <c r="EO179">
        <v>5</v>
      </c>
      <c r="EQ179">
        <v>0</v>
      </c>
    </row>
    <row r="180" spans="1:251" ht="20.25">
      <c r="C180">
        <f>H179*D180</f>
        <v>456.4235388967071</v>
      </c>
      <c r="D180">
        <f>D179</f>
        <v>0.0062257554714800004</v>
      </c>
      <c r="E180" t="s">
        <v>29</v>
      </c>
      <c r="F180" s="9">
        <v>44070</v>
      </c>
      <c r="H180">
        <f>H179+C180</f>
        <v>73768.576736620205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96</v>
      </c>
      <c r="EN180" s="8">
        <v>43927</v>
      </c>
      <c r="EO180">
        <v>6</v>
      </c>
      <c r="EQ180">
        <v>0</v>
      </c>
    </row>
    <row r="181" spans="1:251" ht="20.25">
      <c r="C181">
        <f>H180*D181</f>
        <v>459.26512024130551</v>
      </c>
      <c r="D181">
        <f>D180</f>
        <v>0.0062257554714800004</v>
      </c>
      <c r="E181" t="s">
        <v>30</v>
      </c>
      <c r="F181" s="9">
        <v>44071</v>
      </c>
      <c r="H181">
        <f>H180+C181</f>
        <v>74227.841856861516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96</v>
      </c>
      <c r="EN181" s="8">
        <v>43928</v>
      </c>
      <c r="EO181">
        <v>6</v>
      </c>
      <c r="EQ181">
        <v>0</v>
      </c>
    </row>
    <row r="182" spans="1:251" ht="20.25">
      <c r="C182">
        <f>H181*D182</f>
        <v>462.12439257650777</v>
      </c>
      <c r="D182">
        <f>D181</f>
        <v>0.0062257554714800004</v>
      </c>
      <c r="E182" t="s">
        <v>32</v>
      </c>
      <c r="F182" s="9">
        <v>44072</v>
      </c>
      <c r="H182">
        <f>H181+C182</f>
        <v>74689.966249438017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96</v>
      </c>
      <c r="EN182" s="8">
        <v>43929</v>
      </c>
      <c r="EO182">
        <v>7</v>
      </c>
      <c r="EQ182">
        <v>0</v>
      </c>
    </row>
    <row r="183" spans="1:251" ht="20.25">
      <c r="C183">
        <f>H182*D183</f>
        <v>465.00146604209527</v>
      </c>
      <c r="D183">
        <f>D182</f>
        <v>0.0062257554714800004</v>
      </c>
      <c r="E183" t="s">
        <v>22</v>
      </c>
      <c r="F183" s="9">
        <v>44073</v>
      </c>
      <c r="H183">
        <f>H182+C183</f>
        <v>75154.967715480117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96</v>
      </c>
      <c r="EN183" s="8">
        <v>43930</v>
      </c>
      <c r="EO183">
        <v>7</v>
      </c>
      <c r="EQ183">
        <v>0</v>
      </c>
    </row>
    <row r="184" spans="1:251" ht="20.25">
      <c r="C184">
        <f>H183*D184</f>
        <v>467.89645146355315</v>
      </c>
      <c r="D184">
        <f>D183</f>
        <v>0.0062257554714800004</v>
      </c>
      <c r="E184" t="s">
        <v>25</v>
      </c>
      <c r="F184" s="9">
        <v>44074</v>
      </c>
      <c r="H184">
        <f>H183+C184</f>
        <v>75622.864166943677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96</v>
      </c>
      <c r="EN184" s="8">
        <v>43931</v>
      </c>
      <c r="EO184">
        <v>8</v>
      </c>
      <c r="EQ184">
        <v>0</v>
      </c>
    </row>
    <row r="185" spans="1:251" ht="20.25">
      <c r="C185">
        <f>H184*D185</f>
        <v>470.80946035633843</v>
      </c>
      <c r="D185">
        <f>D184</f>
        <v>0.0062257554714800004</v>
      </c>
      <c r="E185" t="s">
        <v>26</v>
      </c>
      <c r="F185" s="9">
        <v>44075</v>
      </c>
      <c r="H185">
        <f>H184+C185</f>
        <v>76093.673627300013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96</v>
      </c>
      <c r="EN185" s="8">
        <v>43932</v>
      </c>
      <c r="EO185">
        <v>9</v>
      </c>
      <c r="EQ185">
        <v>0</v>
      </c>
    </row>
    <row r="186" spans="1:251" ht="20.25">
      <c r="C186">
        <f>H185*D186</f>
        <v>473.74060493017646</v>
      </c>
      <c r="D186">
        <f>D185</f>
        <v>0.0062257554714800004</v>
      </c>
      <c r="E186" t="s">
        <v>27</v>
      </c>
      <c r="F186" s="9">
        <v>44076</v>
      </c>
      <c r="H186">
        <f>H185+C186</f>
        <v>76567.414232230192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96</v>
      </c>
      <c r="EN186" s="8">
        <v>43933</v>
      </c>
      <c r="EO186">
        <v>9</v>
      </c>
      <c r="EQ186">
        <v>0</v>
      </c>
    </row>
    <row r="187" spans="1:251" ht="20.25">
      <c r="C187">
        <f>H186*D187</f>
        <v>476.68999809338277</v>
      </c>
      <c r="D187">
        <f>D186</f>
        <v>0.0062257554714800004</v>
      </c>
      <c r="E187" t="s">
        <v>29</v>
      </c>
      <c r="F187" s="9">
        <v>44077</v>
      </c>
      <c r="H187">
        <f>H186+C187</f>
        <v>77044.104230323574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96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479.65775345721244</v>
      </c>
      <c r="D188">
        <f>D187</f>
        <v>0.0062257554714800004</v>
      </c>
      <c r="E188" t="s">
        <v>30</v>
      </c>
      <c r="F188" s="9">
        <v>44078</v>
      </c>
      <c r="H188">
        <f>H187+C188</f>
        <v>77523.761983780787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96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482.6439853402365</v>
      </c>
      <c r="D189">
        <f>D188</f>
        <v>0.0062257554714800004</v>
      </c>
      <c r="E189" t="s">
        <v>32</v>
      </c>
      <c r="F189" s="9">
        <v>44079</v>
      </c>
      <c r="H189">
        <f>H188+C189</f>
        <v>78006.405969121028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96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485.64880877274538</v>
      </c>
      <c r="D190">
        <f>D189</f>
        <v>0.0062257554714800004</v>
      </c>
      <c r="E190" t="s">
        <v>22</v>
      </c>
      <c r="F190" s="9">
        <v>44080</v>
      </c>
      <c r="H190">
        <f>H189+C190</f>
        <v>78492.054777893776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96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488.67233950118009</v>
      </c>
      <c r="D191">
        <f>D190</f>
        <v>0.0062257554714800004</v>
      </c>
      <c r="E191" t="s">
        <v>25</v>
      </c>
      <c r="F191" s="9">
        <v>44081</v>
      </c>
      <c r="H191">
        <f>H190+C191</f>
        <v>78980.727117394956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96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491.71469399259047</v>
      </c>
      <c r="D192">
        <f>D191</f>
        <v>0.0062257554714800004</v>
      </c>
      <c r="E192" t="s">
        <v>26</v>
      </c>
      <c r="F192" s="9">
        <v>44082</v>
      </c>
      <c r="H192">
        <f>H191+C192</f>
        <v>79472.441811387544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96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494.77598943912193</v>
      </c>
      <c r="D193">
        <f>D192</f>
        <v>0.0062257554714800004</v>
      </c>
      <c r="E193" t="s">
        <v>27</v>
      </c>
      <c r="F193" s="9">
        <v>44083</v>
      </c>
      <c r="H193">
        <f>H192+C193</f>
        <v>79967.217800826664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96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497.85634376252949</v>
      </c>
      <c r="D194">
        <f>D193</f>
        <v>0.0062257554714800004</v>
      </c>
      <c r="E194" t="s">
        <v>29</v>
      </c>
      <c r="F194" s="9">
        <v>44084</v>
      </c>
      <c r="H194">
        <f>H193+C194</f>
        <v>80465.074144589191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96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500.95587561872009</v>
      </c>
      <c r="D195">
        <f>D194</f>
        <v>0.0062257554714800004</v>
      </c>
      <c r="E195" t="s">
        <v>30</v>
      </c>
      <c r="F195" s="9">
        <v>44085</v>
      </c>
      <c r="H195">
        <f>H194+C195</f>
        <v>80966.030020207909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96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504.07470440232333</v>
      </c>
      <c r="D196">
        <f>D195</f>
        <v>0.0062257554714800004</v>
      </c>
      <c r="E196" t="s">
        <v>32</v>
      </c>
      <c r="F196" s="9">
        <v>44086</v>
      </c>
      <c r="H196">
        <f>H195+C196</f>
        <v>81470.104724610239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96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507.21295025129081</v>
      </c>
      <c r="D197">
        <f>D196</f>
        <v>0.0062257554714800004</v>
      </c>
      <c r="E197" t="s">
        <v>22</v>
      </c>
      <c r="F197" s="9">
        <v>44087</v>
      </c>
      <c r="H197">
        <f>H196+C197</f>
        <v>81977.317674861537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96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510.37073405152336</v>
      </c>
      <c r="D198">
        <f>D197</f>
        <v>0.0062257554714800004</v>
      </c>
      <c r="E198" t="s">
        <v>25</v>
      </c>
      <c r="F198" s="9">
        <v>44088</v>
      </c>
      <c r="H198">
        <f>H197+C198</f>
        <v>82487.688408913062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96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513.54817744152786</v>
      </c>
      <c r="D199">
        <f>D198</f>
        <v>0.0062257554714800004</v>
      </c>
      <c r="E199" t="s">
        <v>26</v>
      </c>
      <c r="F199" s="9">
        <v>44089</v>
      </c>
      <c r="H199">
        <f>H198+C199</f>
        <v>83001.236586354586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96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516.74540281710301</v>
      </c>
      <c r="D200">
        <f>D199</f>
        <v>0.0062257554714800004</v>
      </c>
      <c r="E200" t="s">
        <v>27</v>
      </c>
      <c r="F200" s="9">
        <v>44090</v>
      </c>
      <c r="H200">
        <f>H199+C200</f>
        <v>83517.981989171691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96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519.96253333605375</v>
      </c>
      <c r="D201">
        <f>D200</f>
        <v>0.0062257554714800004</v>
      </c>
      <c r="E201" t="s">
        <v>29</v>
      </c>
      <c r="F201" s="9">
        <v>44091</v>
      </c>
      <c r="H201">
        <f>H200+C201</f>
        <v>84037.944522507751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96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523.19969292293536</v>
      </c>
      <c r="D202">
        <f>D201</f>
        <v>0.0062257554714800004</v>
      </c>
      <c r="E202" t="s">
        <v>30</v>
      </c>
      <c r="F202" s="9">
        <v>44092</v>
      </c>
      <c r="H202">
        <f>H201+C202</f>
        <v>84561.144215430686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96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526.45700627382701</v>
      </c>
      <c r="D203">
        <f>D202</f>
        <v>0.0062257554714800004</v>
      </c>
      <c r="E203" t="s">
        <v>32</v>
      </c>
      <c r="F203" s="9">
        <v>44093</v>
      </c>
      <c r="H203">
        <f>H202+C203</f>
        <v>85087.601221704506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96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529.73459886113517</v>
      </c>
      <c r="D204">
        <f>D203</f>
        <v>0.0062257554714800004</v>
      </c>
      <c r="E204" t="s">
        <v>22</v>
      </c>
      <c r="F204" s="9">
        <v>44094</v>
      </c>
      <c r="H204">
        <f>H203+C204</f>
        <v>85617.33582056564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96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533.03259693842722</v>
      </c>
      <c r="D205">
        <f>D204</f>
        <v>0.0062257554714800004</v>
      </c>
      <c r="E205" t="s">
        <v>25</v>
      </c>
      <c r="F205" s="9">
        <v>44095</v>
      </c>
      <c r="H205">
        <f>H204+C205</f>
        <v>86150.368417504069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96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536.35112754529382</v>
      </c>
      <c r="D206">
        <f>D205</f>
        <v>0.0062257554714800004</v>
      </c>
      <c r="E206" t="s">
        <v>26</v>
      </c>
      <c r="F206" s="9">
        <v>44096</v>
      </c>
      <c r="H206">
        <f>H205+C206</f>
        <v>86686.71954504936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96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539.69031851224338</v>
      </c>
      <c r="D207">
        <f>D206</f>
        <v>0.0062257554714800004</v>
      </c>
      <c r="E207" t="s">
        <v>27</v>
      </c>
      <c r="F207" s="9">
        <v>44097</v>
      </c>
      <c r="H207">
        <f>H206+C207</f>
        <v>87226.40986356161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96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543.05029846562581</v>
      </c>
      <c r="D208">
        <f>D207</f>
        <v>0.0062257554714800004</v>
      </c>
      <c r="E208" t="s">
        <v>29</v>
      </c>
      <c r="F208" s="9">
        <v>44098</v>
      </c>
      <c r="H208">
        <f>H207+C208</f>
        <v>87769.46016202723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96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546.43119683258692</v>
      </c>
      <c r="D209">
        <f>D208</f>
        <v>0.0062257554714800004</v>
      </c>
      <c r="E209" t="s">
        <v>30</v>
      </c>
      <c r="F209" s="9">
        <v>44099</v>
      </c>
      <c r="H209">
        <f>H208+C209</f>
        <v>88315.891358859823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96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549.83314384605478</v>
      </c>
      <c r="D210">
        <f>D209</f>
        <v>0.0062257554714800004</v>
      </c>
      <c r="E210" t="s">
        <v>32</v>
      </c>
      <c r="F210" s="9">
        <v>44100</v>
      </c>
      <c r="H210">
        <f>H209+C210</f>
        <v>88865.724502705882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96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553.25627054975553</v>
      </c>
      <c r="D211">
        <f>D210</f>
        <v>0.0062257554714800004</v>
      </c>
      <c r="E211" t="s">
        <v>22</v>
      </c>
      <c r="F211" s="9">
        <v>44101</v>
      </c>
      <c r="H211">
        <f>H210+C211</f>
        <v>89418.980773255636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96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556.70070880326125</v>
      </c>
      <c r="D212">
        <f>D211</f>
        <v>0.0062257554714800004</v>
      </c>
      <c r="E212" t="s">
        <v>25</v>
      </c>
      <c r="F212" s="9">
        <v>44102</v>
      </c>
      <c r="H212">
        <f>H211+C212</f>
        <v>89975.681482058892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96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560.16659128706988</v>
      </c>
      <c r="D213">
        <f>D212</f>
        <v>0.0062257554714800004</v>
      </c>
      <c r="E213" t="s">
        <v>26</v>
      </c>
      <c r="F213" s="9">
        <v>44103</v>
      </c>
      <c r="H213">
        <f>H212+C213</f>
        <v>90535.848073345958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96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563.65405150771562</v>
      </c>
      <c r="D214">
        <f>D213</f>
        <v>0.0062257554714800004</v>
      </c>
      <c r="E214" t="s">
        <v>27</v>
      </c>
      <c r="F214" s="9">
        <v>44104</v>
      </c>
      <c r="H214">
        <f>H213+C214</f>
        <v>91099.50212485368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96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567.16322380291172</v>
      </c>
      <c r="D215">
        <f>D214</f>
        <v>0.0062257554714800004</v>
      </c>
      <c r="E215" t="s">
        <v>29</v>
      </c>
      <c r="F215" s="9">
        <v>44105</v>
      </c>
      <c r="H215">
        <f>H214+C215</f>
        <v>91666.665348656592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96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570.69424334672499</v>
      </c>
      <c r="D216">
        <f>D215</f>
        <v>0.0062257554714800004</v>
      </c>
      <c r="E216" t="s">
        <v>30</v>
      </c>
      <c r="F216" s="9">
        <v>44106</v>
      </c>
      <c r="H216">
        <f>H215+C216</f>
        <v>92237.359592003311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96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574.24724615478294</v>
      </c>
      <c r="D217">
        <f>D216</f>
        <v>0.0062257554714800004</v>
      </c>
      <c r="E217" t="s">
        <v>32</v>
      </c>
      <c r="F217" s="9">
        <v>44107</v>
      </c>
      <c r="H217">
        <f>H216+C217</f>
        <v>92811.606838158099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96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577.82236908951336</v>
      </c>
      <c r="D218">
        <f>D217</f>
        <v>0.0062257554714800004</v>
      </c>
      <c r="E218" t="s">
        <v>22</v>
      </c>
      <c r="F218" s="9">
        <v>44108</v>
      </c>
      <c r="H218">
        <f>H217+C218</f>
        <v>93389.429207247609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96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581.41974986541595</v>
      </c>
      <c r="D219">
        <f>D218</f>
        <v>0.0062257554714800004</v>
      </c>
      <c r="E219" t="s">
        <v>25</v>
      </c>
      <c r="F219" s="9">
        <v>44109</v>
      </c>
      <c r="H219">
        <f>H218+C219</f>
        <v>93970.848957113019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96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585.03952705436711</v>
      </c>
      <c r="D220">
        <f>D219</f>
        <v>0.0062257554714800004</v>
      </c>
      <c r="E220" t="s">
        <v>26</v>
      </c>
      <c r="F220" s="9">
        <v>44110</v>
      </c>
      <c r="H220">
        <f>H219+C220</f>
        <v>94555.888484167386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97</v>
      </c>
      <c r="EN220" s="8">
        <v>43914</v>
      </c>
      <c r="EO220">
        <v>0</v>
      </c>
      <c r="EQ220">
        <v>0</v>
      </c>
    </row>
    <row r="221" spans="1:251" ht="20.25">
      <c r="C221">
        <f>H220*D221</f>
        <v>588.68184009095785</v>
      </c>
      <c r="D221">
        <f>D220</f>
        <v>0.0062257554714800004</v>
      </c>
      <c r="E221" t="s">
        <v>27</v>
      </c>
      <c r="F221" s="9">
        <v>44111</v>
      </c>
      <c r="H221">
        <f>H220+C221</f>
        <v>95144.57032425834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97</v>
      </c>
      <c r="EN221" s="8">
        <v>43915</v>
      </c>
      <c r="EO221">
        <v>0</v>
      </c>
      <c r="EQ221">
        <v>0</v>
      </c>
    </row>
    <row r="222" spans="1:251" ht="20.25">
      <c r="C222">
        <f>H221*D222</f>
        <v>592.34682927786503</v>
      </c>
      <c r="D222">
        <f>D221</f>
        <v>0.0062257554714800004</v>
      </c>
      <c r="E222" t="s">
        <v>29</v>
      </c>
      <c r="F222" s="9">
        <v>44112</v>
      </c>
      <c r="H222">
        <f>H221+C222</f>
        <v>95736.917153536211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97</v>
      </c>
      <c r="EN222" s="8">
        <v>43916</v>
      </c>
      <c r="EO222">
        <v>0</v>
      </c>
      <c r="EQ222">
        <v>0</v>
      </c>
    </row>
    <row r="223" spans="1:251" ht="20.25">
      <c r="C223">
        <f>H222*D223</f>
        <v>596.0346357912556</v>
      </c>
      <c r="D223">
        <f>D222</f>
        <v>0.0062257554714800004</v>
      </c>
      <c r="E223" t="s">
        <v>30</v>
      </c>
      <c r="F223" s="9">
        <v>44113</v>
      </c>
      <c r="H223">
        <f>H222+C223</f>
        <v>96332.951789327461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97</v>
      </c>
      <c r="EN223" s="8">
        <v>43917</v>
      </c>
      <c r="EO223">
        <v>0</v>
      </c>
      <c r="EQ223">
        <v>0</v>
      </c>
    </row>
    <row r="224" spans="1:251" ht="20.25">
      <c r="C224">
        <f>H223*D224</f>
        <v>599.74540168622457</v>
      </c>
      <c r="D224">
        <f>D223</f>
        <v>0.0062257554714800004</v>
      </c>
      <c r="E224" t="s">
        <v>32</v>
      </c>
      <c r="F224" s="9">
        <v>44114</v>
      </c>
      <c r="H224">
        <f>H223+C224</f>
        <v>96932.697191013678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97</v>
      </c>
      <c r="EN224" s="8">
        <v>43918</v>
      </c>
      <c r="EO224">
        <v>0</v>
      </c>
      <c r="EQ224">
        <v>0</v>
      </c>
    </row>
    <row r="225" spans="1:251" ht="20.25">
      <c r="C225">
        <f>H224*D225</f>
        <v>603.47926990226745</v>
      </c>
      <c r="D225">
        <f>D224</f>
        <v>0.0062257554714800004</v>
      </c>
      <c r="E225" t="s">
        <v>22</v>
      </c>
      <c r="F225" s="9">
        <v>44115</v>
      </c>
      <c r="H225">
        <f>H224+C225</f>
        <v>97536.176460915944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97</v>
      </c>
      <c r="EN225" s="8">
        <v>43919</v>
      </c>
      <c r="EO225">
        <v>1</v>
      </c>
      <c r="EQ225">
        <v>0</v>
      </c>
    </row>
    <row r="226" spans="1:251" ht="20.25">
      <c r="C226">
        <f>H225*D226</f>
        <v>607.23638426878631</v>
      </c>
      <c r="D226">
        <f>D225</f>
        <v>0.0062257554714800004</v>
      </c>
      <c r="E226" t="s">
        <v>25</v>
      </c>
      <c r="F226" s="9">
        <v>44116</v>
      </c>
      <c r="H226">
        <f>H225+C226</f>
        <v>98143.412845184735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97</v>
      </c>
      <c r="EN226" s="8">
        <v>43920</v>
      </c>
      <c r="EO226">
        <v>2</v>
      </c>
      <c r="EQ226">
        <v>0</v>
      </c>
    </row>
    <row r="227" spans="1:251" ht="20.25">
      <c r="C227">
        <f>H226*D227</f>
        <v>611.01688951062943</v>
      </c>
      <c r="D227">
        <f>D226</f>
        <v>0.0062257554714800004</v>
      </c>
      <c r="E227" t="s">
        <v>26</v>
      </c>
      <c r="F227" s="9">
        <v>44117</v>
      </c>
      <c r="H227">
        <f>H226+C227</f>
        <v>98754.429734695368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97</v>
      </c>
      <c r="EN227" s="8">
        <v>43921</v>
      </c>
      <c r="EO227">
        <v>2</v>
      </c>
      <c r="EQ227">
        <v>0</v>
      </c>
    </row>
    <row r="228" spans="1:251" ht="20.25">
      <c r="C228">
        <f>H227*D228</f>
        <v>614.82093125366691</v>
      </c>
      <c r="D228">
        <f>D227</f>
        <v>0.0062257554714800004</v>
      </c>
      <c r="E228" t="s">
        <v>27</v>
      </c>
      <c r="F228" s="9">
        <v>44118</v>
      </c>
      <c r="H228">
        <f>H227+C228</f>
        <v>99369.250665949032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97</v>
      </c>
      <c r="EN228" s="8">
        <v>43922</v>
      </c>
      <c r="EO228">
        <v>4</v>
      </c>
      <c r="EQ228">
        <v>0</v>
      </c>
    </row>
    <row r="229" spans="1:251" ht="20.25">
      <c r="C229">
        <f>H228*D229</f>
        <v>618.64865603039982</v>
      </c>
      <c r="D229">
        <f>D228</f>
        <v>0.0062257554714800004</v>
      </c>
      <c r="E229" t="s">
        <v>29</v>
      </c>
      <c r="F229" s="9">
        <v>44119</v>
      </c>
      <c r="H229">
        <f>H228+C229</f>
        <v>99987.899321979436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97</v>
      </c>
      <c r="EN229" s="8">
        <v>43923</v>
      </c>
      <c r="EO229">
        <v>4</v>
      </c>
      <c r="EQ229">
        <v>1</v>
      </c>
    </row>
    <row r="230" spans="1:251" ht="20.25">
      <c r="C230">
        <f>H229*D230</f>
        <v>622.50021128560491</v>
      </c>
      <c r="D230">
        <f>D229</f>
        <v>0.0062257554714800004</v>
      </c>
      <c r="E230" t="s">
        <v>30</v>
      </c>
      <c r="F230" s="9">
        <v>44120</v>
      </c>
      <c r="H230">
        <f>H229+C230</f>
        <v>100610.39953326504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97</v>
      </c>
      <c r="EN230" s="8">
        <v>43924</v>
      </c>
      <c r="EO230">
        <v>7</v>
      </c>
      <c r="EQ230">
        <v>1</v>
      </c>
    </row>
    <row r="231" spans="1:251" ht="20.25">
      <c r="C231">
        <f>H230*D231</f>
        <v>626.37574538201363</v>
      </c>
      <c r="D231">
        <f>D230</f>
        <v>0.0062257554714800004</v>
      </c>
      <c r="E231" t="s">
        <v>32</v>
      </c>
      <c r="F231" s="9">
        <v>44121</v>
      </c>
      <c r="H231">
        <f>H230+C231</f>
        <v>101236.77527864705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97</v>
      </c>
      <c r="EN231" s="8">
        <v>43925</v>
      </c>
      <c r="EO231">
        <v>7</v>
      </c>
      <c r="EQ231">
        <v>1</v>
      </c>
    </row>
    <row r="232" spans="1:251" ht="20.25">
      <c r="C232">
        <f>H231*D232</f>
        <v>630.27540760602812</v>
      </c>
      <c r="D232">
        <f>D231</f>
        <v>0.0062257554714800004</v>
      </c>
      <c r="E232" t="s">
        <v>22</v>
      </c>
      <c r="F232" s="9">
        <v>44122</v>
      </c>
      <c r="H232">
        <f>H231+C232</f>
        <v>101867.05068625307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97</v>
      </c>
      <c r="EN232" s="8">
        <v>43926</v>
      </c>
      <c r="EO232">
        <v>8</v>
      </c>
      <c r="EQ232">
        <v>1</v>
      </c>
    </row>
    <row r="233" spans="1:251" ht="20.25">
      <c r="C233">
        <f>H232*D233</f>
        <v>634.19934817347064</v>
      </c>
      <c r="D233">
        <f>D232</f>
        <v>0.0062257554714800004</v>
      </c>
      <c r="E233" t="s">
        <v>25</v>
      </c>
      <c r="F233" s="9">
        <v>44123</v>
      </c>
      <c r="H233">
        <f>H232+C233</f>
        <v>102501.25003442654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97</v>
      </c>
      <c r="EN233" s="8">
        <v>43927</v>
      </c>
      <c r="EO233">
        <v>9</v>
      </c>
      <c r="EQ233">
        <v>3</v>
      </c>
    </row>
    <row r="234" spans="1:251" ht="20.25">
      <c r="C234">
        <f>H233*D234</f>
        <v>638.14771823537058</v>
      </c>
      <c r="D234">
        <f>D233</f>
        <v>0.0062257554714800004</v>
      </c>
      <c r="E234" t="s">
        <v>26</v>
      </c>
      <c r="F234" s="9">
        <v>44124</v>
      </c>
      <c r="H234">
        <f>H233+C234</f>
        <v>103139.39775266191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97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642.12066988378695</v>
      </c>
      <c r="D235">
        <f>D234</f>
        <v>0.0062257554714800004</v>
      </c>
      <c r="E235" t="s">
        <v>27</v>
      </c>
      <c r="F235" s="9">
        <v>44125</v>
      </c>
      <c r="H235">
        <f>H234+C235</f>
        <v>103781.51842254571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97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646.11835615766643</v>
      </c>
      <c r="D236">
        <f>D235</f>
        <v>0.0062257554714800004</v>
      </c>
      <c r="E236" t="s">
        <v>29</v>
      </c>
      <c r="F236" s="9">
        <v>44126</v>
      </c>
      <c r="H236">
        <f>H235+C236</f>
        <v>104427.63677870337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97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650.14093104873859</v>
      </c>
      <c r="D237">
        <f>D236</f>
        <v>0.0062257554714800004</v>
      </c>
      <c r="E237" t="s">
        <v>30</v>
      </c>
      <c r="F237" s="9">
        <v>44127</v>
      </c>
      <c r="H237">
        <f>H236+C237</f>
        <v>105077.7777097521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97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654.18854950744833</v>
      </c>
      <c r="D238">
        <f>D237</f>
        <v>0.0062257554714800004</v>
      </c>
      <c r="E238" t="s">
        <v>32</v>
      </c>
      <c r="F238" s="9">
        <v>44128</v>
      </c>
      <c r="H238">
        <f>H237+C238</f>
        <v>105731.96625925956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97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658.26136744892392</v>
      </c>
      <c r="D239">
        <f>D238</f>
        <v>0.0062257554714800004</v>
      </c>
      <c r="E239" t="s">
        <v>22</v>
      </c>
      <c r="F239" s="9">
        <v>44129</v>
      </c>
      <c r="H239">
        <f>H238+C239</f>
        <v>106390.22762670848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97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662.35954175898303</v>
      </c>
      <c r="D240">
        <f>D239</f>
        <v>0.0062257554714800004</v>
      </c>
      <c r="E240" t="s">
        <v>25</v>
      </c>
      <c r="F240" s="9">
        <v>44130</v>
      </c>
      <c r="H240">
        <f>H239+C240</f>
        <v>107052.58716846746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97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666.48323030017605</v>
      </c>
      <c r="D241">
        <f>D240</f>
        <v>0.0062257554714800004</v>
      </c>
      <c r="E241" t="s">
        <v>26</v>
      </c>
      <c r="F241" s="9">
        <v>44131</v>
      </c>
      <c r="H241">
        <f>H240+C241</f>
        <v>107719.07039876764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97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670.63259191786699</v>
      </c>
      <c r="D242">
        <f>D241</f>
        <v>0.0062257554714800004</v>
      </c>
      <c r="E242" t="s">
        <v>27</v>
      </c>
      <c r="F242" s="9">
        <v>44132</v>
      </c>
      <c r="H242">
        <f>H241+C242</f>
        <v>108389.7029906855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97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674.80778644635245</v>
      </c>
      <c r="D243">
        <f>D242</f>
        <v>0.0062257554714800004</v>
      </c>
      <c r="E243" t="s">
        <v>29</v>
      </c>
      <c r="F243" s="9">
        <v>44133</v>
      </c>
      <c r="H243">
        <f>H242+C243</f>
        <v>109064.51077713186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97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679.0089747150181</v>
      </c>
      <c r="D244">
        <f>D243</f>
        <v>0.0062257554714800004</v>
      </c>
      <c r="E244" t="s">
        <v>30</v>
      </c>
      <c r="F244" s="9">
        <v>44134</v>
      </c>
      <c r="H244">
        <f>H243+C244</f>
        <v>109743.51975184688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97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683.23631855453414</v>
      </c>
      <c r="D245">
        <f>D244</f>
        <v>0.0062257554714800004</v>
      </c>
      <c r="E245" t="s">
        <v>32</v>
      </c>
      <c r="F245" s="9">
        <v>44135</v>
      </c>
      <c r="H245">
        <f>H244+C245</f>
        <v>110426.75607040142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97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687.489980803089</v>
      </c>
      <c r="D246">
        <f>D245</f>
        <v>0.0062257554714800004</v>
      </c>
      <c r="E246" t="s">
        <v>22</v>
      </c>
      <c r="F246" s="9">
        <v>44136</v>
      </c>
      <c r="H246">
        <f>H245+C246</f>
        <v>111114.24605120451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97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691.77012531266143</v>
      </c>
      <c r="D247">
        <f>D246</f>
        <v>0.0062257554714800004</v>
      </c>
      <c r="E247" t="s">
        <v>25</v>
      </c>
      <c r="F247" s="9">
        <v>44137</v>
      </c>
      <c r="H247">
        <f>H246+C247</f>
        <v>111806.01617651717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97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696.07691695533322</v>
      </c>
      <c r="D248">
        <f>D247</f>
        <v>0.0062257554714800004</v>
      </c>
      <c r="E248" t="s">
        <v>26</v>
      </c>
      <c r="F248" s="9">
        <v>44138</v>
      </c>
      <c r="H248">
        <f>H247+C248</f>
        <v>112502.0930934725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97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700.41052162963877</v>
      </c>
      <c r="D249">
        <f>D248</f>
        <v>0.0062257554714800004</v>
      </c>
      <c r="E249" t="s">
        <v>27</v>
      </c>
      <c r="F249" s="9">
        <v>44139</v>
      </c>
      <c r="H249">
        <f>H248+C249</f>
        <v>113202.50361510215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97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704.77110626695674</v>
      </c>
      <c r="D250">
        <f>D249</f>
        <v>0.0062257554714800004</v>
      </c>
      <c r="E250" t="s">
        <v>29</v>
      </c>
      <c r="F250" s="9">
        <v>44140</v>
      </c>
      <c r="H250">
        <f>H249+C250</f>
        <v>113907.2747213691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97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709.15883883793924</v>
      </c>
      <c r="D251">
        <f>D250</f>
        <v>0.0062257554714800004</v>
      </c>
      <c r="E251" t="s">
        <v>30</v>
      </c>
      <c r="F251" s="9">
        <v>44141</v>
      </c>
      <c r="H251">
        <f>H250+C251</f>
        <v>114616.43356020705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97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713.57388835898303</v>
      </c>
      <c r="D252">
        <f>D251</f>
        <v>0.0062257554714800004</v>
      </c>
      <c r="E252" t="s">
        <v>32</v>
      </c>
      <c r="F252" s="9">
        <v>44142</v>
      </c>
      <c r="H252">
        <f>H251+C252</f>
        <v>115330.00744856603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97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718.01642489873916</v>
      </c>
      <c r="D253">
        <f>D252</f>
        <v>0.0062257554714800004</v>
      </c>
      <c r="E253" t="s">
        <v>22</v>
      </c>
      <c r="F253" s="9">
        <v>44143</v>
      </c>
      <c r="H253">
        <f>H252+C253</f>
        <v>116048.02387346477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97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722.48661958466505</v>
      </c>
      <c r="D254">
        <f>D253</f>
        <v>0.0062257554714800004</v>
      </c>
      <c r="E254" t="s">
        <v>25</v>
      </c>
      <c r="F254" s="9">
        <v>44144</v>
      </c>
      <c r="H254">
        <f>H253+C254</f>
        <v>116770.51049304944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97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726.98464460961532</v>
      </c>
      <c r="D255">
        <f>D254</f>
        <v>0.0062257554714800004</v>
      </c>
      <c r="E255" t="s">
        <v>26</v>
      </c>
      <c r="F255" s="9">
        <v>44145</v>
      </c>
      <c r="H255">
        <f>H254+C255</f>
        <v>117497.49513765906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97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731.51067323847565</v>
      </c>
      <c r="D256">
        <f>D255</f>
        <v>0.0062257554714800004</v>
      </c>
      <c r="E256" t="s">
        <v>27</v>
      </c>
      <c r="F256" s="9">
        <v>44146</v>
      </c>
      <c r="H256">
        <f>H255+C256</f>
        <v>118229.00581089754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97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736.0648798148361</v>
      </c>
      <c r="D257">
        <f>D256</f>
        <v>0.0062257554714800004</v>
      </c>
      <c r="E257" t="s">
        <v>29</v>
      </c>
      <c r="F257" s="9">
        <v>44147</v>
      </c>
      <c r="H257">
        <f>H256+C257</f>
        <v>118965.07069071237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97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740.64743976770751</v>
      </c>
      <c r="D258">
        <f>D257</f>
        <v>0.0062257554714800004</v>
      </c>
      <c r="E258" t="s">
        <v>30</v>
      </c>
      <c r="F258" s="9">
        <v>44148</v>
      </c>
      <c r="H258">
        <f>H257+C258</f>
        <v>119705.71813048008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97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745.258529618279</v>
      </c>
      <c r="D259">
        <f>D258</f>
        <v>0.0062257554714800004</v>
      </c>
      <c r="E259" t="s">
        <v>32</v>
      </c>
      <c r="F259" s="9">
        <v>44149</v>
      </c>
      <c r="H259">
        <f>H258+C259</f>
        <v>120450.97666009836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97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749.89832698671717</v>
      </c>
      <c r="D260">
        <f>D259</f>
        <v>0.0062257554714800004</v>
      </c>
      <c r="E260" t="s">
        <v>22</v>
      </c>
      <c r="F260" s="9">
        <v>44150</v>
      </c>
      <c r="H260">
        <f>H259+C260</f>
        <v>121200.87498708507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97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754.56701059900843</v>
      </c>
      <c r="D261">
        <f>D260</f>
        <v>0.0062257554714800004</v>
      </c>
      <c r="E261" t="s">
        <v>25</v>
      </c>
      <c r="F261" s="9">
        <v>44151</v>
      </c>
      <c r="H261">
        <f>H260+C261</f>
        <v>121955.44199768409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97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759.26476029384355</v>
      </c>
      <c r="D262">
        <f>D261</f>
        <v>0.0062257554714800004</v>
      </c>
      <c r="E262" t="s">
        <v>26</v>
      </c>
      <c r="F262" s="9">
        <v>44152</v>
      </c>
      <c r="H262">
        <f>H261+C262</f>
        <v>122714.70675797793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97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763.99175702954483</v>
      </c>
      <c r="D263">
        <f>D262</f>
        <v>0.0062257554714800004</v>
      </c>
      <c r="E263" t="s">
        <v>27</v>
      </c>
      <c r="F263" s="9">
        <v>44153</v>
      </c>
      <c r="H263">
        <f>H262+C263</f>
        <v>123478.69851500748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97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768.74818289103723</v>
      </c>
      <c r="D264">
        <f>D263</f>
        <v>0.0062257554714800004</v>
      </c>
      <c r="E264" t="s">
        <v>29</v>
      </c>
      <c r="F264" s="9">
        <v>44154</v>
      </c>
      <c r="H264">
        <f>H263+C264</f>
        <v>124247.44669789851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97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773.53422109686142</v>
      </c>
      <c r="D265">
        <f>D264</f>
        <v>0.0062257554714800004</v>
      </c>
      <c r="E265" t="s">
        <v>30</v>
      </c>
      <c r="F265" s="9">
        <v>44155</v>
      </c>
      <c r="H265">
        <f>H264+C265</f>
        <v>125020.98091899538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97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778.35005600623219</v>
      </c>
      <c r="D266">
        <f>D265</f>
        <v>0.0062257554714800004</v>
      </c>
      <c r="E266" t="s">
        <v>32</v>
      </c>
      <c r="F266" s="9">
        <v>44156</v>
      </c>
      <c r="H266">
        <f>H265+C266</f>
        <v>125799.33097500162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97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783.19587312613987</v>
      </c>
      <c r="D267">
        <f>D266</f>
        <v>0.0062257554714800004</v>
      </c>
      <c r="E267" t="s">
        <v>22</v>
      </c>
      <c r="F267" s="9">
        <v>44157</v>
      </c>
      <c r="H267">
        <f>H266+C267</f>
        <v>126582.52684812776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97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788.07185911849547</v>
      </c>
      <c r="D268">
        <f>D267</f>
        <v>0.0062257554714800004</v>
      </c>
      <c r="E268" t="s">
        <v>25</v>
      </c>
      <c r="F268" s="9">
        <v>44158</v>
      </c>
      <c r="H268">
        <f>H267+C268</f>
        <v>127370.59870724626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97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792.97820180732185</v>
      </c>
      <c r="D269">
        <f>D268</f>
        <v>0.0062257554714800004</v>
      </c>
      <c r="E269" t="s">
        <v>26</v>
      </c>
      <c r="F269" s="9">
        <v>44159</v>
      </c>
      <c r="H269">
        <f>H268+C269</f>
        <v>128163.57690905358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97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797.91509018598811</v>
      </c>
      <c r="D270">
        <f>D269</f>
        <v>0.0062257554714800004</v>
      </c>
      <c r="E270" t="s">
        <v>27</v>
      </c>
      <c r="F270" s="9">
        <v>44160</v>
      </c>
      <c r="H270">
        <f>H269+C270</f>
        <v>128961.49199923956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97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802.88271442449002</v>
      </c>
      <c r="D271">
        <f>D270</f>
        <v>0.0062257554714800004</v>
      </c>
      <c r="E271" t="s">
        <v>29</v>
      </c>
      <c r="F271" s="9">
        <v>44161</v>
      </c>
      <c r="H271">
        <f>H270+C271</f>
        <v>129764.37471366404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97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807.88126587677493</v>
      </c>
      <c r="D272">
        <f>D271</f>
        <v>0.0062257554714800004</v>
      </c>
      <c r="E272" t="s">
        <v>30</v>
      </c>
      <c r="F272" s="9">
        <v>44162</v>
      </c>
      <c r="H272">
        <f>H271+C272</f>
        <v>130572.25597954082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97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812.91093708811343</v>
      </c>
      <c r="D273">
        <f>D272</f>
        <v>0.0062257554714800004</v>
      </c>
      <c r="E273" t="s">
        <v>32</v>
      </c>
      <c r="F273" s="9">
        <v>44163</v>
      </c>
      <c r="H273">
        <f>H272+C273</f>
        <v>131385.16691662892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817.97192180251568</v>
      </c>
      <c r="D274">
        <f>D273</f>
        <v>0.0062257554714800004</v>
      </c>
      <c r="E274" t="s">
        <v>22</v>
      </c>
      <c r="F274" s="9">
        <v>44164</v>
      </c>
      <c r="H274">
        <f>H273+C274</f>
        <v>132203.13883843145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823.06441497019478</v>
      </c>
      <c r="D275">
        <f>D274</f>
        <v>0.0062257554714800004</v>
      </c>
      <c r="E275" t="s">
        <v>25</v>
      </c>
      <c r="F275" s="9">
        <v>44165</v>
      </c>
      <c r="H275">
        <f>H274+C275</f>
        <v>133026.20325340165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828.18861275507595</v>
      </c>
      <c r="D276">
        <f>D275</f>
        <v>0.0062257554714800004</v>
      </c>
      <c r="E276" t="s">
        <v>26</v>
      </c>
      <c r="F276" s="9">
        <v>44166</v>
      </c>
      <c r="H276">
        <f>H275+C276</f>
        <v>133854.39186615671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  <c r="GR313" s="2"/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  <c r="GR314" s="2"/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  <c r="GR315" s="2"/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98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98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98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98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98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98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98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98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98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98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98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98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98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98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98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98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98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98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98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98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98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98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98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98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98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98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98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98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98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98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98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98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98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98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98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98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98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98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98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98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98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98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98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98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98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98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98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98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98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98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98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98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98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99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99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99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99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99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99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99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99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99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99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99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99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99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99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99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99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99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99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99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99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99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99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99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99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99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99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99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99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99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99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99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99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99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99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99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99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99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99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99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99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99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99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99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99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99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99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99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99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99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99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99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99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99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100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100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100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100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100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100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100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100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100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100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100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100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100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100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100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100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100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100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100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100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100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100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100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100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100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100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100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100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100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100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100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100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100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100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100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100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100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100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100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100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100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100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100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100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100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100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100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100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100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100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100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100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100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101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101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101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101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101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101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101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101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101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101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101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101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101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101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101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101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101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101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101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101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101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101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101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101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101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101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101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101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101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101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101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101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101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101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101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101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101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101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101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101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101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101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101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101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101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101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101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101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101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101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101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101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101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102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102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102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102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102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102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102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102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102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102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102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102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102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102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102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102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102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102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102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102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102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102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102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102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102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102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102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102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102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102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102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102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102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102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102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102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102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102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102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102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102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102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102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102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102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102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102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102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102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102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102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102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102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103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103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103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103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103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103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103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103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103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103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103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103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103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103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103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103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103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103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103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103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103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103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103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103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103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103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103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103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103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103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103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103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103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103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103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103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103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103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103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103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103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103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103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103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103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103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103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103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103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103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103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103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103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2020-06-01T17:42:54Z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