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000" windowHeight="81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<sst xmlns="http://schemas.openxmlformats.org/spreadsheetml/2006/main" uniqueCount="113" count="113">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</sst>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Sheet1!$S$11:$S$114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  <c:majorUnit val="5"/>
        <c:minorUnit val="1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2"/>
      </c:catAx>
      <c:valAx>
        <c:axId val="2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Sheet1!$BI$19:$BI$126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Sheet1!$Q$19:$Q$126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Sheet1!$CP$19:$CP$126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Sheet1!$BT$19:$BT$126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Sheet1!$CE$19:$CE$126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10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6"/>
        <c:crosses val="max"/>
        <c:majorUnit val="1"/>
        <c:minorUnit val="1"/>
      </c:valAx>
      <c:valAx>
        <c:axId val="26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3"/>
        <c:axId val="4"/>
      </c:areaChart>
      <c:catAx>
        <c:axId val="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"/>
        <c:crosses val="min"/>
        <c:majorUnit val="1"/>
        <c:minorUnit val="2"/>
      </c:catAx>
      <c:valAx>
        <c:axId val="4"/>
        <c:scaling>
          <c:orientation val="minMax"/>
          <c:max val="162"/>
          <c:min val="-8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2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39"/>
        <c:axId val="40"/>
      </c:scatterChart>
      <c:valAx>
        <c:axId val="3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41"/>
        <c:axId val="42"/>
      </c:scatterChart>
      <c:valAx>
        <c:axId val="4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2"/>
        <c:crosses val="max"/>
        <c:majorUnit val="2"/>
        <c:minorUnit val="1"/>
      </c:valAx>
      <c:valAx>
        <c:axId val="4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43"/>
        <c:axId val="44"/>
      </c:scatterChart>
      <c:valAx>
        <c:axId val="4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4"/>
        <c:crosses val="max"/>
        <c:majorUnit val="2"/>
        <c:minorUnit val="1"/>
      </c:valAx>
      <c:valAx>
        <c:axId val="44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Sheet1!$AY$19:$AY$114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Sheet1!$AN$19:$AN$114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Sheet1!$AC$19:$AC$114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45"/>
        <c:axId val="46"/>
      </c:scatterChart>
      <c:valAx>
        <c:axId val="45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ax"/>
        <c:majorUnit val="1"/>
        <c:minorUnit val="1"/>
      </c:valAx>
      <c:valAx>
        <c:axId val="4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Sheet1!$S$11:$S$114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Sheet1!$AD$11:$AD$114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Sheet1!$AO$11:$AO$114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Sheet1!$AZ$11:$AZ$114</c:f>
            </c:numRef>
          </c:val>
        </c:ser>
        <c:gapWidth val="150"/>
        <c:overlap val="100"/>
        <c:axId val="49"/>
        <c:axId val="50"/>
      </c:barChart>
      <c:catAx>
        <c:axId val="49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0"/>
        <c:crosses val="min"/>
        <c:majorUnit val="1"/>
        <c:minorUnit val="1"/>
      </c:catAx>
      <c:valAx>
        <c:axId val="50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Sheet1!$DT$11:$DT$114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1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53"/>
        <c:axId val="54"/>
      </c:barChart>
      <c:catAx>
        <c:axId val="5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4"/>
        <c:crosses val="min"/>
        <c:majorUnit val="1"/>
        <c:minorUnit val="1"/>
      </c:catAx>
      <c:valAx>
        <c:axId val="54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Sheet1!$CE$19:$CE$115</c:f>
            </c:numRef>
          </c:yVal>
          <c:smooth val="1"/>
        </c:ser>
        <c:axId val="55"/>
        <c:axId val="56"/>
      </c:scatterChart>
      <c:valAx>
        <c:axId val="55"/>
        <c:scaling>
          <c:orientation val="minMax"/>
          <c:max val="11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6"/>
        <c:crosses val="max"/>
        <c:majorUnit val="1"/>
        <c:minorUnit val="1"/>
      </c:valAx>
      <c:valAx>
        <c:axId val="56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Sheet1!$DA$11:$DA$126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57"/>
        <c:axId val="58"/>
      </c:barChart>
      <c:catAx>
        <c:axId val="5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8"/>
        <c:crosses val="min"/>
        <c:majorUnit val="1"/>
        <c:minorUnit val="1"/>
      </c:catAx>
      <c:valAx>
        <c:axId val="58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4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5"/>
        <c:axId val="6"/>
      </c:areaChart>
      <c:catAx>
        <c:axId val="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Sheet1!$DA$11:$DA$91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Sheet1!$AX$11:$AX$91</c:f>
            </c:numRef>
          </c:val>
        </c:ser>
        <c:axId val="59"/>
        <c:axId val="60"/>
      </c:areaChart>
      <c:catAx>
        <c:axId val="59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60"/>
        <c:crosses val="min"/>
        <c:majorUnit val="1"/>
        <c:minorUnit val="2"/>
      </c:catAx>
      <c:valAx>
        <c:axId val="60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9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axId val="61"/>
        <c:axId val="62"/>
      </c:areaChart>
      <c:catAx>
        <c:axId val="61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62"/>
        <c:crosses val="min"/>
        <c:majorUnit val="1"/>
        <c:minorUnit val="2"/>
      </c:catAx>
      <c:valAx>
        <c:axId val="62"/>
        <c:scaling>
          <c:orientation val="minMax"/>
          <c:max val="54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1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29999999999999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3"/>
        <c:axId val="64"/>
      </c:areaChart>
      <c:catAx>
        <c:axId val="6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64"/>
        <c:crosses val="min"/>
        <c:majorUnit val="1"/>
        <c:minorUnit val="2"/>
      </c:catAx>
      <c:valAx>
        <c:axId val="64"/>
        <c:scaling>
          <c:orientation val="minMax"/>
          <c:max val="43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3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5"/>
        <c:axId val="66"/>
      </c:areaChart>
      <c:catAx>
        <c:axId val="65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6"/>
        <c:crosses val="min"/>
        <c:majorUnit val="1"/>
        <c:minorUnit val="2"/>
      </c:catAx>
      <c:valAx>
        <c:axId val="66"/>
        <c:scaling>
          <c:orientation val="minMax"/>
          <c:max val="444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1"/>
        <c:minorUnit val="1"/>
      </c:valAx>
      <c:valAx>
        <c:axId val="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Sheet1!$CF$19:$CF$115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1"/>
        <c:minorUnit val="1"/>
      </c:valAx>
      <c:valAx>
        <c:axId val="1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3"/>
        <c:axId val="14"/>
      </c:scatterChart>
      <c:valAx>
        <c:axId val="1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7"/>
        <c:axId val="18"/>
      </c:scatterChart>
      <c:valAx>
        <c:axId val="1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3" Type="http://schemas.openxmlformats.org/officeDocument/2006/relationships/chart" Target="../charts/chart33.xml"/>
  <Relationship Id="rId32" Type="http://schemas.openxmlformats.org/officeDocument/2006/relationships/chart" Target="../charts/chart32.xml"/>
  <Relationship Id="rId31" Type="http://schemas.openxmlformats.org/officeDocument/2006/relationships/chart" Target="../charts/chart31.xml"/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94</xdr:col>
      <xdr:colOff>502341</xdr:colOff>
      <xdr:row>246</xdr:row>
      <xdr:rowOff>220398</xdr:rowOff>
    </xdr:from>
    <xdr:ext cx="13843000" cy="58293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67</xdr:col>
      <xdr:colOff>110596</xdr:colOff>
      <xdr:row>179</xdr:row>
      <xdr:rowOff>146846</xdr:rowOff>
    </xdr:from>
    <xdr:ext cx="13843000" cy="67437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67</xdr:col>
      <xdr:colOff>288433</xdr:colOff>
      <xdr:row>209</xdr:row>
      <xdr:rowOff>238915</xdr:rowOff>
    </xdr:from>
    <xdr:ext cx="13843000" cy="67437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37</xdr:col>
      <xdr:colOff>14676</xdr:colOff>
      <xdr:row>173</xdr:row>
      <xdr:rowOff>257175</xdr:rowOff>
    </xdr:from>
    <xdr:ext cx="16256000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37</xdr:col>
      <xdr:colOff>865799</xdr:colOff>
      <xdr:row>295</xdr:row>
      <xdr:rowOff>73552</xdr:rowOff>
    </xdr:from>
    <xdr:ext cx="16255999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230</xdr:col>
      <xdr:colOff>648775</xdr:colOff>
      <xdr:row>8</xdr:row>
      <xdr:rowOff>167163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37</xdr:col>
      <xdr:colOff>44816</xdr:colOff>
      <xdr:row>240</xdr:row>
      <xdr:rowOff>73552</xdr:rowOff>
    </xdr:from>
    <xdr:ext cx="16256000" cy="5905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259</xdr:col>
      <xdr:colOff>383899</xdr:colOff>
      <xdr:row>108</xdr:row>
      <xdr:rowOff>231457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259</xdr:col>
      <xdr:colOff>516352</xdr:colOff>
      <xdr:row>10</xdr:row>
      <xdr:rowOff>257175</xdr:rowOff>
    </xdr:from>
    <xdr:ext cx="27432000" cy="115824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143</xdr:col>
      <xdr:colOff>29111</xdr:colOff>
      <xdr:row>107</xdr:row>
      <xdr:rowOff>211755</xdr:rowOff>
    </xdr:from>
    <xdr:ext cx="16383000" cy="6286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36</xdr:col>
      <xdr:colOff>1267528</xdr:colOff>
      <xdr:row>146</xdr:row>
      <xdr:rowOff>71579</xdr:rowOff>
    </xdr:from>
    <xdr:ext cx="16256000" cy="59055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94</xdr:col>
      <xdr:colOff>502341</xdr:colOff>
      <xdr:row>187</xdr:row>
      <xdr:rowOff>220398</xdr:rowOff>
    </xdr:from>
    <xdr:ext cx="13843000" cy="58293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94</xdr:col>
      <xdr:colOff>502341</xdr:colOff>
      <xdr:row>151</xdr:row>
      <xdr:rowOff>183622</xdr:rowOff>
    </xdr:from>
    <xdr:ext cx="13843000" cy="58293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94</xdr:col>
      <xdr:colOff>390709</xdr:colOff>
      <xdr:row>214</xdr:row>
      <xdr:rowOff>110328</xdr:rowOff>
    </xdr:from>
    <xdr:ext cx="13842999" cy="57912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36</xdr:col>
      <xdr:colOff>1090563</xdr:colOff>
      <xdr:row>208</xdr:row>
      <xdr:rowOff>73552</xdr:rowOff>
    </xdr:from>
    <xdr:ext cx="16256000" cy="59055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241</xdr:col>
      <xdr:colOff>337860</xdr:colOff>
      <xdr:row>10</xdr:row>
      <xdr:rowOff>114185</xdr:rowOff>
    </xdr:from>
    <xdr:ext cx="13843000" cy="57658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66</xdr:col>
      <xdr:colOff>831878</xdr:colOff>
      <xdr:row>149</xdr:row>
      <xdr:rowOff>106623</xdr:rowOff>
    </xdr:from>
    <xdr:ext cx="13843000" cy="67437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  <xdr:oneCellAnchor>
    <xdr:from>
      <xdr:col>12</xdr:col>
      <xdr:colOff>177097</xdr:colOff>
      <xdr:row>204</xdr:row>
      <xdr:rowOff>36776</xdr:rowOff>
    </xdr:from>
    <xdr:ext cx="15113000" cy="71247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oneCellAnchor>
  <xdr:oneCellAnchor>
    <xdr:from>
      <xdr:col>12</xdr:col>
      <xdr:colOff>486072</xdr:colOff>
      <xdr:row>144</xdr:row>
      <xdr:rowOff>173977</xdr:rowOff>
    </xdr:from>
    <xdr:ext cx="16129000" cy="65913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oneCellAnchor>
  <xdr:oneCellAnchor>
    <xdr:from>
      <xdr:col>12</xdr:col>
      <xdr:colOff>310767</xdr:colOff>
      <xdr:row>174</xdr:row>
      <xdr:rowOff>110328</xdr:rowOff>
    </xdr:from>
    <xdr:ext cx="16129000" cy="6591300"/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15.713341346153848" bestFit="1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3.663940705128205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3.663940705128205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2.298308493589744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78" style="1" width="13.713461538461539" bestFit="1" customWidth="1"/>
    <col min="179" max="182" style="1" width="9.142307692307693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71328125" bestFit="1" customWidth="1"/>
    <col min="191" max="191" style="1" width="17.141826923076923" customWidth="1"/>
    <col min="192" max="196" style="1" width="16.71328125" bestFit="1" customWidth="1"/>
    <col min="197" max="200" style="1" width="11.999278846153848" bestFit="1" customWidth="1"/>
    <col min="201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20.29">
      <c r="A5" t="s">
        <v>1</v>
      </c>
      <c r="C5" t="inlineStr">
        <is>
          <t>Last revision:  Wednesday, 17 June 2020 01:10:23 UTC</t>
        </is>
      </c>
      <c r="N5" s="4" t="inlineStr">
        <is>
          <t>1. Litchfield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GK5" s="4"/>
      <c r="GP5" s="4"/>
      <c r="GQ5" s="4"/>
      <c r="GR5" s="4"/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E7" s="4"/>
      <c r="GO7" s="4"/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20.25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E8" s="4"/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20.25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E9" s="4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20.25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E10" s="4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20.25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20.25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20.25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4">
        <v>2000702</v>
      </c>
      <c r="GF13" s="4">
        <v>2023590</v>
      </c>
      <c r="GG13" s="4">
        <v>2048986</v>
      </c>
      <c r="GH13" s="4">
        <v>2074526</v>
      </c>
      <c r="GI13" s="4">
        <v>2094058</v>
      </c>
      <c r="GJ13" s="4">
        <v>2114026</v>
      </c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20.25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20.25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F15" s="2"/>
      <c r="GG15" s="2"/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20.25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20.25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2000702</v>
      </c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20.25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2023590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20.25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2048986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20.25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>
        <v>2074526</v>
      </c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20.25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4">
        <v>2094058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20.25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4">
        <v>2114026</v>
      </c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19.57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19.57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19.57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19.57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F28" s="2"/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H104*15</f>
        <v>665204.99999558122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H105*15</f>
        <v>666914.99999577459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19.57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H106*15</f>
        <v>670334.99999538308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I106" t="inlineStr">
        <is>
          <t>UPDATED - finished this line's entry and won't require further update.</t>
        </is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19.57">
      <c r="C107">
        <f>H106*D107</f>
        <v>304.99999999802532</v>
      </c>
      <c r="D107">
        <f>0.0068249457360900004</f>
        <v>0.0068249457360900004</v>
      </c>
      <c r="E107" t="s">
        <v>40</v>
      </c>
      <c r="F107" s="10">
        <v>43995</v>
      </c>
      <c r="G107" s="2">
        <f>H107*15</f>
        <v>674909.99999535352</v>
      </c>
      <c r="H107">
        <f>H106+C107</f>
        <v>44993.999999690233</v>
      </c>
      <c r="I107">
        <v>44994</v>
      </c>
      <c r="J107">
        <v>2074526</v>
      </c>
      <c r="K107">
        <f>N107+Y107+AJ107+AU107+BF107+BQ107+CB107+CM107+CX107</f>
        <v>44994</v>
      </c>
      <c r="L107" s="3">
        <f>(K107/K106)-1</f>
        <v>0.0068249457360871624</v>
      </c>
      <c r="N107" s="4">
        <f>O107+P107</f>
        <v>1439</v>
      </c>
      <c r="O107">
        <f>O106+3</f>
        <v>1377</v>
      </c>
      <c r="P107">
        <f>P106+1</f>
        <v>62</v>
      </c>
      <c r="Q107" s="5">
        <f>(O107-O106)+(P107-P106)</f>
        <v>4</v>
      </c>
      <c r="R107">
        <f>R106+0</f>
        <v>3</v>
      </c>
      <c r="S107" s="5">
        <f>R107-R106</f>
        <v>0</v>
      </c>
      <c r="T107">
        <f>U107+V107</f>
        <v>135</v>
      </c>
      <c r="U107">
        <f>U106+0</f>
        <v>114</v>
      </c>
      <c r="V107">
        <f>V106+0</f>
        <v>21</v>
      </c>
      <c r="W107" s="5">
        <f>(U107-U106)+(V107-V106)</f>
        <v>0</v>
      </c>
      <c r="Y107" s="4">
        <f>Z107+AA107</f>
        <v>11189</v>
      </c>
      <c r="Z107">
        <f>Z106+79</f>
        <v>10534</v>
      </c>
      <c r="AA107">
        <f>AA106+7</f>
        <v>655</v>
      </c>
      <c r="AB107" s="5">
        <f>(Z107-Z106)+(AA107-AA106)</f>
        <v>86</v>
      </c>
      <c r="AC107">
        <f>AC106+-7</f>
        <v>54</v>
      </c>
      <c r="AD107" s="5">
        <f>AC107-AC106</f>
        <v>-7</v>
      </c>
      <c r="AE107">
        <f>AF107+AG107</f>
        <v>1321</v>
      </c>
      <c r="AF107">
        <f>AF106+7</f>
        <v>1018</v>
      </c>
      <c r="AG107">
        <f>AG106+1</f>
        <v>303</v>
      </c>
      <c r="AH107" s="5">
        <f>(AF107-AF106)+(AG107-AG106)</f>
        <v>8</v>
      </c>
      <c r="AI107" t="inlineStr">
        <is>
          <t>PROPOSED - open to proposal now - subject to revision.</t>
        </is>
      </c>
      <c r="AJ107" s="4">
        <f>AK107+AL107</f>
        <v>12021</v>
      </c>
      <c r="AK107">
        <f>AK106+35</f>
        <v>11641</v>
      </c>
      <c r="AL107">
        <f>AL106+7</f>
        <v>380</v>
      </c>
      <c r="AM107" s="5">
        <f>(AK107-AK106)+(AL107-AL106)</f>
        <v>42</v>
      </c>
      <c r="AN107">
        <f>AN106+-1</f>
        <v>73</v>
      </c>
      <c r="AO107" s="5">
        <f>AN107-AN106</f>
        <v>-1</v>
      </c>
      <c r="AP107">
        <f>AQ107+AR107</f>
        <v>1041</v>
      </c>
      <c r="AQ107">
        <f>AQ106+4</f>
        <v>893</v>
      </c>
      <c r="AR107">
        <f>AR106+3</f>
        <v>148</v>
      </c>
      <c r="AS107" s="5">
        <f>(AQ107-AQ106)+(AR107-AR106)</f>
        <v>7</v>
      </c>
      <c r="AU107" s="4">
        <f>AV107+AW107</f>
        <v>16277</v>
      </c>
      <c r="AV107">
        <f>AV106+100</f>
        <v>15661</v>
      </c>
      <c r="AW107">
        <f>AW106+-1</f>
        <v>616</v>
      </c>
      <c r="AX107" s="5">
        <f>(AV107-AV106)+(AW107-AW106)</f>
        <v>99</v>
      </c>
      <c r="AY107">
        <f>AY106+0</f>
        <v>81</v>
      </c>
      <c r="AZ107" s="5">
        <f>AY107-AY106</f>
        <v>0</v>
      </c>
      <c r="BA107">
        <f>BB107+BC107</f>
        <v>1345</v>
      </c>
      <c r="BB107">
        <f>BB106+7</f>
        <v>1051</v>
      </c>
      <c r="BC107">
        <f>BC106+1</f>
        <v>294</v>
      </c>
      <c r="BD107" s="5">
        <f>(BB107-BB106)+(BC107-BC106)</f>
        <v>8</v>
      </c>
      <c r="BF107" s="4">
        <f>BG107+BH107</f>
        <v>1223</v>
      </c>
      <c r="BG107">
        <f>BG106+7</f>
        <v>1167</v>
      </c>
      <c r="BH107">
        <f>BH106+0</f>
        <v>56</v>
      </c>
      <c r="BI107" s="5">
        <f>(BG107-BG106)+(BH107-BH106)</f>
        <v>7</v>
      </c>
      <c r="BJ107">
        <f>BJ106+-2</f>
        <v>13</v>
      </c>
      <c r="BK107" s="5">
        <f>BJ107-BJ106</f>
        <v>-2</v>
      </c>
      <c r="BL107">
        <f>BM107+BN107</f>
        <v>168</v>
      </c>
      <c r="BM107">
        <f>BM106+2</f>
        <v>131</v>
      </c>
      <c r="BN107">
        <f>BN106+0</f>
        <v>37</v>
      </c>
      <c r="BO107" s="5">
        <f>(BM107-BM106)+(BN107-BN106)</f>
        <v>2</v>
      </c>
      <c r="BQ107" s="4">
        <f>BR107+BS107</f>
        <v>885</v>
      </c>
      <c r="BR107">
        <f>BR106+-1</f>
        <v>814</v>
      </c>
      <c r="BS107">
        <f>BS106+0</f>
        <v>71</v>
      </c>
      <c r="BT107" s="5">
        <f>(BR107-BR106)+(BS107-BS106)</f>
        <v>-1</v>
      </c>
      <c r="BU107">
        <f>BU106+0</f>
        <v>0</v>
      </c>
      <c r="BV107" s="5">
        <f>BU107-BU106</f>
        <v>0</v>
      </c>
      <c r="BW107">
        <f>BX107+BY107</f>
        <v>62</v>
      </c>
      <c r="BX107">
        <f>BX106+0</f>
        <v>48</v>
      </c>
      <c r="BY107">
        <f>BY106+0</f>
        <v>14</v>
      </c>
      <c r="BZ107" s="5">
        <f>(BX107-BX106)+(BY107-BY106)</f>
        <v>0</v>
      </c>
      <c r="CB107" s="4">
        <f>CC107+CD107</f>
        <v>463</v>
      </c>
      <c r="CC107">
        <f>CC106+10</f>
        <v>456</v>
      </c>
      <c r="CD107">
        <f>CD106+0</f>
        <v>7</v>
      </c>
      <c r="CE107" s="5">
        <f>(CC107-CC106)+(CD107-CD106)</f>
        <v>10</v>
      </c>
      <c r="CF107">
        <f>CF106+-1</f>
        <v>2</v>
      </c>
      <c r="CG107" s="5">
        <f>CF107-CF106</f>
        <v>-1</v>
      </c>
      <c r="CH107">
        <f>CI107+CJ107</f>
        <v>14</v>
      </c>
      <c r="CI107">
        <f>CI106+0</f>
        <v>13</v>
      </c>
      <c r="CJ107">
        <f>CJ106+0</f>
        <v>1</v>
      </c>
      <c r="CK107" s="5">
        <f>(CI107-CI106)+(CJ107-CJ106)</f>
        <v>0</v>
      </c>
      <c r="CM107" s="4">
        <f>CN107+CO107</f>
        <v>1198</v>
      </c>
      <c r="CN107">
        <f>CN106+47</f>
        <v>1135</v>
      </c>
      <c r="CO107">
        <f>CO106+1</f>
        <v>63</v>
      </c>
      <c r="CP107" s="5">
        <f>(CN107-CN106)+(CO107-CO106)</f>
        <v>48</v>
      </c>
      <c r="CQ107">
        <f>CQ106+0</f>
        <v>7</v>
      </c>
      <c r="CR107" s="5">
        <f>CQ107-CQ106</f>
        <v>0</v>
      </c>
      <c r="CS107">
        <f>CT107+CU107</f>
        <v>100</v>
      </c>
      <c r="CT107">
        <f>CT106+1</f>
        <v>74</v>
      </c>
      <c r="CU107">
        <f>CU106+1</f>
        <v>26</v>
      </c>
      <c r="CV107" s="5">
        <f>(CT107-CT106)+(CU107-CU106)</f>
        <v>2</v>
      </c>
      <c r="CX107" s="4">
        <f>CY107+CZ107</f>
        <v>299</v>
      </c>
      <c r="CY107">
        <f>CY106+10</f>
        <v>293</v>
      </c>
      <c r="CZ107">
        <f>CZ106+0</f>
        <v>6</v>
      </c>
      <c r="DA107" s="5">
        <f>(CY107-CY106)+(CZ107-CZ106)</f>
        <v>10</v>
      </c>
      <c r="DC107" s="5"/>
      <c r="DD107">
        <f>DE107+DF107</f>
        <v>0</v>
      </c>
      <c r="DE107">
        <f>DE106+0</f>
        <v>0</v>
      </c>
      <c r="DF107">
        <f>DF106+0</f>
        <v>0</v>
      </c>
      <c r="DG107" s="5">
        <f>(DE107-DE106)+(DF107-DF106)</f>
        <v>0</v>
      </c>
      <c r="DI107" s="4">
        <f>N107+Y107+AJ107+AU107+BF107+BQ107+CB107+CM107+CX107</f>
        <v>44994</v>
      </c>
      <c r="DJ107">
        <f>O107+Z107+AK107+AV107+BG107+BR107+CC107+CN107+CY107</f>
        <v>43078</v>
      </c>
      <c r="DK107">
        <f>P107+AA107+AL107+AW107+BH107+BS107+CD107+CO107+CZ107</f>
        <v>1916</v>
      </c>
      <c r="DL107">
        <f>Q107+AB107+AM107+AX107+BI107+BT107+CE107+CP107+DA107</f>
        <v>305</v>
      </c>
      <c r="DM107">
        <f>R107+AC107+AN107+AY107+BJ107+BU107+CF107+CQ107+DB107</f>
        <v>233</v>
      </c>
      <c r="DN107" s="3">
        <f>(DM107/DM106)-1</f>
        <v>-0.045081967213114749</v>
      </c>
      <c r="DO107">
        <f>T107+AE107+AP107+BA107+BL107+BW107+CH107+CS107+DD107</f>
        <v>4186</v>
      </c>
      <c r="DP107">
        <f>U107+AF107+AQ107+BB107+BM107+BX107+CI107+CT107+DE107</f>
        <v>3342</v>
      </c>
      <c r="DQ107">
        <f>V107+AG107+AR107+BC107+BN107+BY107+CJ107+CU107+DF107</f>
        <v>844</v>
      </c>
      <c r="DR107" s="3">
        <f>((DP107+DQ107)/(DP106+DQ106))-1</f>
        <v>0.0064919451791296545</v>
      </c>
      <c r="DS107" s="1"/>
      <c r="DT107">
        <f>DM107-DM106</f>
        <v>-11</v>
      </c>
      <c r="DU107" t="inlineStr">
        <is>
          <t>CORRECT - no errors seen.  Ready for permanent record.</t>
        </is>
      </c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19.57">
      <c r="C108">
        <f>H107*D108</f>
        <v>93.999999999435545</v>
      </c>
      <c r="D108">
        <f>0.00208916744455</f>
        <v>0.00208916744455</v>
      </c>
      <c r="E108" t="s">
        <v>30</v>
      </c>
      <c r="F108" s="10">
        <v>43996</v>
      </c>
      <c r="G108" s="2">
        <f>H108*15</f>
        <v>676319.99999534502</v>
      </c>
      <c r="H108">
        <f>H107+C108</f>
        <v>45087.999999689666</v>
      </c>
      <c r="I108">
        <v>45088</v>
      </c>
      <c r="J108">
        <v>2094058</v>
      </c>
      <c r="K108">
        <f>N108+Y108+AJ108+AU108+BF108+BQ108+CB108+CM108+CX108</f>
        <v>45088</v>
      </c>
      <c r="L108" s="3">
        <f>(K108/K107)-1</f>
        <v>0.0020891674445482344</v>
      </c>
      <c r="M108" t="inlineStr">
        <is>
          <t>NEW:</t>
        </is>
      </c>
      <c r="N108" s="4">
        <f>O108+P108</f>
        <v>1442</v>
      </c>
      <c r="O108">
        <f>O107+3</f>
        <v>1380</v>
      </c>
      <c r="P108">
        <f>P107+0</f>
        <v>62</v>
      </c>
      <c r="Q108" s="5">
        <f>(O108-O107)+(P108-P107)</f>
        <v>3</v>
      </c>
      <c r="R108">
        <f>R107+0</f>
        <v>3</v>
      </c>
      <c r="S108" s="5">
        <f>R108-R107</f>
        <v>0</v>
      </c>
      <c r="T108">
        <f>U108+V108</f>
        <v>136</v>
      </c>
      <c r="U108">
        <f>U107+1</f>
        <v>115</v>
      </c>
      <c r="V108">
        <f>V107+0</f>
        <v>21</v>
      </c>
      <c r="W108" s="5">
        <f>(U108-U107)+(V108-V107)</f>
        <v>1</v>
      </c>
      <c r="Y108" s="4">
        <f>Z108+AA108</f>
        <v>11218</v>
      </c>
      <c r="Z108">
        <f>Z107+30</f>
        <v>10564</v>
      </c>
      <c r="AA108">
        <f>AA107+-1</f>
        <v>654</v>
      </c>
      <c r="AB108" s="5">
        <f>(Z108-Z107)+(AA108-AA107)</f>
        <v>29</v>
      </c>
      <c r="AC108">
        <f>AC107+-2</f>
        <v>52</v>
      </c>
      <c r="AD108" s="5">
        <f>AC108-AC107</f>
        <v>-2</v>
      </c>
      <c r="AE108">
        <f>AF108+AG108</f>
        <v>1327</v>
      </c>
      <c r="AF108">
        <f>AF107+5</f>
        <v>1023</v>
      </c>
      <c r="AG108">
        <f>AG107+1</f>
        <v>304</v>
      </c>
      <c r="AH108" s="5">
        <f>(AF108-AF107)+(AG108-AG107)</f>
        <v>6</v>
      </c>
      <c r="AJ108" s="4">
        <f>AK108+AL108</f>
        <v>12034</v>
      </c>
      <c r="AK108">
        <f>AK107+12</f>
        <v>11653</v>
      </c>
      <c r="AL108">
        <f>AL107+1</f>
        <v>381</v>
      </c>
      <c r="AM108" s="5">
        <f>(AK108-AK107)+(AL108-AL107)</f>
        <v>13</v>
      </c>
      <c r="AN108">
        <f>AN107+-10</f>
        <v>63</v>
      </c>
      <c r="AO108" s="5">
        <f>AN108-AN107</f>
        <v>-10</v>
      </c>
      <c r="AP108">
        <f>AQ108+AR108</f>
        <v>1044</v>
      </c>
      <c r="AQ108">
        <f>AQ107+2</f>
        <v>895</v>
      </c>
      <c r="AR108">
        <f>AR107+1</f>
        <v>149</v>
      </c>
      <c r="AS108" s="5">
        <f>(AQ108-AQ107)+(AR108-AR107)</f>
        <v>3</v>
      </c>
      <c r="AU108" s="4">
        <f>AV108+AW108</f>
        <v>16306</v>
      </c>
      <c r="AV108">
        <f>AV107+29</f>
        <v>15690</v>
      </c>
      <c r="AW108">
        <f>AW107+0</f>
        <v>616</v>
      </c>
      <c r="AX108" s="5">
        <f>(AV108-AV107)+(AW108-AW107)</f>
        <v>29</v>
      </c>
      <c r="AY108">
        <f>AY107+-13</f>
        <v>68</v>
      </c>
      <c r="AZ108" s="5">
        <f>AY108-AY107</f>
        <v>-13</v>
      </c>
      <c r="BA108">
        <f>BB108+BC108</f>
        <v>1346</v>
      </c>
      <c r="BB108">
        <f>BB107+1</f>
        <v>1052</v>
      </c>
      <c r="BC108">
        <f>BC107+0</f>
        <v>294</v>
      </c>
      <c r="BD108" s="5">
        <f>(BB108-BB107)+(BC108-BC107)</f>
        <v>1</v>
      </c>
      <c r="BF108" s="4">
        <f>BG108+BH108</f>
        <v>1229</v>
      </c>
      <c r="BG108">
        <f>BG107+6</f>
        <v>1173</v>
      </c>
      <c r="BH108">
        <f>BH107+0</f>
        <v>56</v>
      </c>
      <c r="BI108" s="5">
        <f>(BG108-BG107)+(BH108-BH107)</f>
        <v>6</v>
      </c>
      <c r="BJ108">
        <f>BJ107+-2</f>
        <v>11</v>
      </c>
      <c r="BK108" s="5">
        <f>BJ108-BJ107</f>
        <v>-2</v>
      </c>
      <c r="BL108">
        <f>BM108+BN108</f>
        <v>171</v>
      </c>
      <c r="BM108">
        <f>BM107+3</f>
        <v>134</v>
      </c>
      <c r="BN108">
        <f>BN107+0</f>
        <v>37</v>
      </c>
      <c r="BO108" s="5">
        <f>(BM108-BM107)+(BN108-BN107)</f>
        <v>3</v>
      </c>
      <c r="BQ108" s="4">
        <f>BR108+BS108</f>
        <v>888</v>
      </c>
      <c r="BR108">
        <f>BR107+3</f>
        <v>817</v>
      </c>
      <c r="BS108">
        <f>BS107+0</f>
        <v>71</v>
      </c>
      <c r="BT108" s="5">
        <f>(BR108-BR107)+(BS108-BS107)</f>
        <v>3</v>
      </c>
      <c r="BU108">
        <f>BU107+0</f>
        <v>0</v>
      </c>
      <c r="BV108" s="5">
        <f>BU108-BU107</f>
        <v>0</v>
      </c>
      <c r="BW108">
        <f>BX108+BY108</f>
        <v>62</v>
      </c>
      <c r="BX108">
        <f>BX107+0</f>
        <v>48</v>
      </c>
      <c r="BY108">
        <f>BY107+0</f>
        <v>14</v>
      </c>
      <c r="BZ108" s="5">
        <f>(BX108-BX107)+(BY108-BY107)</f>
        <v>0</v>
      </c>
      <c r="CB108" s="4">
        <f>CC108+CD108</f>
        <v>465</v>
      </c>
      <c r="CC108">
        <f>CC107+2</f>
        <v>458</v>
      </c>
      <c r="CD108">
        <f>CD107+0</f>
        <v>7</v>
      </c>
      <c r="CE108" s="5">
        <f>(CC108-CC107)+(CD108-CD107)</f>
        <v>2</v>
      </c>
      <c r="CF108">
        <f>CF107+0</f>
        <v>2</v>
      </c>
      <c r="CG108" s="5">
        <f>CF108-CF107</f>
        <v>0</v>
      </c>
      <c r="CH108">
        <f>CI108+CJ108</f>
        <v>14</v>
      </c>
      <c r="CI108">
        <f>CI107+0</f>
        <v>13</v>
      </c>
      <c r="CJ108">
        <f>CJ107+0</f>
        <v>1</v>
      </c>
      <c r="CK108" s="5">
        <f>(CI108-CI107)+(CJ108-CJ107)</f>
        <v>0</v>
      </c>
      <c r="CM108" s="4">
        <f>CN108+CO108</f>
        <v>1236</v>
      </c>
      <c r="CN108">
        <f>CN107+38</f>
        <v>1173</v>
      </c>
      <c r="CO108">
        <f>CO107+0</f>
        <v>63</v>
      </c>
      <c r="CP108" s="5">
        <f>(CN108-CN107)+(CO108-CO107)</f>
        <v>38</v>
      </c>
      <c r="CQ108">
        <f>CQ107+-1</f>
        <v>6</v>
      </c>
      <c r="CR108" s="5">
        <f>CQ108-CQ107</f>
        <v>-1</v>
      </c>
      <c r="CS108">
        <f>CT108+CU108</f>
        <v>101</v>
      </c>
      <c r="CT108">
        <f>CT107+1</f>
        <v>75</v>
      </c>
      <c r="CU108">
        <f>CU107+0</f>
        <v>26</v>
      </c>
      <c r="CV108" s="5">
        <f>(CT108-CT107)+(CU108-CU107)</f>
        <v>1</v>
      </c>
      <c r="CX108" s="4">
        <f>CY108+CZ108</f>
        <v>270</v>
      </c>
      <c r="CY108">
        <f>CY107+-29</f>
        <v>264</v>
      </c>
      <c r="CZ108">
        <f>CZ107+0</f>
        <v>6</v>
      </c>
      <c r="DA108" s="5">
        <f>(CY108-CY107)+(CZ108-CZ107)</f>
        <v>-29</v>
      </c>
      <c r="DC108" s="5"/>
      <c r="DD108">
        <f>DE108+DF108</f>
        <v>0</v>
      </c>
      <c r="DE108">
        <f>DE107+0</f>
        <v>0</v>
      </c>
      <c r="DF108">
        <f>DF107+0</f>
        <v>0</v>
      </c>
      <c r="DG108" s="5">
        <f>(DE108-DE107)+(DF108-DF107)</f>
        <v>0</v>
      </c>
      <c r="DH108" t="inlineStr">
        <is>
          <t>sun 14th</t>
        </is>
      </c>
      <c r="DI108" s="4">
        <f>N108+Y108+AJ108+AU108+BF108+BQ108+CB108+CM108+CX108</f>
        <v>45088</v>
      </c>
      <c r="DJ108">
        <f>O108+Z108+AK108+AV108+BG108+BR108+CC108+CN108+CY108</f>
        <v>43172</v>
      </c>
      <c r="DK108">
        <f>P108+AA108+AL108+AW108+BH108+BS108+CD108+CO108+CZ108</f>
        <v>1916</v>
      </c>
      <c r="DL108">
        <f>Q108+AB108+AM108+AX108+BI108+BT108+CE108+CP108+DA108</f>
        <v>94</v>
      </c>
      <c r="DM108">
        <f>R108+AC108+AN108+AY108+BJ108+BU108+CF108+CQ108+DB108</f>
        <v>205</v>
      </c>
      <c r="DN108" s="3">
        <f>(DM108/DM107)-1</f>
        <v>-0.12017167381974247</v>
      </c>
      <c r="DO108">
        <f>T108+AE108+AP108+BA108+BL108+BW108+CH108+CS108+DD108</f>
        <v>4201</v>
      </c>
      <c r="DP108">
        <f>U108+AF108+AQ108+BB108+BM108+BX108+CI108+CT108+DE108</f>
        <v>3355</v>
      </c>
      <c r="DQ108">
        <f>V108+AG108+AR108+BC108+BN108+BY108+CJ108+CU108+DF108</f>
        <v>846</v>
      </c>
      <c r="DR108" s="3">
        <f>((DP108+DQ108)/(DP107+DQ107))-1</f>
        <v>0.0035833731485905851</v>
      </c>
      <c r="DS108" s="1"/>
      <c r="DT108">
        <f>DM108-DM107</f>
        <v>-28</v>
      </c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20.25">
      <c r="C109">
        <f>H108*D109</f>
        <v>94.196381739222062</v>
      </c>
      <c r="D109">
        <f>D108</f>
        <v>0.00208916744455</v>
      </c>
      <c r="E109" t="s">
        <v>33</v>
      </c>
      <c r="F109" s="10">
        <v>43997</v>
      </c>
      <c r="G109" s="2">
        <f>H109*15</f>
        <v>677732.94572143338</v>
      </c>
      <c r="H109">
        <f>H108+C109</f>
        <v>45182.19638142889</v>
      </c>
      <c r="J109">
        <v>2114026</v>
      </c>
      <c r="K109" s="4"/>
      <c r="L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F109" s="1"/>
      <c r="AG109" s="1"/>
      <c r="AH109" s="1"/>
      <c r="AK109" s="1"/>
      <c r="AL109" s="1"/>
      <c r="AM109" s="1"/>
      <c r="AN109" s="1"/>
      <c r="AO109" s="1"/>
      <c r="AP109" s="1"/>
      <c r="AQ109" s="1"/>
      <c r="AR109" s="1"/>
      <c r="AS109" s="1"/>
      <c r="AV109" s="1"/>
      <c r="AW109" s="1"/>
      <c r="AX109" s="1"/>
      <c r="AY109" s="1"/>
      <c r="AZ109" s="1"/>
      <c r="BA109" s="1"/>
      <c r="BB109" s="1"/>
      <c r="BC109" s="1"/>
      <c r="BD109" s="1"/>
      <c r="BG109" s="1"/>
      <c r="BH109" s="1"/>
      <c r="BI109" s="1"/>
      <c r="BJ109" s="1"/>
      <c r="BK109" s="1"/>
      <c r="BL109" s="1"/>
      <c r="BM109" s="1"/>
      <c r="BN109" s="1"/>
      <c r="BO109" s="1"/>
      <c r="BR109" s="1"/>
      <c r="BS109" s="1"/>
      <c r="BT109" s="1"/>
      <c r="BU109" s="1"/>
      <c r="BV109" s="1"/>
      <c r="BW109" s="1"/>
      <c r="BX109" s="1"/>
      <c r="BY109" s="1"/>
      <c r="BZ109" s="1"/>
      <c r="CC109" s="1"/>
      <c r="CD109" s="1"/>
      <c r="CE109" s="1"/>
      <c r="CF109" s="1"/>
      <c r="CG109" s="1"/>
      <c r="CH109" s="1"/>
      <c r="CI109" s="1"/>
      <c r="CJ109" s="1"/>
      <c r="CK109" s="1"/>
      <c r="CN109" s="1"/>
      <c r="CO109" s="1"/>
      <c r="CP109" s="1"/>
      <c r="CQ109" s="1"/>
      <c r="CR109" s="1"/>
      <c r="CS109" s="1"/>
      <c r="CT109" s="1"/>
      <c r="CU109" s="1"/>
      <c r="CV109" s="1"/>
      <c r="CY109" s="1"/>
      <c r="CZ109" s="1"/>
      <c r="DA109" s="1"/>
      <c r="DB109" s="1"/>
      <c r="DC109" s="1"/>
      <c r="DD109" s="1"/>
      <c r="DE109" s="1"/>
      <c r="DF109" s="1"/>
      <c r="DG109" s="1"/>
      <c r="DH109" t="inlineStr">
        <is>
          <t>mon 15th</t>
        </is>
      </c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19.57">
      <c r="C110">
        <f>H109*D110</f>
        <v>94.393173753346048</v>
      </c>
      <c r="D110">
        <f>D109</f>
        <v>0.00208916744455</v>
      </c>
      <c r="E110" t="s">
        <v>34</v>
      </c>
      <c r="F110" s="10">
        <v>43998</v>
      </c>
      <c r="G110" s="2">
        <f>H110*15</f>
        <v>679148.84332773357</v>
      </c>
      <c r="H110">
        <f>H109+C110</f>
        <v>45276.58955518224</v>
      </c>
      <c r="K110" s="1"/>
      <c r="L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F110" s="1"/>
      <c r="AG110" s="1"/>
      <c r="AH110" s="1"/>
      <c r="AK110" s="1"/>
      <c r="AL110" s="1"/>
      <c r="AM110" s="1"/>
      <c r="AN110" s="1"/>
      <c r="AO110" s="1"/>
      <c r="AP110" s="1"/>
      <c r="AQ110" s="1"/>
      <c r="AR110" s="1"/>
      <c r="AS110" s="1"/>
      <c r="AV110" s="1"/>
      <c r="AW110" s="1"/>
      <c r="AX110" s="1"/>
      <c r="AY110" s="1"/>
      <c r="AZ110" s="1"/>
      <c r="BA110" s="1"/>
      <c r="BB110" s="1"/>
      <c r="BC110" s="1"/>
      <c r="BD110" s="1"/>
      <c r="BG110" s="1"/>
      <c r="BH110" s="1"/>
      <c r="BI110" s="1"/>
      <c r="BJ110" s="1"/>
      <c r="BK110" s="1"/>
      <c r="BL110" s="1"/>
      <c r="BM110" s="1"/>
      <c r="BN110" s="1"/>
      <c r="BO110" s="1"/>
      <c r="BR110" s="1"/>
      <c r="BS110" s="1"/>
      <c r="BT110" s="1"/>
      <c r="BU110" s="1"/>
      <c r="BV110" s="1"/>
      <c r="BW110" s="1"/>
      <c r="BX110" s="1"/>
      <c r="BY110" s="1"/>
      <c r="BZ110" s="1"/>
      <c r="CC110" s="1"/>
      <c r="CD110" s="1"/>
      <c r="CE110" s="1"/>
      <c r="CF110" s="1"/>
      <c r="CG110" s="1"/>
      <c r="CH110" s="1"/>
      <c r="CI110" s="1"/>
      <c r="CJ110" s="1"/>
      <c r="CK110" s="1"/>
      <c r="CN110" s="1"/>
      <c r="CO110" s="1"/>
      <c r="CP110" s="1"/>
      <c r="CQ110" s="1"/>
      <c r="CR110" s="1"/>
      <c r="CS110" s="1"/>
      <c r="CT110" s="1"/>
      <c r="CU110" s="1"/>
      <c r="CV110" s="1"/>
      <c r="CY110" s="1"/>
      <c r="CZ110" s="1"/>
      <c r="DA110" s="1"/>
      <c r="DB110" s="1"/>
      <c r="DC110" s="1"/>
      <c r="DD110" s="1"/>
      <c r="DE110" s="1"/>
      <c r="DF110" s="1"/>
      <c r="DG110" s="1"/>
      <c r="DH110" t="inlineStr">
        <is>
          <t>tue 16th</t>
        </is>
      </c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19.57">
      <c r="C111">
        <f>H110*D111</f>
        <v>94.590376898939297</v>
      </c>
      <c r="D111">
        <f>D110</f>
        <v>0.00208916744455</v>
      </c>
      <c r="E111" t="s">
        <v>35</v>
      </c>
      <c r="F111" t="inlineStr">
        <is>
          <t>day two</t>
        </is>
      </c>
      <c r="G111" s="2">
        <f>H111*15</f>
        <v>680567.69898121769</v>
      </c>
      <c r="H111">
        <f>H110+C111</f>
        <v>45371.179932081177</v>
      </c>
      <c r="K111" s="1"/>
      <c r="L111" s="1"/>
      <c r="Q111" s="5"/>
      <c r="S111" s="5"/>
      <c r="W111" s="5"/>
      <c r="AB111" s="5"/>
      <c r="AD111" s="5"/>
      <c r="AH111" s="5"/>
      <c r="AM111" s="5"/>
      <c r="AO111" s="5"/>
      <c r="AS111" s="5"/>
      <c r="AX111" s="5"/>
      <c r="AZ111" s="5"/>
      <c r="BD111" s="5"/>
      <c r="BI111" s="5"/>
      <c r="BK111" s="5"/>
      <c r="BO111" s="5"/>
      <c r="BT111" s="5"/>
      <c r="BV111" s="5"/>
      <c r="BZ111" s="5"/>
      <c r="CE111" s="5"/>
      <c r="CG111" s="5"/>
      <c r="CK111" s="5"/>
      <c r="CP111" s="5"/>
      <c r="CR111" s="5"/>
      <c r="CV111" s="5"/>
      <c r="DA111" s="5"/>
      <c r="DC111" s="5"/>
      <c r="DG111" s="5"/>
      <c r="DH111" t="inlineStr">
        <is>
          <t>wed 17th</t>
        </is>
      </c>
      <c r="DL111" s="5"/>
      <c r="DN111" s="5"/>
      <c r="DR111" s="5"/>
      <c r="DS111" s="1"/>
      <c r="DT111" s="1"/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19.57">
      <c r="C112">
        <f>H111*D112</f>
        <v>94.787992034924272</v>
      </c>
      <c r="D112">
        <f>D111</f>
        <v>0.00208916744455</v>
      </c>
      <c r="E112" t="s">
        <v>37</v>
      </c>
      <c r="F112" t="inlineStr">
        <is>
          <t>day three</t>
        </is>
      </c>
      <c r="G112" s="2">
        <f>H112*15</f>
        <v>681989.51886174153</v>
      </c>
      <c r="H112">
        <f>H111+C112</f>
        <v>45465.967924116099</v>
      </c>
      <c r="K112" s="1"/>
      <c r="L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K112" s="1"/>
      <c r="AL112" s="1"/>
      <c r="AM112" s="1"/>
      <c r="AN112" s="1"/>
      <c r="AO112" s="1"/>
      <c r="AP112" s="1"/>
      <c r="AQ112" s="1"/>
      <c r="AR112" s="1"/>
      <c r="AS112" s="1"/>
      <c r="AV112" s="1"/>
      <c r="AW112" s="1"/>
      <c r="AX112" s="1"/>
      <c r="AY112" s="1"/>
      <c r="AZ112" s="1"/>
      <c r="BA112" s="1"/>
      <c r="BB112" s="1"/>
      <c r="BC112" s="1"/>
      <c r="BD112" s="1"/>
      <c r="BG112" s="1"/>
      <c r="BH112" s="1"/>
      <c r="BI112" s="1"/>
      <c r="BJ112" s="1"/>
      <c r="BK112" s="1"/>
      <c r="BL112" s="1"/>
      <c r="BM112" s="1"/>
      <c r="BN112" s="1"/>
      <c r="BO112" s="1"/>
      <c r="BR112" s="1"/>
      <c r="BS112" s="1"/>
      <c r="BT112" s="1"/>
      <c r="BU112" s="1"/>
      <c r="BV112" s="1"/>
      <c r="BW112" s="1"/>
      <c r="BX112" s="1"/>
      <c r="BY112" s="1"/>
      <c r="BZ112" s="1"/>
      <c r="CC112" s="1"/>
      <c r="CD112" s="1"/>
      <c r="CE112" s="1"/>
      <c r="CF112" s="1"/>
      <c r="CG112" s="1"/>
      <c r="CH112" s="1"/>
      <c r="CI112" s="1"/>
      <c r="CJ112" s="1"/>
      <c r="CK112" s="1"/>
      <c r="CN112" s="1"/>
      <c r="CO112" s="1"/>
      <c r="CP112" s="1"/>
      <c r="CQ112" s="1"/>
      <c r="CR112" s="1"/>
      <c r="CS112" s="1"/>
      <c r="CT112" s="1"/>
      <c r="CU112" s="1"/>
      <c r="CV112" s="1"/>
      <c r="CY112" s="1"/>
      <c r="CZ112" s="1"/>
      <c r="DA112" s="1"/>
      <c r="DB112" s="1"/>
      <c r="DC112" s="1"/>
      <c r="DD112" s="1"/>
      <c r="DE112" s="1"/>
      <c r="DF112" s="1"/>
      <c r="DG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20.25">
      <c r="C113">
        <f>H112*D113</f>
        <v>94.986020022017897</v>
      </c>
      <c r="D113">
        <f>D112</f>
        <v>0.00208916744455</v>
      </c>
      <c r="E113" t="s">
        <v>38</v>
      </c>
      <c r="F113" t="inlineStr">
        <is>
          <t>day four</t>
        </is>
      </c>
      <c r="G113" s="2">
        <f>H113*15</f>
        <v>683414.30916207179</v>
      </c>
      <c r="H113">
        <f>H112+C113</f>
        <v>45560.95394413812</v>
      </c>
      <c r="K113" s="4"/>
      <c r="O113" s="1"/>
      <c r="P113" s="1"/>
      <c r="R113" s="1"/>
      <c r="U113" s="1"/>
      <c r="V113" s="1"/>
      <c r="W113" s="1"/>
      <c r="Z113" s="1"/>
      <c r="AA113" s="1"/>
      <c r="AB113" s="3"/>
      <c r="AC113" s="1"/>
      <c r="AF113" s="1"/>
      <c r="AG113" s="1"/>
      <c r="AH113" s="1"/>
      <c r="AK113" s="1"/>
      <c r="AL113" s="1"/>
      <c r="AM113" s="3"/>
      <c r="AN113" s="1"/>
      <c r="AQ113" s="1"/>
      <c r="AR113" s="1"/>
      <c r="AS113" s="1"/>
      <c r="AV113" s="1"/>
      <c r="AW113" s="1"/>
      <c r="AX113" s="3"/>
      <c r="AY113" s="1"/>
      <c r="BB113" s="1"/>
      <c r="BC113" s="1"/>
      <c r="BD113" s="1"/>
      <c r="BG113" s="1"/>
      <c r="BH113" s="1"/>
      <c r="BI113" s="3"/>
      <c r="BJ113" s="1"/>
      <c r="BM113" s="1"/>
      <c r="BN113" s="1"/>
      <c r="BO113" s="1"/>
      <c r="BR113" s="1"/>
      <c r="BS113" s="1"/>
      <c r="BT113" s="3"/>
      <c r="BU113" s="1"/>
      <c r="BX113" s="1"/>
      <c r="BY113" s="1"/>
      <c r="BZ113" s="1"/>
      <c r="CC113" s="1"/>
      <c r="CD113" s="1"/>
      <c r="CE113" s="3"/>
      <c r="CF113" s="1"/>
      <c r="CI113" s="1"/>
      <c r="CJ113" s="1"/>
      <c r="CK113" s="1"/>
      <c r="CN113" s="1"/>
      <c r="CO113" s="1"/>
      <c r="CP113" s="3"/>
      <c r="CQ113" s="1"/>
      <c r="CT113" s="1"/>
      <c r="CU113" s="1"/>
      <c r="CV113" s="1"/>
      <c r="CY113" s="1"/>
      <c r="CZ113" s="1"/>
      <c r="DA113" s="3"/>
      <c r="DB113" s="1"/>
      <c r="DE113" s="1"/>
      <c r="DF113" s="1"/>
      <c r="DG113" s="1"/>
      <c r="DJ113" s="1"/>
      <c r="DK113" s="1"/>
      <c r="DL113" s="3"/>
      <c r="DM113" s="1"/>
      <c r="DP113" s="1"/>
      <c r="DQ113" s="1"/>
      <c r="DR113" s="1"/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20.25">
      <c r="C114">
        <f>H113*D114</f>
        <v>95.184461722735278</v>
      </c>
      <c r="D114">
        <f>D113</f>
        <v>0.00208916744455</v>
      </c>
      <c r="E114" t="s">
        <v>40</v>
      </c>
      <c r="F114" t="inlineStr">
        <is>
          <t>day five</t>
        </is>
      </c>
      <c r="G114" s="2">
        <f>H114*15</f>
        <v>684842.07608791278</v>
      </c>
      <c r="H114">
        <f>H113+C114</f>
        <v>45656.138405860853</v>
      </c>
      <c r="K114" s="4"/>
      <c r="L114" s="4"/>
      <c r="W114" s="1"/>
      <c r="AB114" s="3"/>
      <c r="AH114" s="1"/>
      <c r="AM114" s="3"/>
      <c r="AS114" s="1"/>
      <c r="AX114" s="3"/>
      <c r="BD114" s="1"/>
      <c r="BI114" s="3"/>
      <c r="BO114" s="1"/>
      <c r="BT114" s="3"/>
      <c r="BZ114" s="1"/>
      <c r="CE114" s="3"/>
      <c r="CK114" s="1"/>
      <c r="CP114" s="3"/>
      <c r="CV114" s="1"/>
      <c r="DA114" s="3"/>
      <c r="DG114" s="1"/>
      <c r="DL114" s="3"/>
      <c r="DR114" s="1"/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20.25">
      <c r="C115">
        <f>H114*D115</f>
        <v>95.38331800139342</v>
      </c>
      <c r="D115">
        <f>D114</f>
        <v>0.00208916744455</v>
      </c>
      <c r="E115" t="s">
        <v>30</v>
      </c>
      <c r="F115" t="inlineStr">
        <is>
          <t>above: moving target</t>
        </is>
      </c>
      <c r="G115" s="2">
        <f>H115*15</f>
        <v>686272.82585793361</v>
      </c>
      <c r="H115">
        <f>H114+C115</f>
        <v>45751.521723862243</v>
      </c>
      <c r="K115" s="4"/>
      <c r="L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K115" s="1"/>
      <c r="AL115" s="1"/>
      <c r="AM115" s="1"/>
      <c r="AN115" s="1"/>
      <c r="AO115" s="1"/>
      <c r="AP115" s="1"/>
      <c r="AQ115" s="1"/>
      <c r="AR115" s="1"/>
      <c r="AS115" s="1"/>
      <c r="AV115" s="1"/>
      <c r="AW115" s="1"/>
      <c r="AX115" s="1"/>
      <c r="AY115" s="1"/>
      <c r="AZ115" s="1"/>
      <c r="BA115" s="1"/>
      <c r="BB115" s="1"/>
      <c r="BC115" s="1"/>
      <c r="BD115" s="1"/>
      <c r="BG115" s="1"/>
      <c r="BH115" s="1"/>
      <c r="BI115" s="1"/>
      <c r="BJ115" s="1"/>
      <c r="BK115" s="1"/>
      <c r="BL115" s="1"/>
      <c r="BM115" s="1"/>
      <c r="BN115" s="1"/>
      <c r="BO115" s="1"/>
      <c r="BR115" s="1"/>
      <c r="BS115" s="1"/>
      <c r="BT115" s="1"/>
      <c r="BU115" s="1"/>
      <c r="BV115" s="1"/>
      <c r="BW115" s="1"/>
      <c r="BX115" s="1"/>
      <c r="BY115" s="1"/>
      <c r="BZ115" s="1"/>
      <c r="CC115" s="1"/>
      <c r="CD115" s="1"/>
      <c r="CE115" s="1"/>
      <c r="CF115" s="1"/>
      <c r="CG115" s="1"/>
      <c r="CH115" s="1"/>
      <c r="CI115" s="1"/>
      <c r="CJ115" s="1"/>
      <c r="CK115" s="1"/>
      <c r="CN115" s="1"/>
      <c r="CO115" s="1"/>
      <c r="CP115" s="1"/>
      <c r="CQ115" s="1"/>
      <c r="CR115" s="1"/>
      <c r="CS115" s="1"/>
      <c r="CT115" s="1"/>
      <c r="CU115" s="1"/>
      <c r="CV115" s="1"/>
      <c r="CY115" s="1"/>
      <c r="CZ115" s="1"/>
      <c r="DA115" s="1"/>
      <c r="DB115" s="1"/>
      <c r="DC115" s="1"/>
      <c r="DD115" s="1"/>
      <c r="DE115" s="1"/>
      <c r="DF115" s="1"/>
      <c r="DG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20.29">
      <c r="C116">
        <f>H115*D116</f>
        <v>95.582589724115095</v>
      </c>
      <c r="D116">
        <f>D115</f>
        <v>0.00208916744455</v>
      </c>
      <c r="E116" t="s">
        <v>33</v>
      </c>
      <c r="F116" s="10">
        <v>44004</v>
      </c>
      <c r="G116" s="2">
        <f>H116*15</f>
        <v>687706.56470379536</v>
      </c>
      <c r="H116">
        <f>H115+C116</f>
        <v>45847.104313586358</v>
      </c>
      <c r="J116" s="4"/>
      <c r="L116" s="1"/>
      <c r="M116" t="inlineStr">
        <is>
          <t>total (entry):</t>
        </is>
      </c>
      <c r="O116">
        <v>1380</v>
      </c>
      <c r="P116">
        <v>62</v>
      </c>
      <c r="Q116" s="5"/>
      <c r="R116">
        <v>3</v>
      </c>
      <c r="S116" s="5"/>
      <c r="U116">
        <v>115</v>
      </c>
      <c r="V116">
        <v>21</v>
      </c>
      <c r="W116" s="1"/>
      <c r="Z116">
        <v>10564</v>
      </c>
      <c r="AA116">
        <v>654</v>
      </c>
      <c r="AB116" s="5"/>
      <c r="AC116">
        <v>52</v>
      </c>
      <c r="AD116" s="5"/>
      <c r="AF116">
        <v>1023</v>
      </c>
      <c r="AG116">
        <v>304</v>
      </c>
      <c r="AH116" s="1"/>
      <c r="AK116">
        <v>11653</v>
      </c>
      <c r="AL116">
        <v>381</v>
      </c>
      <c r="AM116" s="5"/>
      <c r="AN116">
        <v>63</v>
      </c>
      <c r="AO116" s="5"/>
      <c r="AQ116">
        <v>895</v>
      </c>
      <c r="AR116">
        <v>149</v>
      </c>
      <c r="AS116" s="1"/>
      <c r="AV116">
        <v>15690</v>
      </c>
      <c r="AW116">
        <v>616</v>
      </c>
      <c r="AX116" s="5"/>
      <c r="AY116">
        <v>68</v>
      </c>
      <c r="AZ116" s="5"/>
      <c r="BB116">
        <v>1052</v>
      </c>
      <c r="BC116">
        <v>294</v>
      </c>
      <c r="BD116" s="1"/>
      <c r="BG116">
        <v>1173</v>
      </c>
      <c r="BH116">
        <v>56</v>
      </c>
      <c r="BI116" s="5"/>
      <c r="BJ116">
        <v>11</v>
      </c>
      <c r="BK116" s="5"/>
      <c r="BM116">
        <v>134</v>
      </c>
      <c r="BN116">
        <v>37</v>
      </c>
      <c r="BO116" s="1"/>
      <c r="BR116">
        <v>817</v>
      </c>
      <c r="BS116">
        <v>71</v>
      </c>
      <c r="BT116" s="5"/>
      <c r="BU116">
        <v>0</v>
      </c>
      <c r="BV116" s="5"/>
      <c r="BX116">
        <v>48</v>
      </c>
      <c r="BY116">
        <v>14</v>
      </c>
      <c r="BZ116" s="1"/>
      <c r="CC116">
        <v>458</v>
      </c>
      <c r="CD116">
        <v>7</v>
      </c>
      <c r="CE116" s="5"/>
      <c r="CF116">
        <v>2</v>
      </c>
      <c r="CG116" s="5"/>
      <c r="CI116">
        <v>13</v>
      </c>
      <c r="CJ116">
        <v>1</v>
      </c>
      <c r="CK116" s="1"/>
      <c r="CN116">
        <v>1173</v>
      </c>
      <c r="CO116">
        <v>63</v>
      </c>
      <c r="CP116" s="5"/>
      <c r="CQ116">
        <v>6</v>
      </c>
      <c r="CR116" s="5"/>
      <c r="CT116">
        <v>75</v>
      </c>
      <c r="CU116">
        <v>26</v>
      </c>
      <c r="CV116" s="1"/>
      <c r="CY116">
        <v>264</v>
      </c>
      <c r="CZ116">
        <v>6</v>
      </c>
      <c r="DA116" s="5"/>
      <c r="DC116" s="5"/>
      <c r="DE116">
        <v>0</v>
      </c>
      <c r="DF116">
        <v>0</v>
      </c>
      <c r="DG116" s="1"/>
      <c r="DJ116">
        <v>43172</v>
      </c>
      <c r="DK116">
        <v>1916</v>
      </c>
      <c r="DL116" s="5"/>
      <c r="DM116">
        <v>205</v>
      </c>
      <c r="DN116" s="5"/>
      <c r="DP116">
        <v>3355</v>
      </c>
      <c r="DQ116">
        <v>846</v>
      </c>
      <c r="DR116" s="1"/>
      <c r="DS116" s="1"/>
      <c r="DT116" s="1"/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20.29">
      <c r="C117">
        <f>H116*D117</f>
        <v>95.782277758832493</v>
      </c>
      <c r="D117">
        <f>D116</f>
        <v>0.00208916744455</v>
      </c>
      <c r="E117" t="s">
        <v>34</v>
      </c>
      <c r="F117" s="10">
        <v>44005</v>
      </c>
      <c r="G117" s="2">
        <f>H117*15</f>
        <v>689143.29887017782</v>
      </c>
      <c r="H117">
        <f>H116+C117</f>
        <v>45942.886591345188</v>
      </c>
      <c r="J117" s="1"/>
      <c r="L117" s="1"/>
      <c r="M117" t="inlineStr">
        <is>
          <t>ext. Difference:</t>
        </is>
      </c>
      <c r="O117">
        <f>O116-O107</f>
        <v>3</v>
      </c>
      <c r="P117">
        <f>P116-P107</f>
        <v>0</v>
      </c>
      <c r="R117">
        <f>R116-R107</f>
        <v>0</v>
      </c>
      <c r="S117" s="3"/>
      <c r="T117" s="3"/>
      <c r="U117">
        <f>U116-U107</f>
        <v>1</v>
      </c>
      <c r="V117">
        <f>V116-V107</f>
        <v>0</v>
      </c>
      <c r="W117" s="3"/>
      <c r="Z117">
        <f>Z116-Z107</f>
        <v>30</v>
      </c>
      <c r="AA117">
        <f>AA116-AA107</f>
        <v>-1</v>
      </c>
      <c r="AB117" s="3"/>
      <c r="AC117">
        <f>AC116-AC107</f>
        <v>-2</v>
      </c>
      <c r="AD117" s="3"/>
      <c r="AE117" s="3"/>
      <c r="AF117">
        <f>AF116-AF107</f>
        <v>5</v>
      </c>
      <c r="AG117">
        <f>AG116-AG107</f>
        <v>1</v>
      </c>
      <c r="AH117" s="3"/>
      <c r="AK117">
        <f>AK116-AK107</f>
        <v>12</v>
      </c>
      <c r="AL117">
        <f>AL116-AL107</f>
        <v>1</v>
      </c>
      <c r="AM117" s="3"/>
      <c r="AN117">
        <f>AN116-AN107</f>
        <v>-10</v>
      </c>
      <c r="AO117" s="3"/>
      <c r="AP117" s="3"/>
      <c r="AQ117">
        <f>AQ116-AQ107</f>
        <v>2</v>
      </c>
      <c r="AR117">
        <f>AR116-AR107</f>
        <v>1</v>
      </c>
      <c r="AS117" s="3"/>
      <c r="AV117">
        <f>AV116-AV107</f>
        <v>29</v>
      </c>
      <c r="AW117">
        <f>AW116-AW107</f>
        <v>0</v>
      </c>
      <c r="AX117" s="3"/>
      <c r="AY117">
        <f>AY116-AY107</f>
        <v>-13</v>
      </c>
      <c r="AZ117" s="3"/>
      <c r="BA117" s="3"/>
      <c r="BB117">
        <f>BB116-BB107</f>
        <v>1</v>
      </c>
      <c r="BC117">
        <f>BC116-BC107</f>
        <v>0</v>
      </c>
      <c r="BD117" s="3"/>
      <c r="BG117">
        <f>BG116-BG107</f>
        <v>6</v>
      </c>
      <c r="BH117">
        <f>BH116-BH107</f>
        <v>0</v>
      </c>
      <c r="BI117" s="3"/>
      <c r="BJ117">
        <f>BJ116-BJ107</f>
        <v>-2</v>
      </c>
      <c r="BK117" s="3"/>
      <c r="BL117" s="3"/>
      <c r="BM117">
        <f>BM116-BM107</f>
        <v>3</v>
      </c>
      <c r="BN117">
        <f>BN116-BN107</f>
        <v>0</v>
      </c>
      <c r="BO117" s="3"/>
      <c r="BR117">
        <f>BR116-BR107</f>
        <v>3</v>
      </c>
      <c r="BS117">
        <f>BS116-BS107</f>
        <v>0</v>
      </c>
      <c r="BT117" s="3"/>
      <c r="BU117">
        <f>BU116-BU107</f>
        <v>0</v>
      </c>
      <c r="BV117" s="3"/>
      <c r="BW117" s="3"/>
      <c r="BX117">
        <f>BX116-BX107</f>
        <v>0</v>
      </c>
      <c r="BY117">
        <f>BY116-BY107</f>
        <v>0</v>
      </c>
      <c r="BZ117" s="3"/>
      <c r="CC117">
        <f>CC116-CC107</f>
        <v>2</v>
      </c>
      <c r="CD117">
        <f>CD116-CD107</f>
        <v>0</v>
      </c>
      <c r="CE117" s="3"/>
      <c r="CF117">
        <f>CF116-CF107</f>
        <v>0</v>
      </c>
      <c r="CG117" s="3"/>
      <c r="CH117" s="3"/>
      <c r="CI117">
        <f>CI116-CI107</f>
        <v>0</v>
      </c>
      <c r="CJ117">
        <f>CJ116-CJ107</f>
        <v>0</v>
      </c>
      <c r="CK117" s="3"/>
      <c r="CN117">
        <f>CN116-CN107</f>
        <v>38</v>
      </c>
      <c r="CO117">
        <f>CO116-CO107</f>
        <v>0</v>
      </c>
      <c r="CP117" s="3"/>
      <c r="CQ117">
        <f>CQ116-CQ107</f>
        <v>-1</v>
      </c>
      <c r="CR117" s="3"/>
      <c r="CS117" s="3"/>
      <c r="CT117">
        <f>CT116-CT107</f>
        <v>1</v>
      </c>
      <c r="CU117">
        <f>CU116-CU107</f>
        <v>0</v>
      </c>
      <c r="CV117" s="3"/>
      <c r="CY117">
        <f>CY116-CY107</f>
        <v>-29</v>
      </c>
      <c r="CZ117">
        <f>CZ116-CZ107</f>
        <v>0</v>
      </c>
      <c r="DA117" s="3"/>
      <c r="DC117" s="3"/>
      <c r="DD117" s="3"/>
      <c r="DE117">
        <f>DE116-DE107</f>
        <v>0</v>
      </c>
      <c r="DF117">
        <f>DF116-DF107</f>
        <v>0</v>
      </c>
      <c r="DG117" s="3"/>
      <c r="DJ117">
        <f>DJ116-DJ107</f>
        <v>94</v>
      </c>
      <c r="DK117">
        <f>DK116-DK107</f>
        <v>0</v>
      </c>
      <c r="DL117" s="3"/>
      <c r="DM117">
        <f>DM116-DM107</f>
        <v>-28</v>
      </c>
      <c r="DN117" s="3"/>
      <c r="DO117" s="3"/>
      <c r="DP117">
        <f>DP116-DP107</f>
        <v>13</v>
      </c>
      <c r="DQ117">
        <f>DQ116-DQ107</f>
        <v>2</v>
      </c>
      <c r="DR117" s="3"/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20.29">
      <c r="C118">
        <f>H117*D118</f>
        <v>95.982382975291088</v>
      </c>
      <c r="D118">
        <f>D117</f>
        <v>0.00208916744455</v>
      </c>
      <c r="E118" t="s">
        <v>35</v>
      </c>
      <c r="F118" s="10">
        <v>44006</v>
      </c>
      <c r="G118" s="2">
        <f>H118*15</f>
        <v>690583.03461480723</v>
      </c>
      <c r="H118">
        <f>H117+C118</f>
        <v>46038.868974320481</v>
      </c>
      <c r="L118" s="1"/>
      <c r="M118" t="inlineStr">
        <is>
          <t>int. Difference:</t>
        </is>
      </c>
      <c r="O118">
        <f>O108-O107</f>
        <v>3</v>
      </c>
      <c r="P118">
        <f>P108-P107</f>
        <v>0</v>
      </c>
      <c r="R118">
        <f>R108-R107</f>
        <v>0</v>
      </c>
      <c r="S118" s="3"/>
      <c r="T118" s="3"/>
      <c r="U118">
        <f>U108-U107</f>
        <v>1</v>
      </c>
      <c r="V118">
        <f>V108-V107</f>
        <v>0</v>
      </c>
      <c r="W118" s="3"/>
      <c r="Z118">
        <f>Z108-Z107</f>
        <v>30</v>
      </c>
      <c r="AA118">
        <f>AA108-AA107</f>
        <v>-1</v>
      </c>
      <c r="AB118" s="3"/>
      <c r="AC118">
        <f>AC108-AC107</f>
        <v>-2</v>
      </c>
      <c r="AD118" s="3"/>
      <c r="AE118" s="3"/>
      <c r="AF118">
        <f>AF108-AF107</f>
        <v>5</v>
      </c>
      <c r="AG118">
        <f>AG108-AG107</f>
        <v>1</v>
      </c>
      <c r="AH118" s="3"/>
      <c r="AK118">
        <f>AK108-AK107</f>
        <v>12</v>
      </c>
      <c r="AL118">
        <f>AL108-AL107</f>
        <v>1</v>
      </c>
      <c r="AM118" s="3"/>
      <c r="AN118">
        <f>AN108-AN107</f>
        <v>-10</v>
      </c>
      <c r="AO118" s="3"/>
      <c r="AP118" s="3"/>
      <c r="AQ118">
        <f>AQ108-AQ107</f>
        <v>2</v>
      </c>
      <c r="AR118">
        <f>AR108-AR107</f>
        <v>1</v>
      </c>
      <c r="AS118" s="3"/>
      <c r="AV118">
        <f>AV108-AV107</f>
        <v>29</v>
      </c>
      <c r="AW118">
        <f>AW108-AW107</f>
        <v>0</v>
      </c>
      <c r="AX118" s="3"/>
      <c r="AY118">
        <f>AY108-AY107</f>
        <v>-13</v>
      </c>
      <c r="AZ118" s="3"/>
      <c r="BA118" s="3"/>
      <c r="BB118">
        <f>BB108-BB107</f>
        <v>1</v>
      </c>
      <c r="BC118">
        <f>BC108-BC107</f>
        <v>0</v>
      </c>
      <c r="BD118" s="3"/>
      <c r="BG118">
        <f>BG108-BG107</f>
        <v>6</v>
      </c>
      <c r="BH118">
        <f>BH108-BH107</f>
        <v>0</v>
      </c>
      <c r="BI118" s="3"/>
      <c r="BJ118">
        <f>BJ108-BJ107</f>
        <v>-2</v>
      </c>
      <c r="BK118" s="3"/>
      <c r="BL118" s="3"/>
      <c r="BM118">
        <f>BM108-BM107</f>
        <v>3</v>
      </c>
      <c r="BN118">
        <f>BN108-BN107</f>
        <v>0</v>
      </c>
      <c r="BO118" s="3"/>
      <c r="BR118">
        <f>BR108-BR107</f>
        <v>3</v>
      </c>
      <c r="BS118">
        <f>BS108-BS107</f>
        <v>0</v>
      </c>
      <c r="BT118" s="3"/>
      <c r="BU118">
        <f>BU108-BU107</f>
        <v>0</v>
      </c>
      <c r="BV118" s="3"/>
      <c r="BW118" s="3"/>
      <c r="BX118">
        <f>BX108-BX107</f>
        <v>0</v>
      </c>
      <c r="BY118">
        <f>BY108-BY107</f>
        <v>0</v>
      </c>
      <c r="BZ118" s="3"/>
      <c r="CC118">
        <f>CC108-CC107</f>
        <v>2</v>
      </c>
      <c r="CD118">
        <f>CD108-CD107</f>
        <v>0</v>
      </c>
      <c r="CE118" s="3"/>
      <c r="CF118">
        <f>CF108-CF107</f>
        <v>0</v>
      </c>
      <c r="CG118" s="3"/>
      <c r="CH118" s="3"/>
      <c r="CI118">
        <f>CI108-CI107</f>
        <v>0</v>
      </c>
      <c r="CJ118">
        <f>CJ108-CJ107</f>
        <v>0</v>
      </c>
      <c r="CK118" s="3"/>
      <c r="CN118">
        <f>CN108-CN107</f>
        <v>38</v>
      </c>
      <c r="CO118">
        <f>CO108-CO107</f>
        <v>0</v>
      </c>
      <c r="CP118" s="3"/>
      <c r="CQ118">
        <f>CQ108-CQ107</f>
        <v>-1</v>
      </c>
      <c r="CR118" s="3"/>
      <c r="CS118" s="3"/>
      <c r="CT118">
        <f>CT108-CT107</f>
        <v>1</v>
      </c>
      <c r="CU118">
        <f>CU108-CU107</f>
        <v>0</v>
      </c>
      <c r="CV118" s="3"/>
      <c r="CY118">
        <f>CY108-CY107</f>
        <v>-29</v>
      </c>
      <c r="CZ118">
        <f>CZ108-CZ107</f>
        <v>0</v>
      </c>
      <c r="DA118" s="3"/>
      <c r="DC118" s="3"/>
      <c r="DD118" s="3"/>
      <c r="DE118">
        <f>DE108-DE107</f>
        <v>0</v>
      </c>
      <c r="DF118">
        <f>DF108-DF107</f>
        <v>0</v>
      </c>
      <c r="DG118" s="3"/>
      <c r="DJ118">
        <f>DJ108-DJ107</f>
        <v>94</v>
      </c>
      <c r="DK118">
        <f>DK108-DK107</f>
        <v>0</v>
      </c>
      <c r="DL118" s="3"/>
      <c r="DM118">
        <f>DM108-DM107</f>
        <v>-28</v>
      </c>
      <c r="DN118" s="3"/>
      <c r="DO118" s="3"/>
      <c r="DP118">
        <f>DP108-DP107</f>
        <v>13</v>
      </c>
      <c r="DQ118">
        <f>DQ108-DQ107</f>
        <v>2</v>
      </c>
      <c r="DR118" s="3"/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96.182906245053402</v>
      </c>
      <c r="D119">
        <f>D118</f>
        <v>0.00208916744455</v>
      </c>
      <c r="E119" t="s">
        <v>37</v>
      </c>
      <c r="F119" s="10">
        <v>44007</v>
      </c>
      <c r="G119" s="2">
        <f>H119*15</f>
        <v>692025.77820848301</v>
      </c>
      <c r="H119">
        <f>H118+C119</f>
        <v>46135.051880565537</v>
      </c>
      <c r="K119" s="1"/>
      <c r="L119" s="1"/>
      <c r="S119" s="3"/>
      <c r="T119" s="3"/>
      <c r="W119" s="3"/>
      <c r="AB119" s="3"/>
      <c r="AD119" s="3"/>
      <c r="AE119" s="3"/>
      <c r="AH119" s="3"/>
      <c r="AM119" s="3"/>
      <c r="AO119" s="3"/>
      <c r="AP119" s="3"/>
      <c r="AS119" s="3"/>
      <c r="AX119" s="3"/>
      <c r="AZ119" s="3"/>
      <c r="BA119" s="3"/>
      <c r="BD119" s="3"/>
      <c r="BI119" s="3"/>
      <c r="BK119" s="3"/>
      <c r="BL119" s="3"/>
      <c r="BO119" s="3"/>
      <c r="BT119" s="3"/>
      <c r="BV119" s="3"/>
      <c r="BW119" s="3"/>
      <c r="BZ119" s="3"/>
      <c r="CE119" s="3"/>
      <c r="CG119" s="3"/>
      <c r="CH119" s="3"/>
      <c r="CK119" s="3"/>
      <c r="CP119" s="3"/>
      <c r="CR119" s="3"/>
      <c r="CS119" s="3"/>
      <c r="CV119" s="3"/>
      <c r="DA119" s="3"/>
      <c r="DC119" s="3"/>
      <c r="DD119" s="3"/>
      <c r="DG119" s="3"/>
      <c r="DL119" s="3"/>
      <c r="DN119" s="3"/>
      <c r="DO119" s="3"/>
      <c r="DR119" s="3"/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96.383848441502778</v>
      </c>
      <c r="D120">
        <f>D119</f>
        <v>0.00208916744455</v>
      </c>
      <c r="E120" t="s">
        <v>38</v>
      </c>
      <c r="F120" s="10">
        <v>44008</v>
      </c>
      <c r="G120" s="2">
        <f>H120*15</f>
        <v>693471.53593510564</v>
      </c>
      <c r="H120">
        <f>H119+C120</f>
        <v>46231.43572900704</v>
      </c>
      <c r="L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K120" s="1"/>
      <c r="AL120" s="1"/>
      <c r="AM120" s="1"/>
      <c r="AN120" s="1"/>
      <c r="AO120" s="1"/>
      <c r="AP120" s="1"/>
      <c r="AQ120" s="1"/>
      <c r="AR120" s="1"/>
      <c r="AS120" s="1"/>
      <c r="AV120" s="1"/>
      <c r="AW120" s="1"/>
      <c r="AX120" s="1"/>
      <c r="AY120" s="1"/>
      <c r="AZ120" s="1"/>
      <c r="BA120" s="1"/>
      <c r="BB120" s="1"/>
      <c r="BC120" s="1"/>
      <c r="BD120" s="1"/>
      <c r="BG120" s="1"/>
      <c r="BH120" s="1"/>
      <c r="BI120" s="1"/>
      <c r="BJ120" s="1"/>
      <c r="BK120" s="1"/>
      <c r="BL120" s="1"/>
      <c r="BM120" s="1"/>
      <c r="BN120" s="1"/>
      <c r="BO120" s="1"/>
      <c r="BR120" s="1"/>
      <c r="BS120" s="1"/>
      <c r="BT120" s="1"/>
      <c r="BU120" s="1"/>
      <c r="BV120" s="1"/>
      <c r="BW120" s="1"/>
      <c r="BX120" s="1"/>
      <c r="BY120" s="1"/>
      <c r="BZ120" s="1"/>
      <c r="CC120" s="1"/>
      <c r="CD120" s="1"/>
      <c r="CE120" s="1"/>
      <c r="CF120" s="1"/>
      <c r="CG120" s="1"/>
      <c r="CH120" s="1"/>
      <c r="CI120" s="1"/>
      <c r="CJ120" s="1"/>
      <c r="CK120" s="1"/>
      <c r="CN120" s="1"/>
      <c r="CO120" s="1"/>
      <c r="CP120" s="1"/>
      <c r="CQ120" s="1"/>
      <c r="CR120" s="1"/>
      <c r="CS120" s="1"/>
      <c r="CT120" s="1"/>
      <c r="CU120" s="1"/>
      <c r="CV120" s="1"/>
      <c r="CY120" s="1"/>
      <c r="CZ120" s="1"/>
      <c r="DA120" s="1"/>
      <c r="DB120" s="1"/>
      <c r="DC120" s="1"/>
      <c r="DD120" s="1"/>
      <c r="DE120" s="1"/>
      <c r="DF120" s="1"/>
      <c r="DG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20.29">
      <c r="C121">
        <f>H120*D121</f>
        <v>96.585210439847202</v>
      </c>
      <c r="D121">
        <f>D120</f>
        <v>0.00208916744455</v>
      </c>
      <c r="E121" t="s">
        <v>40</v>
      </c>
      <c r="F121" s="10">
        <v>44009</v>
      </c>
      <c r="G121" s="2">
        <f>H121*15</f>
        <v>694920.31409170327</v>
      </c>
      <c r="H121">
        <f>H120+C121</f>
        <v>46328.020939446884</v>
      </c>
      <c r="M121" s="2" t="inlineStr">
        <is>
          <t>TODAY:</t>
        </is>
      </c>
      <c r="N121" s="2"/>
      <c r="O121" s="3">
        <f>(O108/O107)-1</f>
        <v>0.0021786492374726851</v>
      </c>
      <c r="P121" s="3">
        <f>(P108/P107)-1</f>
        <v>0</v>
      </c>
      <c r="R121" s="3">
        <f>(R108/R107)-1</f>
        <v>0</v>
      </c>
      <c r="S121" s="3"/>
      <c r="T121" s="3"/>
      <c r="U121" s="3">
        <f>(U108/U107)-1</f>
        <v>0.0087719298245614308</v>
      </c>
      <c r="V121" s="3">
        <f>(V108/V107)-1</f>
        <v>0</v>
      </c>
      <c r="W121" s="3"/>
      <c r="X121" s="3"/>
      <c r="Y121" s="2"/>
      <c r="Z121" s="3">
        <f>(Z108/Z107)-1</f>
        <v>0.0028479210176570735</v>
      </c>
      <c r="AA121" s="3">
        <f>(AA108/AA107)-1</f>
        <v>-0.0015267175572518665</v>
      </c>
      <c r="AB121" s="3"/>
      <c r="AC121" s="3">
        <f>(AC108/AC107)-1</f>
        <v>-0.03703703703703709</v>
      </c>
      <c r="AD121" s="3"/>
      <c r="AE121" s="3"/>
      <c r="AF121" s="3">
        <f>(AF108/AF107)-1</f>
        <v>0.0049115913555992652</v>
      </c>
      <c r="AG121" s="3">
        <f>(AG108/AG107)-1</f>
        <v>0.0033003300330032292</v>
      </c>
      <c r="AH121" s="3"/>
      <c r="AI121" s="3"/>
      <c r="AJ121" s="2"/>
      <c r="AK121" s="3">
        <f>(AK108/AK107)-1</f>
        <v>0.0010308392749762696</v>
      </c>
      <c r="AL121" s="3">
        <f>(AL108/AL107)-1</f>
        <v>0.0026315789473683182</v>
      </c>
      <c r="AM121" s="3"/>
      <c r="AN121" s="3">
        <f>(AN108/AN107)-1</f>
        <v>-0.13698630136986301</v>
      </c>
      <c r="AO121" s="3"/>
      <c r="AP121" s="3"/>
      <c r="AQ121" s="3">
        <f>(AQ108/AQ107)-1</f>
        <v>0.0022396416573349232</v>
      </c>
      <c r="AR121" s="3">
        <f>(AR108/AR107)-1</f>
        <v>0.0067567567567567988</v>
      </c>
      <c r="AS121" s="3"/>
      <c r="AT121" s="3"/>
      <c r="AU121" s="2"/>
      <c r="AV121" s="3">
        <f>(AV108/AV107)-1</f>
        <v>0.0018517336057723988</v>
      </c>
      <c r="AW121" s="3">
        <f>(AW108/AW107)-1</f>
        <v>0</v>
      </c>
      <c r="AX121" s="3"/>
      <c r="AY121" s="3">
        <f>(AY108/AY107)-1</f>
        <v>-0.16049382716049387</v>
      </c>
      <c r="AZ121" s="3"/>
      <c r="BA121" s="3"/>
      <c r="BB121" s="3">
        <f>(BB108/BB107)-1</f>
        <v>0.00095147478591828261</v>
      </c>
      <c r="BC121" s="3">
        <f>(BC108/BC107)-1</f>
        <v>0</v>
      </c>
      <c r="BD121" s="3"/>
      <c r="BE121" s="3"/>
      <c r="BF121" s="2"/>
      <c r="BG121" s="3">
        <f>(BG108/BG107)-1</f>
        <v>0.0051413881748072487</v>
      </c>
      <c r="BH121" s="3">
        <f>(BH108/BH107)-1</f>
        <v>0</v>
      </c>
      <c r="BI121" s="3"/>
      <c r="BJ121" s="3">
        <f>(BJ108/BJ107)-1</f>
        <v>-0.15384615384615385</v>
      </c>
      <c r="BK121" s="3"/>
      <c r="BL121" s="3"/>
      <c r="BM121" s="3">
        <f>(BM108/BM107)-1</f>
        <v>0.022900763358778553</v>
      </c>
      <c r="BN121" s="3">
        <f>(BN108/BN107)-1</f>
        <v>0</v>
      </c>
      <c r="BO121" s="3"/>
      <c r="BP121" s="3"/>
      <c r="BQ121" s="2"/>
      <c r="BR121" s="3">
        <f>(BR108/BR107)-1</f>
        <v>0.0036855036855036882</v>
      </c>
      <c r="BS121" s="3">
        <f>(BS108/BS107)-1</f>
        <v>0</v>
      </c>
      <c r="BT121" s="3"/>
      <c r="BU121" s="3">
        <v>0</v>
      </c>
      <c r="BV121" s="3"/>
      <c r="BW121" s="3"/>
      <c r="BX121" s="3">
        <f>(BX108/BX107)-1</f>
        <v>0</v>
      </c>
      <c r="BY121" s="3">
        <f>(BY108/BY107)-1</f>
        <v>0</v>
      </c>
      <c r="BZ121" s="3"/>
      <c r="CA121" s="3"/>
      <c r="CB121" s="2"/>
      <c r="CC121" s="3">
        <f>(CC108/CC107)-1</f>
        <v>0.0043859649122806044</v>
      </c>
      <c r="CD121" s="3">
        <f>(CD108/CD107)-1</f>
        <v>0</v>
      </c>
      <c r="CE121" s="3"/>
      <c r="CF121" s="3">
        <f>(CF108/CF107)-1</f>
        <v>0</v>
      </c>
      <c r="CG121" s="3"/>
      <c r="CH121" s="3"/>
      <c r="CI121" s="3">
        <f>(CI108/CI107)-1</f>
        <v>0</v>
      </c>
      <c r="CJ121" s="3">
        <f>(CJ108/CJ107)-1</f>
        <v>0</v>
      </c>
      <c r="CK121" s="3"/>
      <c r="CL121" s="3"/>
      <c r="CM121" s="2"/>
      <c r="CN121" s="3">
        <f>(CN108/CN107)-1</f>
        <v>0.033480176211453827</v>
      </c>
      <c r="CO121" s="3">
        <f>(CO108/CO107)-1</f>
        <v>0</v>
      </c>
      <c r="CP121" s="3"/>
      <c r="CQ121" s="3">
        <f>(CQ108/CQ107)-1</f>
        <v>-0.1428571428571429</v>
      </c>
      <c r="CR121" s="3"/>
      <c r="CS121" s="3"/>
      <c r="CT121" s="3">
        <f>(CT108/CT107)-1</f>
        <v>0.013513513513513598</v>
      </c>
      <c r="CU121" s="3">
        <f>(CU108/CU107)-1</f>
        <v>0</v>
      </c>
      <c r="CV121" s="3"/>
      <c r="CW121" s="3"/>
      <c r="CX121" s="2"/>
      <c r="CY121" s="3">
        <f>(CY108/CY107)-1</f>
        <v>-0.098976109215017094</v>
      </c>
      <c r="CZ121" s="3">
        <f>(CZ108/CZ107)-1</f>
        <v>0</v>
      </c>
      <c r="DA121" s="3"/>
      <c r="DB121" s="3"/>
      <c r="DC121" s="3"/>
      <c r="DD121" s="3"/>
      <c r="DE121" s="3">
        <v>0</v>
      </c>
      <c r="DF121" s="3">
        <v>0</v>
      </c>
      <c r="DG121" s="3"/>
      <c r="DH121" s="3"/>
      <c r="DI121" s="2"/>
      <c r="DJ121" s="3">
        <f>(DJ108/DJ107)-1</f>
        <v>0.0021820883049352702</v>
      </c>
      <c r="DK121" s="3">
        <f>(DK108/DK107)-1</f>
        <v>0</v>
      </c>
      <c r="DL121" s="3"/>
      <c r="DM121" s="3">
        <f>(DM108/DM107)-1</f>
        <v>-0.12017167381974247</v>
      </c>
      <c r="DN121" s="3"/>
      <c r="DO121" s="3"/>
      <c r="DP121" s="3">
        <f>(DP108/DP107)-1</f>
        <v>0.0038898862956313618</v>
      </c>
      <c r="DQ121" s="3">
        <f>(DQ108/DQ107)-1</f>
        <v>0.0023696682464455776</v>
      </c>
      <c r="DR121" s="3"/>
      <c r="DS121" s="3"/>
      <c r="DT121" s="3"/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96.786993117123131</v>
      </c>
      <c r="D122">
        <f>D121</f>
        <v>0.00208916744455</v>
      </c>
      <c r="E122" t="s">
        <v>30</v>
      </c>
      <c r="F122" s="10">
        <v>44010</v>
      </c>
      <c r="G122" s="2">
        <f>H122*15</f>
        <v>696372.11898846005</v>
      </c>
      <c r="H122">
        <f>H121+C122</f>
        <v>46424.807932564006</v>
      </c>
      <c r="M122" s="2"/>
      <c r="N122" s="2"/>
      <c r="Y122" s="2"/>
      <c r="AB122" s="3"/>
      <c r="AJ122" s="2"/>
      <c r="AM122" s="3"/>
      <c r="AU122" s="2"/>
      <c r="AX122" s="3"/>
      <c r="BF122" s="2"/>
      <c r="BI122" s="3"/>
      <c r="BQ122" s="2"/>
      <c r="BT122" s="3"/>
      <c r="CB122" s="2"/>
      <c r="CE122" s="3"/>
      <c r="CM122" s="2"/>
      <c r="CP122" s="3"/>
      <c r="CX122" s="2"/>
      <c r="DA122" s="3"/>
      <c r="DI122" s="2"/>
      <c r="DL122" s="3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20.25">
      <c r="C123">
        <f>H122*D123</f>
        <v>96.989197352199312</v>
      </c>
      <c r="D123">
        <f>D122</f>
        <v>0.00208916744455</v>
      </c>
      <c r="E123" t="s">
        <v>33</v>
      </c>
      <c r="F123" s="10">
        <v>44011</v>
      </c>
      <c r="G123" s="2">
        <f>H123*15</f>
        <v>697826.95694874309</v>
      </c>
      <c r="H123">
        <f>H122+C123</f>
        <v>46521.797129916209</v>
      </c>
      <c r="M123" s="2"/>
      <c r="N123" s="2"/>
      <c r="Y123" s="2"/>
      <c r="AB123" s="3"/>
      <c r="AJ123" s="2"/>
      <c r="AM123" s="3"/>
      <c r="AU123" s="2"/>
      <c r="AX123" s="3"/>
      <c r="BF123" s="2"/>
      <c r="BI123" s="3"/>
      <c r="BQ123" s="2"/>
      <c r="BT123" s="3"/>
      <c r="CB123" s="2"/>
      <c r="CE123" s="3"/>
      <c r="CM123" s="2"/>
      <c r="CP123" s="3"/>
      <c r="CX123" s="2"/>
      <c r="DA123" s="3"/>
      <c r="DI123" s="2"/>
      <c r="DL123" s="3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20.29">
      <c r="C124">
        <f>H123*D124</f>
        <v>97.191824025780562</v>
      </c>
      <c r="D124">
        <f>D123</f>
        <v>0.00208916744455</v>
      </c>
      <c r="E124" t="s">
        <v>34</v>
      </c>
      <c r="F124" s="10">
        <v>44012</v>
      </c>
      <c r="G124" s="2">
        <f>H124*15</f>
        <v>699284.83430912986</v>
      </c>
      <c r="H124">
        <f>H123+C124</f>
        <v>46618.988953941989</v>
      </c>
      <c r="M124" s="2" t="inlineStr">
        <is>
          <t>Yesterday:</t>
        </is>
      </c>
      <c r="N124" s="2"/>
      <c r="O124" s="3">
        <f>0.002</f>
        <v>0.002</v>
      </c>
      <c r="P124" s="3">
        <f>0.016</f>
        <v>0.016</v>
      </c>
      <c r="R124" s="3">
        <f>1.0000000000000001e-05</f>
        <v>1.0000000000000001e-05</v>
      </c>
      <c r="S124" s="3"/>
      <c r="T124" s="3"/>
      <c r="U124" s="3">
        <f>1.0000000000000001e-05</f>
        <v>1.0000000000000001e-05</v>
      </c>
      <c r="V124" s="3">
        <f>1.0000000000000001e-05</f>
        <v>1.0000000000000001e-05</v>
      </c>
      <c r="W124" s="3"/>
      <c r="X124" s="3"/>
      <c r="Y124" s="2"/>
      <c r="Z124" s="3">
        <f>0.0080000000000000002</f>
        <v>0.0080000000000000002</v>
      </c>
      <c r="AA124" s="3">
        <f>0.010999999999999999</f>
        <v>0.010999999999999999</v>
      </c>
      <c r="AB124" s="3"/>
      <c r="AC124" s="3">
        <f>-0.115</f>
        <v>-0.115</v>
      </c>
      <c r="AD124" s="3"/>
      <c r="AE124" s="3"/>
      <c r="AF124" s="3">
        <f>0.0070000000000000001</f>
        <v>0.0070000000000000001</v>
      </c>
      <c r="AG124" s="3">
        <f>0.0030000000000000001</f>
        <v>0.0030000000000000001</v>
      </c>
      <c r="AH124" s="3"/>
      <c r="AI124" s="3"/>
      <c r="AJ124" s="2"/>
      <c r="AK124" s="3">
        <f>0.0030000000000000001</f>
        <v>0.0030000000000000001</v>
      </c>
      <c r="AL124" s="3">
        <f>0.019</f>
        <v>0.019</v>
      </c>
      <c r="AM124" s="3"/>
      <c r="AN124" s="3">
        <f>-0.014</f>
        <v>-0.014</v>
      </c>
      <c r="AO124" s="3"/>
      <c r="AP124" s="3"/>
      <c r="AQ124" s="3">
        <f>0.0040000000000000001</f>
        <v>0.0040000000000000001</v>
      </c>
      <c r="AR124" s="3">
        <f>0.021000000000000001</f>
        <v>0.021000000000000001</v>
      </c>
      <c r="AS124" s="3"/>
      <c r="AT124" s="3"/>
      <c r="AU124" s="2"/>
      <c r="AV124" s="3">
        <f>0.0060000000000000001</f>
        <v>0.0060000000000000001</v>
      </c>
      <c r="AW124" s="3">
        <f>-0.002</f>
        <v>-0.002</v>
      </c>
      <c r="AX124" s="3"/>
      <c r="AY124" s="3">
        <f>0</f>
        <v>0</v>
      </c>
      <c r="AZ124" s="3"/>
      <c r="BA124" s="3"/>
      <c r="BB124" s="3">
        <f>0.0070000000000000001</f>
        <v>0.0070000000000000001</v>
      </c>
      <c r="BC124" s="3">
        <f>0.0030000000000000001</f>
        <v>0.0030000000000000001</v>
      </c>
      <c r="BD124" s="3"/>
      <c r="BE124" s="3"/>
      <c r="BF124" s="2"/>
      <c r="BG124" s="3">
        <f>0.0060000000000000001</f>
        <v>0.0060000000000000001</v>
      </c>
      <c r="BH124" s="3">
        <f>1.0000000000000001e-05</f>
        <v>1.0000000000000001e-05</v>
      </c>
      <c r="BI124" s="3"/>
      <c r="BJ124" s="3">
        <f>-0.13300000000000001</f>
        <v>-0.13300000000000001</v>
      </c>
      <c r="BK124" s="3"/>
      <c r="BL124" s="3"/>
      <c r="BM124" s="3">
        <f>0.016</f>
        <v>0.016</v>
      </c>
      <c r="BN124" s="3">
        <f>1.0000000000000001e-05</f>
        <v>1.0000000000000001e-05</v>
      </c>
      <c r="BO124" s="3"/>
      <c r="BP124" s="3"/>
      <c r="BQ124" s="2"/>
      <c r="BR124" s="3">
        <f>-0.001</f>
        <v>-0.001</v>
      </c>
      <c r="BS124" s="3">
        <f>0</f>
        <v>0</v>
      </c>
      <c r="BT124" s="3"/>
      <c r="BU124" s="3">
        <f>1.0000000000000001e-05</f>
        <v>1.0000000000000001e-05</v>
      </c>
      <c r="BV124" s="3"/>
      <c r="BW124" s="3"/>
      <c r="BX124" s="3">
        <f>1.0000000000000001e-05</f>
        <v>1.0000000000000001e-05</v>
      </c>
      <c r="BY124" s="3">
        <f>1.0000000000000001e-05</f>
        <v>1.0000000000000001e-05</v>
      </c>
      <c r="BZ124" s="3"/>
      <c r="CA124" s="3"/>
      <c r="CB124" s="2"/>
      <c r="CC124" s="3">
        <f>0.021999999999999999</f>
        <v>0.021999999999999999</v>
      </c>
      <c r="CD124" s="3">
        <f>1.0000000000000001e-05</f>
        <v>1.0000000000000001e-05</v>
      </c>
      <c r="CE124" s="3"/>
      <c r="CF124" s="3">
        <f>-0.33300000000000002</f>
        <v>-0.33300000000000002</v>
      </c>
      <c r="CG124" s="3"/>
      <c r="CH124" s="3"/>
      <c r="CI124" s="3">
        <f>1.0000000000000001e-05</f>
        <v>1.0000000000000001e-05</v>
      </c>
      <c r="CJ124" s="3">
        <f>1.0000000000000001e-05</f>
        <v>1.0000000000000001e-05</v>
      </c>
      <c r="CK124" s="3"/>
      <c r="CL124" s="3"/>
      <c r="CM124" s="2"/>
      <c r="CN124" s="3">
        <f>0.042999999999999997</f>
        <v>0.042999999999999997</v>
      </c>
      <c r="CO124" s="3">
        <f>0.016</f>
        <v>0.016</v>
      </c>
      <c r="CP124" s="3"/>
      <c r="CQ124" s="3">
        <f>1.0000000000000001e-05</f>
        <v>1.0000000000000001e-05</v>
      </c>
      <c r="CR124" s="3"/>
      <c r="CS124" s="3"/>
      <c r="CT124" s="3">
        <f>0.014</f>
        <v>0.014</v>
      </c>
      <c r="CU124" s="3">
        <f>0.040000000000000001</f>
        <v>0.040000000000000001</v>
      </c>
      <c r="CV124" s="3"/>
      <c r="CW124" s="3"/>
      <c r="CX124" s="2"/>
      <c r="CY124" s="3">
        <f>0.035000000000000003</f>
        <v>0.035000000000000003</v>
      </c>
      <c r="CZ124" s="3">
        <f>1.0000000000000001e-05</f>
        <v>1.0000000000000001e-05</v>
      </c>
      <c r="DA124" s="3"/>
      <c r="DB124" s="3"/>
      <c r="DC124" s="3"/>
      <c r="DD124" s="3"/>
      <c r="DE124" s="3">
        <f>1.0000000000000001e-05</f>
        <v>1.0000000000000001e-05</v>
      </c>
      <c r="DF124" s="3">
        <f>1.0000000000000001e-05</f>
        <v>1.0000000000000001e-05</v>
      </c>
      <c r="DG124" s="3"/>
      <c r="DH124" s="3"/>
      <c r="DI124" s="2"/>
      <c r="DJ124" s="3">
        <f>0.0070000000000000001</f>
        <v>0.0070000000000000001</v>
      </c>
      <c r="DK124" s="3">
        <f>0.0080000000000000002</f>
        <v>0.0080000000000000002</v>
      </c>
      <c r="DL124" s="3"/>
      <c r="DM124" s="3">
        <f>-0.044999999999999998</f>
        <v>-0.044999999999999998</v>
      </c>
      <c r="DN124" s="3"/>
      <c r="DO124" s="3"/>
      <c r="DP124" s="3">
        <f>0.0060000000000000001</f>
        <v>0.0060000000000000001</v>
      </c>
      <c r="DQ124" s="3">
        <f>0.0070000000000000001</f>
        <v>0.0070000000000000001</v>
      </c>
      <c r="DR124" s="3"/>
      <c r="DS124" s="3"/>
      <c r="DT124" s="3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97.394874020411663</v>
      </c>
      <c r="D125">
        <f>D124</f>
        <v>0.00208916744455</v>
      </c>
      <c r="E125" t="s">
        <v>35</v>
      </c>
      <c r="F125" s="10">
        <v>44013</v>
      </c>
      <c r="G125" s="2">
        <f>H125*15</f>
        <v>700745.75741943601</v>
      </c>
      <c r="H125">
        <f>H124+C125</f>
        <v>46716.383827962403</v>
      </c>
      <c r="U125" s="1"/>
      <c r="V125" s="1"/>
      <c r="W125" s="1"/>
      <c r="AB125" s="3"/>
      <c r="AF125" s="1"/>
      <c r="AG125" s="1"/>
      <c r="AH125" s="1"/>
      <c r="AM125" s="3"/>
      <c r="AQ125" s="1"/>
      <c r="AR125" s="1"/>
      <c r="AS125" s="1"/>
      <c r="AX125" s="3"/>
      <c r="BB125" s="1"/>
      <c r="BC125" s="1"/>
      <c r="BD125" s="1"/>
      <c r="BI125" s="3"/>
      <c r="BM125" s="1"/>
      <c r="BN125" s="1"/>
      <c r="BO125" s="1"/>
      <c r="BT125" s="3"/>
      <c r="BX125" s="1"/>
      <c r="BY125" s="1"/>
      <c r="BZ125" s="1"/>
      <c r="CE125" s="3"/>
      <c r="CI125" s="1"/>
      <c r="CJ125" s="1"/>
      <c r="CK125" s="1"/>
      <c r="CP125" s="3"/>
      <c r="CT125" s="1"/>
      <c r="CU125" s="1"/>
      <c r="CV125" s="1"/>
      <c r="DA125" s="3"/>
      <c r="DE125" s="1"/>
      <c r="DF125" s="1"/>
      <c r="DG125" s="1"/>
      <c r="DL125" s="3"/>
      <c r="DP125" s="1"/>
      <c r="DQ125" s="1"/>
      <c r="DR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97.598348220481157</v>
      </c>
      <c r="D126">
        <f>D125</f>
        <v>0.00208916744455</v>
      </c>
      <c r="E126" t="s">
        <v>37</v>
      </c>
      <c r="F126" s="10">
        <v>44014</v>
      </c>
      <c r="G126" s="2">
        <f>H126*15</f>
        <v>702209.73264274327</v>
      </c>
      <c r="H126">
        <f>H125+C126</f>
        <v>46813.982176182886</v>
      </c>
      <c r="O126" s="1"/>
      <c r="P126" s="1"/>
      <c r="U126" s="1"/>
      <c r="V126" s="1"/>
      <c r="W126" s="1"/>
      <c r="Z126" s="1"/>
      <c r="AA126" s="1"/>
      <c r="AB126" s="1"/>
      <c r="AC126" s="1"/>
      <c r="AD126" s="1"/>
      <c r="AE126" s="1"/>
      <c r="AF126" s="1"/>
      <c r="AG126" s="1"/>
      <c r="AH126" s="1"/>
      <c r="AK126" s="1"/>
      <c r="AL126" s="1"/>
      <c r="AM126" s="1"/>
      <c r="AN126" s="1"/>
      <c r="AO126" s="1"/>
      <c r="AP126" s="1"/>
      <c r="AQ126" s="1"/>
      <c r="AR126" s="1"/>
      <c r="AS126" s="1"/>
      <c r="AV126" s="1"/>
      <c r="AW126" s="1"/>
      <c r="AX126" s="5"/>
      <c r="AY126" s="1"/>
      <c r="AZ126" s="1"/>
      <c r="BA126" s="1"/>
      <c r="BB126" s="1"/>
      <c r="BC126" s="1"/>
      <c r="BD126" s="1"/>
      <c r="BG126" s="1"/>
      <c r="BH126" s="1"/>
      <c r="BI126" s="1"/>
      <c r="BJ126" s="1"/>
      <c r="BK126" s="1"/>
      <c r="BL126" s="1"/>
      <c r="BM126" s="1"/>
      <c r="BN126" s="1"/>
      <c r="BO126" s="1"/>
      <c r="BR126" s="1"/>
      <c r="BS126" s="1"/>
      <c r="BT126" s="1"/>
      <c r="BU126" s="1"/>
      <c r="BV126" s="1"/>
      <c r="BW126" s="1"/>
      <c r="BX126" s="1"/>
      <c r="BY126" s="1"/>
      <c r="BZ126" s="1"/>
      <c r="DE126" t="inlineStr">
        <is>
          <t>r: +3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19.57">
      <c r="C127">
        <f>H126*D127</f>
        <v>97.80224751222525</v>
      </c>
      <c r="D127">
        <f>D126</f>
        <v>0.00208916744455</v>
      </c>
      <c r="E127" t="s">
        <v>38</v>
      </c>
      <c r="F127" s="10">
        <v>44015</v>
      </c>
      <c r="G127" s="2">
        <f>H127*15</f>
        <v>703676.76635542675</v>
      </c>
      <c r="H127">
        <f>H126+C127</f>
        <v>46911.784423695113</v>
      </c>
      <c r="N127" s="4">
        <f>O127+P127</f>
        <v>0</v>
      </c>
      <c r="O127">
        <f>O126+0</f>
        <v>0</v>
      </c>
      <c r="P127">
        <f>P126+0</f>
        <v>0</v>
      </c>
      <c r="Q127" s="5">
        <f>(O127-O126)+(P127-P126)</f>
        <v>0</v>
      </c>
      <c r="R127">
        <f>R126+0</f>
        <v>0</v>
      </c>
      <c r="S127" s="5">
        <f>R127-R126</f>
        <v>0</v>
      </c>
      <c r="T127">
        <f>U127+V127</f>
        <v>0</v>
      </c>
      <c r="U127">
        <f>U126+0</f>
        <v>0</v>
      </c>
      <c r="V127">
        <f>V126+0</f>
        <v>0</v>
      </c>
      <c r="W127" s="5">
        <f>(U127-U126)+(V127-V126)</f>
        <v>0</v>
      </c>
      <c r="Z127" s="1"/>
      <c r="AA127" s="1"/>
      <c r="AB127" s="1"/>
      <c r="AC127" s="1"/>
      <c r="AD127" s="1"/>
      <c r="AE127" s="1"/>
      <c r="AF127" s="1"/>
      <c r="AG127" s="1"/>
      <c r="AH127" s="1"/>
      <c r="AK127" s="1"/>
      <c r="AL127" s="1"/>
      <c r="AM127" s="1"/>
      <c r="AN127" s="1"/>
      <c r="AO127" s="1"/>
      <c r="AP127" s="1"/>
      <c r="AQ127" s="1"/>
      <c r="AR127" s="1"/>
      <c r="AS127" s="1"/>
      <c r="AV127" s="1"/>
      <c r="AW127" s="1"/>
      <c r="AX127" s="1"/>
      <c r="BG127" s="1"/>
      <c r="BH127" s="1"/>
      <c r="BR127" s="1"/>
      <c r="BS127" s="1"/>
      <c r="CF127" t="inlineStr">
        <is>
          <t>any zero-to-positive int gets the 'r: +n' entry.</t>
        </is>
      </c>
      <c r="CY127" s="1"/>
      <c r="CZ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19.57">
      <c r="C128">
        <f>H127*D128</f>
        <v>98.006572783731613</v>
      </c>
      <c r="D128">
        <f>D127</f>
        <v>0.00208916744455</v>
      </c>
      <c r="E128" t="s">
        <v>40</v>
      </c>
      <c r="F128" s="10">
        <v>44016</v>
      </c>
      <c r="G128" s="2">
        <f>H128*15</f>
        <v>705146.86494718259</v>
      </c>
      <c r="H128">
        <f>H127+C128</f>
        <v>47009.790996478841</v>
      </c>
      <c r="W128" s="1"/>
      <c r="Z128" s="1"/>
      <c r="AA128" s="1"/>
      <c r="AB128" s="1"/>
      <c r="AC128" s="1"/>
      <c r="AD128" s="1"/>
      <c r="AE128" s="1"/>
      <c r="AF128" s="1"/>
      <c r="AG128" s="1"/>
      <c r="AH128" s="1"/>
      <c r="AK128" s="1"/>
      <c r="AL128" s="1"/>
      <c r="AM128" s="1"/>
      <c r="AN128" s="1"/>
      <c r="AO128" s="1"/>
      <c r="AP128" s="1"/>
      <c r="AQ128" s="1"/>
      <c r="AR128" s="1"/>
      <c r="AS128" s="1"/>
      <c r="AV128" s="1"/>
      <c r="AW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98.211324924943298</v>
      </c>
      <c r="D129">
        <f>D128</f>
        <v>0.00208916744455</v>
      </c>
      <c r="E129" t="s">
        <v>30</v>
      </c>
      <c r="F129" s="10">
        <v>44017</v>
      </c>
      <c r="G129" s="2">
        <f>H129*15</f>
        <v>706620.03482105676</v>
      </c>
      <c r="H129">
        <f>H128+C129</f>
        <v>47108.002321403786</v>
      </c>
      <c r="J129" s="1"/>
      <c r="W129" s="1"/>
      <c r="Z129" s="1"/>
      <c r="AA129" s="1"/>
      <c r="AB129" s="1"/>
      <c r="AC129" s="1"/>
      <c r="AD129" s="1"/>
      <c r="AE129" s="1"/>
      <c r="AF129" s="1"/>
      <c r="AG129" s="1"/>
      <c r="AH129" s="1"/>
      <c r="AK129" s="1"/>
      <c r="AL129" s="1"/>
      <c r="AM129" s="1"/>
      <c r="AN129" s="1"/>
      <c r="AO129" s="1"/>
      <c r="AP129" s="1"/>
      <c r="AQ129" s="1"/>
      <c r="AR129" s="1"/>
      <c r="AS129" s="1"/>
      <c r="AV129" s="1"/>
      <c r="AW129" s="1"/>
      <c r="DI129" s="2"/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19.57">
      <c r="C130">
        <f>H129*D130</f>
        <v>98.416504827662621</v>
      </c>
      <c r="D130">
        <f>D129</f>
        <v>0.00208916744455</v>
      </c>
      <c r="E130" t="s">
        <v>33</v>
      </c>
      <c r="F130" s="10">
        <v>44018</v>
      </c>
      <c r="G130" s="2">
        <f>H130*15</f>
        <v>708096.28239347169</v>
      </c>
      <c r="H130">
        <f>H129+C130</f>
        <v>47206.418826231449</v>
      </c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DB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19.57">
      <c r="C131">
        <f>H130*D131</f>
        <v>98.622113385554968</v>
      </c>
      <c r="D131">
        <f>D130</f>
        <v>0.00208916744455</v>
      </c>
      <c r="E131" t="s">
        <v>34</v>
      </c>
      <c r="F131" s="10">
        <v>44019</v>
      </c>
      <c r="G131" s="2">
        <f>H131*15</f>
        <v>709575.61409425514</v>
      </c>
      <c r="H131">
        <f>H130+C131</f>
        <v>47305.040939617007</v>
      </c>
      <c r="J131" s="1"/>
      <c r="K131" s="1"/>
      <c r="L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DI131" t="inlineStr">
        <is>
          <t>Older:</t>
        </is>
      </c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19.57">
      <c r="C132">
        <f>H131*D132</f>
        <v>98.828151494152792</v>
      </c>
      <c r="D132">
        <f>D131</f>
        <v>0.00208916744455</v>
      </c>
      <c r="E132" t="s">
        <v>35</v>
      </c>
      <c r="F132" s="10">
        <v>44020</v>
      </c>
      <c r="G132" s="2">
        <f>H132*15</f>
        <v>711058.03636666748</v>
      </c>
      <c r="H132">
        <f>H131+C132</f>
        <v>47403.869091111163</v>
      </c>
      <c r="J132" s="1"/>
      <c r="K132" s="1"/>
      <c r="L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19.57">
      <c r="C133">
        <f>H132*D133</f>
        <v>99.034620050859431</v>
      </c>
      <c r="D133">
        <f>D132</f>
        <v>0.00208916744455</v>
      </c>
      <c r="E133" t="s">
        <v>37</v>
      </c>
      <c r="F133" s="10">
        <v>44021</v>
      </c>
      <c r="G133" s="2">
        <f>H133*15</f>
        <v>712543.55566743028</v>
      </c>
      <c r="H133">
        <f>H132+C133</f>
        <v>47502.90371116202</v>
      </c>
      <c r="J133" s="1"/>
      <c r="K133" s="1"/>
      <c r="L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19.57">
      <c r="C134">
        <f>H133*D134</f>
        <v>99.241519954953063</v>
      </c>
      <c r="D134">
        <f>D133</f>
        <v>0.00208916744455</v>
      </c>
      <c r="E134" t="s">
        <v>38</v>
      </c>
      <c r="F134" s="10">
        <v>44022</v>
      </c>
      <c r="G134" s="2">
        <f>H134*15</f>
        <v>714032.1784667545</v>
      </c>
      <c r="H134">
        <f>H133+C134</f>
        <v>47602.145231116971</v>
      </c>
      <c r="J134" s="1"/>
      <c r="K134" s="1"/>
      <c r="L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DI134" t="inlineStr">
        <is>
          <t>addl: first time hysteresis figures included (to supplement next day's stats)</t>
        </is>
      </c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19.57">
      <c r="C135">
        <f>H134*D135</f>
        <v>99.448852107590611</v>
      </c>
      <c r="D135">
        <f>D134</f>
        <v>0.00208916744455</v>
      </c>
      <c r="E135" t="s">
        <v>40</v>
      </c>
      <c r="F135" s="10">
        <v>44023</v>
      </c>
      <c r="G135" s="2">
        <f>H135*15</f>
        <v>715523.91124836844</v>
      </c>
      <c r="H135">
        <f>H134+C135</f>
        <v>47701.594083224561</v>
      </c>
      <c r="J135" s="1"/>
      <c r="K135" s="1"/>
      <c r="L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DI135" t="inlineStr">
        <is>
          <t>addl: Line 102 now fully prepped for new data entry.</t>
        </is>
      </c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19.57">
      <c r="C136">
        <f>H135*D136</f>
        <v>99.656617411811652</v>
      </c>
      <c r="D136">
        <f>D135</f>
        <v>0.00208916744455</v>
      </c>
      <c r="E136" t="s">
        <v>30</v>
      </c>
      <c r="F136" s="10">
        <v>44024</v>
      </c>
      <c r="G136" s="2">
        <f>H136*15</f>
        <v>717018.76050954557</v>
      </c>
      <c r="H136">
        <f>H135+C136</f>
        <v>47801.250700636374</v>
      </c>
      <c r="J136" s="1"/>
      <c r="K136" s="1"/>
      <c r="L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DI136" t="inlineStr">
        <is>
          <t>Status: all non-formulae data already entered for Monday, June 8th, on Line 105 - intended for xfer to Line 102.  Tue 9 June 21:22z</t>
        </is>
      </c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19.57">
      <c r="C137">
        <f>H136*D137</f>
        <v>99.864816772542383</v>
      </c>
      <c r="D137">
        <f>D136</f>
        <v>0.00208916744455</v>
      </c>
      <c r="E137" t="s">
        <v>33</v>
      </c>
      <c r="F137" s="10">
        <v>44025</v>
      </c>
      <c r="G137" s="2">
        <f>H137*15</f>
        <v>718516.7327611337</v>
      </c>
      <c r="H137">
        <f>H136+C137</f>
        <v>47901.115517408914</v>
      </c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19.57">
      <c r="C138">
        <f>H137*D138</f>
        <v>100.07345109659953</v>
      </c>
      <c r="D138">
        <f>D137</f>
        <v>0.00208916744455</v>
      </c>
      <c r="E138" t="s">
        <v>34</v>
      </c>
      <c r="F138" s="10">
        <v>44026</v>
      </c>
      <c r="G138" s="2">
        <f>H138*15</f>
        <v>720017.83452758275</v>
      </c>
      <c r="H138">
        <f>H137+C138</f>
        <v>48001.188968505514</v>
      </c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19.57">
      <c r="C139">
        <f>H138*D139</f>
        <v>100.28252129269431</v>
      </c>
      <c r="D139">
        <f>D138</f>
        <v>0.00208916744455</v>
      </c>
      <c r="E139" t="s">
        <v>35</v>
      </c>
      <c r="F139" s="10">
        <v>44027</v>
      </c>
      <c r="H139">
        <f>H138+C139</f>
        <v>48101.471489798205</v>
      </c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19.57">
      <c r="C140">
        <f>H139*D140</f>
        <v>100.4920282714364</v>
      </c>
      <c r="D140">
        <f>D139</f>
        <v>0.00208916744455</v>
      </c>
      <c r="E140" t="s">
        <v>37</v>
      </c>
      <c r="F140" s="10">
        <v>44028</v>
      </c>
      <c r="H140">
        <f>H139+C140</f>
        <v>48201.963518069642</v>
      </c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19.57">
      <c r="C141">
        <f>H140*D141</f>
        <v>100.70197294533789</v>
      </c>
      <c r="D141">
        <f>D140</f>
        <v>0.00208916744455</v>
      </c>
      <c r="E141" t="s">
        <v>38</v>
      </c>
      <c r="F141" s="10">
        <v>44029</v>
      </c>
      <c r="H141">
        <f>H140+C141</f>
        <v>48302.665491014981</v>
      </c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19.57">
      <c r="C142">
        <f>H141*D142</f>
        <v>100.91235622881723</v>
      </c>
      <c r="D142">
        <f>D141</f>
        <v>0.00208916744455</v>
      </c>
      <c r="E142" t="s">
        <v>40</v>
      </c>
      <c r="F142" s="10">
        <v>44030</v>
      </c>
      <c r="H142">
        <f>H141+C142</f>
        <v>48403.577847243796</v>
      </c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19.57">
      <c r="C143">
        <f>H142*D143</f>
        <v>101.1231790382033</v>
      </c>
      <c r="D143">
        <f>D142</f>
        <v>0.00208916744455</v>
      </c>
      <c r="E143" t="s">
        <v>30</v>
      </c>
      <c r="F143" s="10">
        <v>44031</v>
      </c>
      <c r="H143">
        <f>H142+C143</f>
        <v>48504.701026281997</v>
      </c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19.57">
      <c r="C144">
        <f>H143*D144</f>
        <v>101.33444229173932</v>
      </c>
      <c r="D144">
        <f>D143</f>
        <v>0.00208916744455</v>
      </c>
      <c r="E144" t="s">
        <v>33</v>
      </c>
      <c r="F144" s="10">
        <v>44032</v>
      </c>
      <c r="H144">
        <f>H143+C144</f>
        <v>48606.035468573733</v>
      </c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19.57">
      <c r="C145">
        <f>H144*D145</f>
        <v>101.54614690958685</v>
      </c>
      <c r="D145">
        <f>D144</f>
        <v>0.00208916744455</v>
      </c>
      <c r="E145" t="s">
        <v>34</v>
      </c>
      <c r="F145" s="10">
        <v>44033</v>
      </c>
      <c r="H145">
        <f>H144+C145</f>
        <v>48707.581615483323</v>
      </c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BR145" s="1"/>
      <c r="BS145" s="1"/>
      <c r="B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19.57">
      <c r="C146">
        <f>H145*D146</f>
        <v>101.75829381382985</v>
      </c>
      <c r="D146">
        <f>D145</f>
        <v>0.00208916744455</v>
      </c>
      <c r="E146" t="s">
        <v>35</v>
      </c>
      <c r="F146" s="10">
        <v>44034</v>
      </c>
      <c r="H146">
        <f>H145+C146</f>
        <v>48809.339909297152</v>
      </c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19.57">
      <c r="C147">
        <f>H146*D147</f>
        <v>101.97088392847866</v>
      </c>
      <c r="D147">
        <f>D146</f>
        <v>0.00208916744455</v>
      </c>
      <c r="E147" t="s">
        <v>37</v>
      </c>
      <c r="F147" s="10">
        <v>44035</v>
      </c>
      <c r="H147">
        <f>H146+C147</f>
        <v>48911.310793225632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19.57">
      <c r="C148">
        <f>H147*D148</f>
        <v>102.18391817947402</v>
      </c>
      <c r="D148">
        <f>D147</f>
        <v>0.00208916744455</v>
      </c>
      <c r="E148" t="s">
        <v>38</v>
      </c>
      <c r="F148" s="10">
        <v>44036</v>
      </c>
      <c r="H148">
        <f>H147+C148</f>
        <v>49013.494711405103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19.57">
      <c r="C149">
        <f>H148*D149</f>
        <v>102.39739749469113</v>
      </c>
      <c r="D149">
        <f>D148</f>
        <v>0.00208916744455</v>
      </c>
      <c r="E149" t="s">
        <v>40</v>
      </c>
      <c r="F149" s="10">
        <v>44037</v>
      </c>
      <c r="H149">
        <f>H148+C149</f>
        <v>49115.892108899796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19.57">
      <c r="C150">
        <f>H149*D150</f>
        <v>102.61132280394369</v>
      </c>
      <c r="D150">
        <f>D149</f>
        <v>0.00208916744455</v>
      </c>
      <c r="E150" t="s">
        <v>30</v>
      </c>
      <c r="F150" s="10">
        <v>44038</v>
      </c>
      <c r="H150">
        <f>H149+C150</f>
        <v>49218.503431703743</v>
      </c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0.25">
      <c r="C151">
        <f>H150*D151</f>
        <v>102.82569503898792</v>
      </c>
      <c r="D151">
        <f>D150</f>
        <v>0.00208916744455</v>
      </c>
      <c r="E151" t="s">
        <v>33</v>
      </c>
      <c r="F151" s="10">
        <v>44039</v>
      </c>
      <c r="H151">
        <f>H150+C151</f>
        <v>49321.329126742734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103.0405151335266</v>
      </c>
      <c r="D152">
        <f>D151</f>
        <v>0.00208916744455</v>
      </c>
      <c r="E152" t="s">
        <v>34</v>
      </c>
      <c r="F152" s="10">
        <v>44040</v>
      </c>
      <c r="H152">
        <f>H151+C152</f>
        <v>49424.369641876263</v>
      </c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103.25578402321322</v>
      </c>
      <c r="D153">
        <f>D152</f>
        <v>0.00208916744455</v>
      </c>
      <c r="E153" t="s">
        <v>35</v>
      </c>
      <c r="F153" s="10">
        <v>44041</v>
      </c>
      <c r="H153">
        <f>H152+C153</f>
        <v>49527.625425899474</v>
      </c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GA153" s="10">
        <v>43993</v>
      </c>
      <c r="GB153">
        <v>2023590</v>
      </c>
      <c r="GC153" s="13">
        <f>(GB153/GB152)-1</f>
        <v>0.011439984565417616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103.471502645656</v>
      </c>
      <c r="D154">
        <f>D153</f>
        <v>0.00208916744455</v>
      </c>
      <c r="E154" t="s">
        <v>37</v>
      </c>
      <c r="F154" s="10">
        <v>44042</v>
      </c>
      <c r="H154">
        <f>H153+C154</f>
        <v>49631.096928545128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GA154" s="10">
        <v>43994</v>
      </c>
      <c r="GB154">
        <v>2048986</v>
      </c>
      <c r="GC154" s="13">
        <f>(GB154/GB153)-1</f>
        <v>0.012549973067666809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103.68767194042198</v>
      </c>
      <c r="D155">
        <f>D154</f>
        <v>0.00208916744455</v>
      </c>
      <c r="E155" t="s">
        <v>38</v>
      </c>
      <c r="F155" s="10">
        <v>44043</v>
      </c>
      <c r="H155">
        <f>H154+C155</f>
        <v>49734.784600485553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A155" s="10">
        <v>43995</v>
      </c>
      <c r="GB155">
        <v>2074526</v>
      </c>
      <c r="GC155" s="13">
        <f>(GB155/GB154)-1</f>
        <v>0.012464702052624954</v>
      </c>
      <c r="GD155" s="2"/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103.9042928490411</v>
      </c>
      <c r="D156">
        <f>D155</f>
        <v>0.00208916744455</v>
      </c>
      <c r="E156" t="s">
        <v>40</v>
      </c>
      <c r="F156" s="10">
        <v>44044</v>
      </c>
      <c r="H156">
        <f>H155+C156</f>
        <v>49838.688893334591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FZ156" t="inlineStr">
        <is>
          <t>May be current (likely to be):</t>
        </is>
      </c>
      <c r="GA156" s="10">
        <v>43996</v>
      </c>
      <c r="GB156">
        <v>2094058</v>
      </c>
      <c r="GC156" s="13">
        <f>(GB156/GB155)-1</f>
        <v>0.0094151627889937917</v>
      </c>
      <c r="GE156" t="s">
        <v>105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104.12136631501029</v>
      </c>
      <c r="D157">
        <f>D156</f>
        <v>0.00208916744455</v>
      </c>
      <c r="E157" t="s">
        <v>30</v>
      </c>
      <c r="F157" s="10">
        <v>44045</v>
      </c>
      <c r="H157">
        <f>H156+C157</f>
        <v>49942.810259649603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FZ157" t="inlineStr">
        <is>
          <t>TENTATIVE</t>
        </is>
      </c>
      <c r="GA157" s="10">
        <v>43997</v>
      </c>
      <c r="GB157">
        <v>2114026</v>
      </c>
      <c r="GC157" s="13">
        <f>(GB157/GB156)-1</f>
        <v>0.0095355525014111375</v>
      </c>
      <c r="GE157" t="s">
        <v>105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104.33889328379767</v>
      </c>
      <c r="D158">
        <f>D157</f>
        <v>0.00208916744455</v>
      </c>
      <c r="E158" t="s">
        <v>33</v>
      </c>
      <c r="F158" s="10">
        <v>44046</v>
      </c>
      <c r="H158">
        <f>H157+C158</f>
        <v>50047.149152933402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104.55687470284657</v>
      </c>
      <c r="D159">
        <f>D158</f>
        <v>0.00208916744455</v>
      </c>
      <c r="E159" t="s">
        <v>34</v>
      </c>
      <c r="F159" s="10">
        <v>44047</v>
      </c>
      <c r="H159">
        <f>H158+C159</f>
        <v>50151.706027636246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B159" s="4"/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104.77531152157965</v>
      </c>
      <c r="D160">
        <f>D159</f>
        <v>0.00208916744455</v>
      </c>
      <c r="E160" t="s">
        <v>35</v>
      </c>
      <c r="F160" s="10">
        <v>44048</v>
      </c>
      <c r="H160">
        <f>H159+C160</f>
        <v>50256.481339157828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B160" s="4"/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0.25">
      <c r="C161">
        <f>H160*D161</f>
        <v>104.99420469140313</v>
      </c>
      <c r="D161">
        <f>D160</f>
        <v>0.00208916744455</v>
      </c>
      <c r="E161" t="s">
        <v>37</v>
      </c>
      <c r="F161" s="10">
        <v>44049</v>
      </c>
      <c r="H161">
        <f>H160+C161</f>
        <v>50361.475543849228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B161" s="4"/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0.25">
      <c r="C162">
        <f>H161*D162</f>
        <v>105.21355516571082</v>
      </c>
      <c r="D162">
        <f>D161</f>
        <v>0.00208916744455</v>
      </c>
      <c r="E162" t="s">
        <v>38</v>
      </c>
      <c r="F162" s="10">
        <v>44050</v>
      </c>
      <c r="H162">
        <f>H161+C162</f>
        <v>50466.68909901494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B162" s="1"/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0.25">
      <c r="C163">
        <f>H162*D163</f>
        <v>105.43336389988838</v>
      </c>
      <c r="D163">
        <f>D162</f>
        <v>0.00208916744455</v>
      </c>
      <c r="E163" t="s">
        <v>40</v>
      </c>
      <c r="F163" s="10">
        <v>44051</v>
      </c>
      <c r="H163">
        <f>H162+C163</f>
        <v>50572.122462914827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B163" s="1"/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0.25">
      <c r="C164">
        <f>H163*D164</f>
        <v>105.65363185131741</v>
      </c>
      <c r="D164">
        <f>D163</f>
        <v>0.00208916744455</v>
      </c>
      <c r="E164" t="s">
        <v>30</v>
      </c>
      <c r="F164" s="10">
        <v>44052</v>
      </c>
      <c r="H164">
        <f>H163+C164</f>
        <v>50677.776094766145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B164" s="1"/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0.25">
      <c r="C165">
        <f>H164*D165</f>
        <v>105.87435997937966</v>
      </c>
      <c r="D165">
        <f>D164</f>
        <v>0.00208916744455</v>
      </c>
      <c r="E165" t="s">
        <v>33</v>
      </c>
      <c r="F165" s="10">
        <v>44053</v>
      </c>
      <c r="H165">
        <f>H164+C165</f>
        <v>50783.650454745526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0.25">
      <c r="C166">
        <f>H165*D166</f>
        <v>106.09554924546116</v>
      </c>
      <c r="D166">
        <f>D165</f>
        <v>0.00208916744455</v>
      </c>
      <c r="E166" t="s">
        <v>34</v>
      </c>
      <c r="F166" s="10">
        <v>44054</v>
      </c>
      <c r="H166">
        <f>H165+C166</f>
        <v>50889.746003990986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0.25">
      <c r="C167">
        <f>H166*D167</f>
        <v>106.31720061295641</v>
      </c>
      <c r="D167">
        <f>D166</f>
        <v>0.00208916744455</v>
      </c>
      <c r="E167" t="s">
        <v>35</v>
      </c>
      <c r="F167" s="10">
        <v>44055</v>
      </c>
      <c r="H167">
        <f>H166+C167</f>
        <v>50996.063204603939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0.25">
      <c r="C168">
        <f>H167*D168</f>
        <v>106.53931504727269</v>
      </c>
      <c r="D168">
        <f>D167</f>
        <v>0.00208916744455</v>
      </c>
      <c r="E168" t="s">
        <v>37</v>
      </c>
      <c r="F168" s="10">
        <v>44056</v>
      </c>
      <c r="H168">
        <f>H167+C168</f>
        <v>51102.602519651213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0.25">
      <c r="C169">
        <f>H168*D169</f>
        <v>106.76189351583412</v>
      </c>
      <c r="D169">
        <f>D168</f>
        <v>0.00208916744455</v>
      </c>
      <c r="E169" t="s">
        <v>38</v>
      </c>
      <c r="F169" s="10">
        <v>44057</v>
      </c>
      <c r="H169">
        <f>H168+C169</f>
        <v>51209.364413167044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0.25">
      <c r="C170">
        <f>H169*D170</f>
        <v>106.98493698808591</v>
      </c>
      <c r="D170">
        <f>D169</f>
        <v>0.00208916744455</v>
      </c>
      <c r="E170" t="s">
        <v>40</v>
      </c>
      <c r="F170" s="10">
        <v>44058</v>
      </c>
      <c r="H170">
        <f>H169+C170</f>
        <v>51316.349350155127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0.25">
      <c r="C171">
        <f>H170*D171</f>
        <v>107.20844643549864</v>
      </c>
      <c r="D171">
        <f>D170</f>
        <v>0.00208916744455</v>
      </c>
      <c r="E171" t="s">
        <v>30</v>
      </c>
      <c r="F171" s="10">
        <v>44059</v>
      </c>
      <c r="H171">
        <f>H170+C171</f>
        <v>51423.557796590627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0.25">
      <c r="C172">
        <f>H171*D172</f>
        <v>107.43242283157247</v>
      </c>
      <c r="D172">
        <f>D171</f>
        <v>0.00208916744455</v>
      </c>
      <c r="E172" t="s">
        <v>33</v>
      </c>
      <c r="F172" s="10">
        <v>44060</v>
      </c>
      <c r="H172">
        <f>H171+C172</f>
        <v>51530.990219422201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0.25">
      <c r="C173">
        <f>H172*D173</f>
        <v>107.65686715184133</v>
      </c>
      <c r="D173">
        <f>D172</f>
        <v>0.00208916744455</v>
      </c>
      <c r="E173" t="s">
        <v>34</v>
      </c>
      <c r="F173" s="10">
        <v>44061</v>
      </c>
      <c r="H173">
        <f>H172+C173</f>
        <v>51638.647086574041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20.25">
      <c r="C174">
        <f>H173*D174</f>
        <v>107.88178037387719</v>
      </c>
      <c r="D174">
        <f>D173</f>
        <v>0.00208916744455</v>
      </c>
      <c r="E174" t="s">
        <v>35</v>
      </c>
      <c r="F174" s="10">
        <v>44062</v>
      </c>
      <c r="H174">
        <f>H173+C174</f>
        <v>51746.52886694792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20.25">
      <c r="C175">
        <f>H174*D175</f>
        <v>108.10716347729439</v>
      </c>
      <c r="D175">
        <f>D174</f>
        <v>0.00208916744455</v>
      </c>
      <c r="E175" t="s">
        <v>37</v>
      </c>
      <c r="F175" s="10">
        <v>44063</v>
      </c>
      <c r="H175">
        <f>H174+C175</f>
        <v>51854.636030425216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20.25">
      <c r="C176">
        <f>H175*D176</f>
        <v>108.3330174437538</v>
      </c>
      <c r="D176">
        <f>D175</f>
        <v>0.00208916744455</v>
      </c>
      <c r="E176" t="s">
        <v>38</v>
      </c>
      <c r="F176" s="10">
        <v>44064</v>
      </c>
      <c r="H176">
        <f>H175+C176</f>
        <v>51962.969047868966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20.25">
      <c r="C177">
        <f>H176*D177</f>
        <v>108.55934325696715</v>
      </c>
      <c r="D177">
        <f>D176</f>
        <v>0.00208916744455</v>
      </c>
      <c r="E177" t="s">
        <v>40</v>
      </c>
      <c r="F177" s="10">
        <v>44065</v>
      </c>
      <c r="H177">
        <f>H176+C177</f>
        <v>52071.528391125932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20.25">
      <c r="C178">
        <f>H177*D178</f>
        <v>108.78614190270133</v>
      </c>
      <c r="D178">
        <f>D177</f>
        <v>0.00208916744455</v>
      </c>
      <c r="E178" t="s">
        <v>30</v>
      </c>
      <c r="F178" s="10">
        <v>44066</v>
      </c>
      <c r="H178">
        <f>H177+C178</f>
        <v>52180.314533028635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0.25">
      <c r="C179">
        <f>H178*D179</f>
        <v>109.01341436878266</v>
      </c>
      <c r="D179">
        <f>D178</f>
        <v>0.00208916744455</v>
      </c>
      <c r="E179" t="s">
        <v>33</v>
      </c>
      <c r="F179" s="10">
        <v>44067</v>
      </c>
      <c r="H179">
        <f>H178+C179</f>
        <v>52289.327947397418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20.25">
      <c r="C180">
        <f>H179*D180</f>
        <v>109.24116164510116</v>
      </c>
      <c r="D180">
        <f>D179</f>
        <v>0.00208916744455</v>
      </c>
      <c r="E180" t="s">
        <v>34</v>
      </c>
      <c r="F180" s="10">
        <v>44068</v>
      </c>
      <c r="H180">
        <f>H179+C180</f>
        <v>52398.569109042517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109.46938472361492</v>
      </c>
      <c r="D181">
        <f>D180</f>
        <v>0.00208916744455</v>
      </c>
      <c r="E181" t="s">
        <v>35</v>
      </c>
      <c r="F181" s="10">
        <v>44069</v>
      </c>
      <c r="H181">
        <f>H180+C181</f>
        <v>52508.038493766129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109.69808459835441</v>
      </c>
      <c r="D182">
        <f>D181</f>
        <v>0.00208916744455</v>
      </c>
      <c r="E182" t="s">
        <v>37</v>
      </c>
      <c r="F182" s="10">
        <v>44070</v>
      </c>
      <c r="H182">
        <f>H181+C182</f>
        <v>52617.736578364485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20.25">
      <c r="C183">
        <f>H182*D183</f>
        <v>109.92726226542679</v>
      </c>
      <c r="D183">
        <f>D182</f>
        <v>0.00208916744455</v>
      </c>
      <c r="E183" t="s">
        <v>38</v>
      </c>
      <c r="F183" s="10">
        <v>44071</v>
      </c>
      <c r="H183">
        <f>H182+C183</f>
        <v>52727.66384062991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110.15691872302023</v>
      </c>
      <c r="D184">
        <f>D183</f>
        <v>0.00208916744455</v>
      </c>
      <c r="E184" t="s">
        <v>40</v>
      </c>
      <c r="F184" s="10">
        <v>44072</v>
      </c>
      <c r="H184">
        <f>H183+C184</f>
        <v>52837.82075935293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110.3870549714083</v>
      </c>
      <c r="D185">
        <f>D184</f>
        <v>0.00208916744455</v>
      </c>
      <c r="E185" t="s">
        <v>30</v>
      </c>
      <c r="F185" s="10">
        <v>44073</v>
      </c>
      <c r="H185">
        <f>H184+C185</f>
        <v>52948.207814324334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110.6176720129543</v>
      </c>
      <c r="D186">
        <f>D185</f>
        <v>0.00208916744455</v>
      </c>
      <c r="E186" t="s">
        <v>33</v>
      </c>
      <c r="F186" s="10">
        <v>44074</v>
      </c>
      <c r="H186">
        <f>H185+C186</f>
        <v>53058.825486337286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110.84877085211568</v>
      </c>
      <c r="D187">
        <f>D186</f>
        <v>0.00208916744455</v>
      </c>
      <c r="E187" t="s">
        <v>34</v>
      </c>
      <c r="F187" s="10">
        <v>44075</v>
      </c>
      <c r="H187">
        <f>H186+C187</f>
        <v>53169.674257189399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111.0803524954483</v>
      </c>
      <c r="D188">
        <f>D187</f>
        <v>0.00208916744455</v>
      </c>
      <c r="E188" t="s">
        <v>35</v>
      </c>
      <c r="F188" s="10">
        <v>44076</v>
      </c>
      <c r="H188">
        <f>H187+C188</f>
        <v>53280.754609684845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111.31241795161093</v>
      </c>
      <c r="D189">
        <f>D188</f>
        <v>0.00208916744455</v>
      </c>
      <c r="E189" t="s">
        <v>37</v>
      </c>
      <c r="F189" s="10">
        <v>44077</v>
      </c>
      <c r="H189">
        <f>H188+C189</f>
        <v>53392.067027636454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111.54496823136957</v>
      </c>
      <c r="D190">
        <f>D189</f>
        <v>0.00208916744455</v>
      </c>
      <c r="E190" t="s">
        <v>38</v>
      </c>
      <c r="F190" s="10">
        <v>44078</v>
      </c>
      <c r="H190">
        <f>H189+C190</f>
        <v>53503.611995867825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111.77800434760191</v>
      </c>
      <c r="D191">
        <f>D190</f>
        <v>0.00208916744455</v>
      </c>
      <c r="E191" t="s">
        <v>40</v>
      </c>
      <c r="F191" s="10">
        <v>44079</v>
      </c>
      <c r="H191">
        <f>H190+C191</f>
        <v>53615.390000215426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112.01152731530168</v>
      </c>
      <c r="D192">
        <f>D191</f>
        <v>0.00208916744455</v>
      </c>
      <c r="E192" t="s">
        <v>30</v>
      </c>
      <c r="F192" s="10">
        <v>44080</v>
      </c>
      <c r="H192">
        <f>H191+C192</f>
        <v>53727.401527530725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112.24553815158313</v>
      </c>
      <c r="D193">
        <f>D192</f>
        <v>0.00208916744455</v>
      </c>
      <c r="E193" t="s">
        <v>33</v>
      </c>
      <c r="F193" s="10">
        <v>44081</v>
      </c>
      <c r="H193">
        <f>H192+C193</f>
        <v>53839.647065682308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112.48003787568541</v>
      </c>
      <c r="D194">
        <f>D193</f>
        <v>0.00208916744455</v>
      </c>
      <c r="E194" t="s">
        <v>34</v>
      </c>
      <c r="F194" s="10">
        <v>44082</v>
      </c>
      <c r="H194">
        <f>H193+C194</f>
        <v>53952.127103557992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112.71502750897704</v>
      </c>
      <c r="D195">
        <f>D194</f>
        <v>0.00208916744455</v>
      </c>
      <c r="E195" t="s">
        <v>35</v>
      </c>
      <c r="F195" s="10">
        <v>44083</v>
      </c>
      <c r="H195">
        <f>H194+C195</f>
        <v>54064.842131066966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112.95050807496034</v>
      </c>
      <c r="D196">
        <f>D195</f>
        <v>0.00208916744455</v>
      </c>
      <c r="E196" t="s">
        <v>37</v>
      </c>
      <c r="F196" s="10">
        <v>44084</v>
      </c>
      <c r="H196">
        <f>H195+C196</f>
        <v>54177.792639141924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113.18648059927594</v>
      </c>
      <c r="D197">
        <f>D196</f>
        <v>0.00208916744455</v>
      </c>
      <c r="E197" t="s">
        <v>38</v>
      </c>
      <c r="F197" s="10">
        <v>44085</v>
      </c>
      <c r="H197">
        <f>H196+C197</f>
        <v>54290.979119741198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113.42294610970713</v>
      </c>
      <c r="D198">
        <f>D197</f>
        <v>0.00208916744455</v>
      </c>
      <c r="E198" t="s">
        <v>40</v>
      </c>
      <c r="F198" s="10">
        <v>44086</v>
      </c>
      <c r="H198">
        <f>H197+C198</f>
        <v>54404.402065850903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113.65990563618448</v>
      </c>
      <c r="D199">
        <f>D198</f>
        <v>0.00208916744455</v>
      </c>
      <c r="E199" t="s">
        <v>30</v>
      </c>
      <c r="F199" s="10">
        <v>44087</v>
      </c>
      <c r="H199">
        <f>H198+C199</f>
        <v>54518.061971487085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113.89736021079021</v>
      </c>
      <c r="D200">
        <f>D199</f>
        <v>0.00208916744455</v>
      </c>
      <c r="E200" t="s">
        <v>33</v>
      </c>
      <c r="F200" s="10">
        <v>44088</v>
      </c>
      <c r="H200">
        <f>H199+C200</f>
        <v>54631.959331697872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114.13531086776277</v>
      </c>
      <c r="D201">
        <f>D200</f>
        <v>0.00208916744455</v>
      </c>
      <c r="E201" t="s">
        <v>34</v>
      </c>
      <c r="F201" s="10">
        <v>44089</v>
      </c>
      <c r="H201">
        <f>H200+C201</f>
        <v>54746.094642565637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114.37375864350129</v>
      </c>
      <c r="D202">
        <f>D201</f>
        <v>0.00208916744455</v>
      </c>
      <c r="E202" t="s">
        <v>35</v>
      </c>
      <c r="F202" s="10">
        <v>44090</v>
      </c>
      <c r="H202">
        <f>H201+C202</f>
        <v>54860.468401209138</v>
      </c>
      <c r="W202" s="1" t="inlineStr">
        <is>
          <t>June 28th: 119</t>
        </is>
      </c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114.61270457657012</v>
      </c>
      <c r="D203">
        <f>D202</f>
        <v>0.00208916744455</v>
      </c>
      <c r="E203" t="s">
        <v>37</v>
      </c>
      <c r="F203" s="10">
        <v>44091</v>
      </c>
      <c r="H203">
        <f>H202+C203</f>
        <v>54975.081105785706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114.8521497077033</v>
      </c>
      <c r="D204">
        <f>D203</f>
        <v>0.00208916744455</v>
      </c>
      <c r="E204" t="s">
        <v>38</v>
      </c>
      <c r="F204" s="10">
        <v>44092</v>
      </c>
      <c r="H204">
        <f>H203+C204</f>
        <v>55089.933255493408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115.09209507980923</v>
      </c>
      <c r="D205">
        <f>D204</f>
        <v>0.00208916744455</v>
      </c>
      <c r="E205" t="s">
        <v>40</v>
      </c>
      <c r="F205" s="10">
        <v>44093</v>
      </c>
      <c r="H205">
        <f>H204+C205</f>
        <v>55205.025350573218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115.33254173797502</v>
      </c>
      <c r="D206">
        <f>D205</f>
        <v>0.00208916744455</v>
      </c>
      <c r="E206" t="s">
        <v>30</v>
      </c>
      <c r="F206" s="10">
        <v>44094</v>
      </c>
      <c r="H206">
        <f>H205+C206</f>
        <v>55320.357892311193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115.5734907294712</v>
      </c>
      <c r="D207">
        <f>D206</f>
        <v>0.00208916744455</v>
      </c>
      <c r="E207" t="s">
        <v>33</v>
      </c>
      <c r="F207" s="10">
        <v>44095</v>
      </c>
      <c r="H207">
        <f>H206+C207</f>
        <v>55435.931383040661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115.81494310375621</v>
      </c>
      <c r="D208">
        <f>D207</f>
        <v>0.00208916744455</v>
      </c>
      <c r="E208" t="s">
        <v>34</v>
      </c>
      <c r="F208" s="10">
        <v>44096</v>
      </c>
      <c r="H208">
        <f>H207+C208</f>
        <v>55551.746326144414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116.05689991248097</v>
      </c>
      <c r="D209">
        <f>D208</f>
        <v>0.00208916744455</v>
      </c>
      <c r="E209" t="s">
        <v>35</v>
      </c>
      <c r="F209" s="10">
        <v>44097</v>
      </c>
      <c r="H209">
        <f>H208+C209</f>
        <v>55667.803226056894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116.29936220949352</v>
      </c>
      <c r="D210">
        <f>D209</f>
        <v>0.00208916744455</v>
      </c>
      <c r="E210" t="s">
        <v>37</v>
      </c>
      <c r="F210" s="10">
        <v>44098</v>
      </c>
      <c r="H210">
        <f>H209+C210</f>
        <v>55784.102588266389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116.54233105084353</v>
      </c>
      <c r="D211">
        <f>D210</f>
        <v>0.00208916744455</v>
      </c>
      <c r="E211" t="s">
        <v>38</v>
      </c>
      <c r="F211" s="10">
        <v>44099</v>
      </c>
      <c r="H211">
        <f>H210+C211</f>
        <v>55900.64491931723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116.78580749478692</v>
      </c>
      <c r="D212">
        <f>D211</f>
        <v>0.00208916744455</v>
      </c>
      <c r="E212" t="s">
        <v>40</v>
      </c>
      <c r="F212" s="10">
        <v>44100</v>
      </c>
      <c r="H212">
        <f>H211+C212</f>
        <v>56017.430726812017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117.0297926017905</v>
      </c>
      <c r="D213">
        <f>D212</f>
        <v>0.00208916744455</v>
      </c>
      <c r="E213" t="s">
        <v>30</v>
      </c>
      <c r="F213" s="10">
        <v>44101</v>
      </c>
      <c r="H213">
        <f>H212+C213</f>
        <v>56134.460519413806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117.2742874345366</v>
      </c>
      <c r="D214">
        <f>D213</f>
        <v>0.00208916744455</v>
      </c>
      <c r="E214" t="s">
        <v>33</v>
      </c>
      <c r="F214" s="10">
        <v>44102</v>
      </c>
      <c r="H214">
        <f>H213+C214</f>
        <v>56251.734806848341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117.51929305792763</v>
      </c>
      <c r="D215">
        <f>D214</f>
        <v>0.00208916744455</v>
      </c>
      <c r="E215" t="s">
        <v>34</v>
      </c>
      <c r="F215" s="10">
        <v>44103</v>
      </c>
      <c r="H215">
        <f>H214+C215</f>
        <v>56369.254099906269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117.76481053909079</v>
      </c>
      <c r="D216">
        <f>D215</f>
        <v>0.00208916744455</v>
      </c>
      <c r="E216" t="s">
        <v>35</v>
      </c>
      <c r="F216" s="10">
        <v>44104</v>
      </c>
      <c r="H216">
        <f>H215+C216</f>
        <v>56487.01891044536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118.01084094738266</v>
      </c>
      <c r="D217">
        <f>D216</f>
        <v>0.00208916744455</v>
      </c>
      <c r="E217" t="s">
        <v>37</v>
      </c>
      <c r="F217" s="10">
        <v>44105</v>
      </c>
      <c r="H217">
        <f>H216+C217</f>
        <v>56605.029751392743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118.2573853543939</v>
      </c>
      <c r="D218">
        <f>D217</f>
        <v>0.00208916744455</v>
      </c>
      <c r="E218" t="s">
        <v>38</v>
      </c>
      <c r="F218" s="10">
        <v>44106</v>
      </c>
      <c r="H218">
        <f>H217+C218</f>
        <v>56723.287136747138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118.5044448339539</v>
      </c>
      <c r="D219">
        <f>D218</f>
        <v>0.00208916744455</v>
      </c>
      <c r="E219" t="s">
        <v>40</v>
      </c>
      <c r="F219" s="10">
        <v>44107</v>
      </c>
      <c r="H219">
        <f>H218+C219</f>
        <v>56841.791581581092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118.75202046213548</v>
      </c>
      <c r="D220">
        <f>D219</f>
        <v>0.00208916744455</v>
      </c>
      <c r="E220" t="s">
        <v>30</v>
      </c>
      <c r="F220" s="10">
        <v>44108</v>
      </c>
      <c r="H220">
        <f>H219+C220</f>
        <v>56960.543602043224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119.00011331725949</v>
      </c>
      <c r="D221">
        <f>D220</f>
        <v>0.00208916744455</v>
      </c>
      <c r="E221" t="s">
        <v>33</v>
      </c>
      <c r="F221" s="10">
        <v>44109</v>
      </c>
      <c r="H221">
        <f>H220+C221</f>
        <v>57079.543715360487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119.24872447989968</v>
      </c>
      <c r="D222">
        <f>D221</f>
        <v>0.00208916744455</v>
      </c>
      <c r="E222" t="s">
        <v>34</v>
      </c>
      <c r="F222" s="10">
        <v>44110</v>
      </c>
      <c r="H222">
        <f>H221+C222</f>
        <v>57198.792439840385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119.49785503288719</v>
      </c>
      <c r="D223">
        <f>D222</f>
        <v>0.00208916744455</v>
      </c>
      <c r="E223" t="s">
        <v>35</v>
      </c>
      <c r="F223" s="10">
        <v>44111</v>
      </c>
      <c r="H223">
        <f>H222+C223</f>
        <v>57318.290294873274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119.74750606131546</v>
      </c>
      <c r="D224">
        <f>D223</f>
        <v>0.00208916744455</v>
      </c>
      <c r="E224" t="s">
        <v>37</v>
      </c>
      <c r="F224" s="10">
        <v>44112</v>
      </c>
      <c r="H224">
        <f>H223+C224</f>
        <v>57438.037800934588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119.99767865254481</v>
      </c>
      <c r="D225">
        <f>D224</f>
        <v>0.00208916744455</v>
      </c>
      <c r="E225" t="s">
        <v>38</v>
      </c>
      <c r="F225" s="10">
        <v>44113</v>
      </c>
      <c r="H225">
        <f>H224+C225</f>
        <v>57558.035479587132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120.24837389620728</v>
      </c>
      <c r="D226">
        <f>D225</f>
        <v>0.00208916744455</v>
      </c>
      <c r="E226" t="s">
        <v>40</v>
      </c>
      <c r="F226" s="10">
        <v>44114</v>
      </c>
      <c r="H226">
        <f>H225+C226</f>
        <v>57678.283853483335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ht="20.25">
      <c r="C227">
        <f>H226*D227</f>
        <v>120.49959288421131</v>
      </c>
      <c r="D227">
        <f>D226</f>
        <v>0.00208916744455</v>
      </c>
      <c r="E227" t="s">
        <v>30</v>
      </c>
      <c r="F227" s="10">
        <v>44115</v>
      </c>
      <c r="H227">
        <f>H226+C227</f>
        <v>57798.783446367546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120.75133671074653</v>
      </c>
      <c r="D228">
        <f>D227</f>
        <v>0.00208916744455</v>
      </c>
      <c r="E228" t="s">
        <v>33</v>
      </c>
      <c r="F228" s="10">
        <v>44116</v>
      </c>
      <c r="H228">
        <f>H227+C228</f>
        <v>57919.534783078292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121.00360647228851</v>
      </c>
      <c r="D229">
        <f>D228</f>
        <v>0.00208916744455</v>
      </c>
      <c r="E229" t="s">
        <v>34</v>
      </c>
      <c r="F229" s="10">
        <v>44117</v>
      </c>
      <c r="H229">
        <f>H228+C229</f>
        <v>58040.53838955058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121.25640326760356</v>
      </c>
      <c r="D230">
        <f>D229</f>
        <v>0.00208916744455</v>
      </c>
      <c r="E230" t="s">
        <v>35</v>
      </c>
      <c r="F230" s="10">
        <v>44118</v>
      </c>
      <c r="H230">
        <f>H229+C230</f>
        <v>58161.794792818182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121.50972819775346</v>
      </c>
      <c r="D231">
        <f>D230</f>
        <v>0.00208916744455</v>
      </c>
      <c r="E231" t="s">
        <v>37</v>
      </c>
      <c r="F231" s="10">
        <v>44119</v>
      </c>
      <c r="H231">
        <f>H230+C231</f>
        <v>58283.304521015933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121.76358236610031</v>
      </c>
      <c r="D232">
        <f>D231</f>
        <v>0.00208916744455</v>
      </c>
      <c r="E232" t="s">
        <v>38</v>
      </c>
      <c r="F232" s="10">
        <v>44120</v>
      </c>
      <c r="H232">
        <f>H231+C232</f>
        <v>58405.068103382029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122.01796687831134</v>
      </c>
      <c r="D233">
        <f>D232</f>
        <v>0.00208916744455</v>
      </c>
      <c r="E233" t="s">
        <v>40</v>
      </c>
      <c r="F233" s="10">
        <v>44121</v>
      </c>
      <c r="H233">
        <f>H232+C233</f>
        <v>58527.086070260339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122.27288284236369</v>
      </c>
      <c r="D234">
        <f>D233</f>
        <v>0.00208916744455</v>
      </c>
      <c r="E234" t="s">
        <v>30</v>
      </c>
      <c r="F234" s="10">
        <v>44122</v>
      </c>
      <c r="H234">
        <f>H233+C234</f>
        <v>58649.358953102703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122.52833136854923</v>
      </c>
      <c r="D235">
        <f>D234</f>
        <v>0.00208916744455</v>
      </c>
      <c r="E235" t="s">
        <v>33</v>
      </c>
      <c r="F235" s="10">
        <v>44123</v>
      </c>
      <c r="H235">
        <f>H234+C235</f>
        <v>58771.887284471253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122.78431356947945</v>
      </c>
      <c r="D236">
        <f>D235</f>
        <v>0.00208916744455</v>
      </c>
      <c r="E236" t="s">
        <v>34</v>
      </c>
      <c r="F236" s="10">
        <v>44124</v>
      </c>
      <c r="H236">
        <f>H235+C236</f>
        <v>58894.671598040732</v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123.04083056009021</v>
      </c>
      <c r="D237">
        <f>D236</f>
        <v>0.00208916744455</v>
      </c>
      <c r="E237" t="s">
        <v>35</v>
      </c>
      <c r="F237" s="10">
        <v>44125</v>
      </c>
      <c r="H237">
        <f>H236+C237</f>
        <v>59017.712428600818</v>
      </c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123.29788345764675</v>
      </c>
      <c r="D238">
        <f>D237</f>
        <v>0.00208916744455</v>
      </c>
      <c r="E238" t="s">
        <v>37</v>
      </c>
      <c r="F238" s="10">
        <v>44126</v>
      </c>
      <c r="H238">
        <f>H237+C238</f>
        <v>59141.010312058468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123.55547338174839</v>
      </c>
      <c r="D239">
        <f>D238</f>
        <v>0.00208916744455</v>
      </c>
      <c r="E239" t="s">
        <v>38</v>
      </c>
      <c r="F239" s="10">
        <v>44127</v>
      </c>
      <c r="H239">
        <f>H238+C239</f>
        <v>59264.565785440216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123.81360145433349</v>
      </c>
      <c r="D240">
        <f>D239</f>
        <v>0.00208916744455</v>
      </c>
      <c r="E240" t="s">
        <v>40</v>
      </c>
      <c r="F240" s="10">
        <v>44128</v>
      </c>
      <c r="H240">
        <f>H239+C240</f>
        <v>59388.37938689455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124.07226879968438</v>
      </c>
      <c r="D241">
        <f>D240</f>
        <v>0.00208916744455</v>
      </c>
      <c r="E241" t="s">
        <v>30</v>
      </c>
      <c r="F241" s="10">
        <v>44129</v>
      </c>
      <c r="H241">
        <f>H240+C241</f>
        <v>59512.451655694233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124.33147654443214</v>
      </c>
      <c r="D242">
        <f>D241</f>
        <v>0.00208916744455</v>
      </c>
      <c r="E242" t="s">
        <v>33</v>
      </c>
      <c r="F242" s="10">
        <v>44130</v>
      </c>
      <c r="H242">
        <f>H241+C242</f>
        <v>59636.783132238663</v>
      </c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124.59122581756159</v>
      </c>
      <c r="D243">
        <f>D242</f>
        <v>0.00208916744455</v>
      </c>
      <c r="E243" t="s">
        <v>34</v>
      </c>
      <c r="F243" s="10">
        <v>44131</v>
      </c>
      <c r="H243">
        <f>H242+C243</f>
        <v>59761.374358056222</v>
      </c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124.85151775041621</v>
      </c>
      <c r="D244">
        <f>D243</f>
        <v>0.00208916744455</v>
      </c>
      <c r="E244" t="s">
        <v>35</v>
      </c>
      <c r="F244" s="10">
        <v>44132</v>
      </c>
      <c r="H244">
        <f>H243+C244</f>
        <v>59886.225875806638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125.11235347670303</v>
      </c>
      <c r="D245">
        <f>D244</f>
        <v>0.00208916744455</v>
      </c>
      <c r="E245" t="s">
        <v>37</v>
      </c>
      <c r="F245" s="10">
        <v>44133</v>
      </c>
      <c r="H245">
        <f>H244+C245</f>
        <v>60011.338229283341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125.3737341324976</v>
      </c>
      <c r="D246">
        <f>D245</f>
        <v>0.00208916744455</v>
      </c>
      <c r="E246" t="s">
        <v>38</v>
      </c>
      <c r="F246" s="10">
        <v>44134</v>
      </c>
      <c r="H246">
        <f>H245+C246</f>
        <v>60136.711963415837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125.63566085624888</v>
      </c>
      <c r="D247">
        <f>D246</f>
        <v>0.00208916744455</v>
      </c>
      <c r="E247" t="s">
        <v>40</v>
      </c>
      <c r="F247" s="10">
        <v>44135</v>
      </c>
      <c r="H247">
        <f>H246+C247</f>
        <v>60262.347624272086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125.89813478878428</v>
      </c>
      <c r="D248">
        <f>D247</f>
        <v>0.00208916744455</v>
      </c>
      <c r="E248" t="s">
        <v>30</v>
      </c>
      <c r="F248" s="10">
        <v>44136</v>
      </c>
      <c r="H248">
        <f>H247+C248</f>
        <v>60388.245759060868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126.16115707331457</v>
      </c>
      <c r="D249">
        <f>D248</f>
        <v>0.00208916744455</v>
      </c>
      <c r="E249" t="s">
        <v>33</v>
      </c>
      <c r="F249" s="10">
        <v>44137</v>
      </c>
      <c r="H249">
        <f>H248+C249</f>
        <v>60514.406916134183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126.4247288554389</v>
      </c>
      <c r="D250">
        <f>D249</f>
        <v>0.00208916744455</v>
      </c>
      <c r="E250" t="s">
        <v>34</v>
      </c>
      <c r="F250" s="10">
        <v>44138</v>
      </c>
      <c r="H250">
        <f>H249+C250</f>
        <v>60640.831644989623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126.68885128314975</v>
      </c>
      <c r="D251">
        <f>D250</f>
        <v>0.00208916744455</v>
      </c>
      <c r="E251" t="s">
        <v>35</v>
      </c>
      <c r="F251" s="10">
        <v>44139</v>
      </c>
      <c r="H251">
        <f>H250+C251</f>
        <v>60767.520496272773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126.95352550683793</v>
      </c>
      <c r="D252">
        <f>D251</f>
        <v>0.00208916744455</v>
      </c>
      <c r="E252" t="s">
        <v>37</v>
      </c>
      <c r="F252" s="10">
        <v>44140</v>
      </c>
      <c r="H252">
        <f>H251+C252</f>
        <v>60894.474021779613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127.21875267929768</v>
      </c>
      <c r="D253">
        <f>D252</f>
        <v>0.00208916744455</v>
      </c>
      <c r="E253" t="s">
        <v>38</v>
      </c>
      <c r="F253" s="10">
        <v>44141</v>
      </c>
      <c r="H253">
        <f>H252+C253</f>
        <v>61021.692774458912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127.48453395573152</v>
      </c>
      <c r="D254">
        <f>D253</f>
        <v>0.00208916744455</v>
      </c>
      <c r="E254" t="s">
        <v>40</v>
      </c>
      <c r="F254" s="10">
        <v>44142</v>
      </c>
      <c r="H254">
        <f>H253+C254</f>
        <v>61149.177308414641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127.75087049375546</v>
      </c>
      <c r="D255">
        <f>D254</f>
        <v>0.00208916744455</v>
      </c>
      <c r="E255" t="s">
        <v>30</v>
      </c>
      <c r="F255" s="10">
        <v>44143</v>
      </c>
      <c r="H255">
        <f>H254+C255</f>
        <v>61276.928178908398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128.01776345340394</v>
      </c>
      <c r="D256">
        <f>D255</f>
        <v>0.00208916744455</v>
      </c>
      <c r="E256" t="s">
        <v>33</v>
      </c>
      <c r="F256" s="10">
        <v>44144</v>
      </c>
      <c r="H256">
        <f>H255+C256</f>
        <v>61404.945942361803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128.28521399713489</v>
      </c>
      <c r="D257">
        <f>D256</f>
        <v>0.00208916744455</v>
      </c>
      <c r="E257" t="s">
        <v>34</v>
      </c>
      <c r="F257" s="10">
        <v>44145</v>
      </c>
      <c r="H257">
        <f>H256+C257</f>
        <v>61533.231156358939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128.55322328983485</v>
      </c>
      <c r="D258">
        <f>D257</f>
        <v>0.00208916744455</v>
      </c>
      <c r="E258" t="s">
        <v>35</v>
      </c>
      <c r="F258" s="10">
        <v>44146</v>
      </c>
      <c r="H258">
        <f>H257+C258</f>
        <v>61661.784379648772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128.82179249882392</v>
      </c>
      <c r="D259">
        <f>D258</f>
        <v>0.00208916744455</v>
      </c>
      <c r="E259" t="s">
        <v>37</v>
      </c>
      <c r="F259" s="10">
        <v>44147</v>
      </c>
      <c r="H259">
        <f>H258+C259</f>
        <v>61790.6061721476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129.09092279386107</v>
      </c>
      <c r="D260">
        <f>D259</f>
        <v>0.00208916744455</v>
      </c>
      <c r="E260" t="s">
        <v>38</v>
      </c>
      <c r="F260" s="10">
        <v>44148</v>
      </c>
      <c r="H260">
        <f>H259+C260</f>
        <v>61919.697094941461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129.36061534714889</v>
      </c>
      <c r="D261">
        <f>D260</f>
        <v>0.00208916744455</v>
      </c>
      <c r="E261" t="s">
        <v>40</v>
      </c>
      <c r="F261" s="10">
        <v>44149</v>
      </c>
      <c r="H261">
        <f>H260+C261</f>
        <v>62049.057710288609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129.63087133333912</v>
      </c>
      <c r="D262">
        <f>D261</f>
        <v>0.00208916744455</v>
      </c>
      <c r="E262" t="s">
        <v>30</v>
      </c>
      <c r="F262" s="10">
        <v>44150</v>
      </c>
      <c r="H262">
        <f>H261+C262</f>
        <v>62178.688581621951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129.90169192953741</v>
      </c>
      <c r="D263">
        <f>D262</f>
        <v>0.00208916744455</v>
      </c>
      <c r="E263" t="s">
        <v>33</v>
      </c>
      <c r="F263" s="10">
        <v>44151</v>
      </c>
      <c r="H263">
        <f>H262+C263</f>
        <v>62308.59027355149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130.17307831530854</v>
      </c>
      <c r="D264">
        <f>D263</f>
        <v>0.00208916744455</v>
      </c>
      <c r="E264" t="s">
        <v>34</v>
      </c>
      <c r="F264" s="10">
        <v>44152</v>
      </c>
      <c r="H264">
        <f>H263+C264</f>
        <v>62438.763351866801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130.44503167268175</v>
      </c>
      <c r="D265">
        <f>D264</f>
        <v>0.00208916744455</v>
      </c>
      <c r="E265" t="s">
        <v>35</v>
      </c>
      <c r="F265" s="10">
        <v>44153</v>
      </c>
      <c r="H265">
        <f>H264+C265</f>
        <v>62569.208383539481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130.71755318615561</v>
      </c>
      <c r="D266">
        <f>D265</f>
        <v>0.00208916744455</v>
      </c>
      <c r="E266" t="s">
        <v>37</v>
      </c>
      <c r="F266" s="10">
        <v>44154</v>
      </c>
      <c r="H266">
        <f>H265+C266</f>
        <v>62699.925936725638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130.99064404270337</v>
      </c>
      <c r="D267">
        <f>D266</f>
        <v>0.00208916744455</v>
      </c>
      <c r="E267" t="s">
        <v>38</v>
      </c>
      <c r="F267" s="10">
        <v>44155</v>
      </c>
      <c r="H267">
        <f>H266+C267</f>
        <v>62830.916580768338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131.26430543177801</v>
      </c>
      <c r="D268">
        <f>D267</f>
        <v>0.00208916744455</v>
      </c>
      <c r="E268" t="s">
        <v>40</v>
      </c>
      <c r="F268" s="10">
        <v>44156</v>
      </c>
      <c r="H268">
        <f>H267+C268</f>
        <v>62962.18088620012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131.53853854531755</v>
      </c>
      <c r="D269">
        <f>D268</f>
        <v>0.00208916744455</v>
      </c>
      <c r="E269" t="s">
        <v>30</v>
      </c>
      <c r="F269" s="10">
        <v>44157</v>
      </c>
      <c r="H269">
        <f>H268+C269</f>
        <v>63093.719424745439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131.81334457775012</v>
      </c>
      <c r="D270">
        <f>D269</f>
        <v>0.00208916744455</v>
      </c>
      <c r="E270" t="s">
        <v>33</v>
      </c>
      <c r="F270" s="10">
        <v>44158</v>
      </c>
      <c r="H270">
        <f>H269+C270</f>
        <v>63225.532769323188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132.08872472599921</v>
      </c>
      <c r="D271">
        <f>D270</f>
        <v>0.00208916744455</v>
      </c>
      <c r="E271" t="s">
        <v>34</v>
      </c>
      <c r="F271" s="10">
        <v>44159</v>
      </c>
      <c r="H271">
        <f>H270+C271</f>
        <v>63357.621494049185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132.36468018948889</v>
      </c>
      <c r="D272">
        <f>D271</f>
        <v>0.00208916744455</v>
      </c>
      <c r="E272" t="s">
        <v>35</v>
      </c>
      <c r="F272" s="10">
        <v>44160</v>
      </c>
      <c r="H272">
        <f>H271+C272</f>
        <v>63489.986174238671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132.64121217014903</v>
      </c>
      <c r="D273">
        <f>D272</f>
        <v>0.00208916744455</v>
      </c>
      <c r="E273" t="s">
        <v>37</v>
      </c>
      <c r="F273" s="10">
        <v>44161</v>
      </c>
      <c r="H273">
        <f>H272+C273</f>
        <v>63622.627386408822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132.91832187242056</v>
      </c>
      <c r="D274">
        <f>D273</f>
        <v>0.00208916744455</v>
      </c>
      <c r="E274" t="s">
        <v>38</v>
      </c>
      <c r="F274" s="10">
        <v>44162</v>
      </c>
      <c r="H274">
        <f>H273+C274</f>
        <v>63755.545708281243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133.19601050326065</v>
      </c>
      <c r="D275">
        <f>D274</f>
        <v>0.00208916744455</v>
      </c>
      <c r="E275" t="s">
        <v>40</v>
      </c>
      <c r="F275" s="10">
        <v>44163</v>
      </c>
      <c r="H275">
        <f>H274+C275</f>
        <v>63888.741718784506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133.47427927214801</v>
      </c>
      <c r="D276">
        <f>D275</f>
        <v>0.00208916744455</v>
      </c>
      <c r="E276" t="s">
        <v>30</v>
      </c>
      <c r="F276" s="10">
        <v>44164</v>
      </c>
      <c r="H276">
        <f>H275+C276</f>
        <v>64022.21599805665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133.75312939108812</v>
      </c>
      <c r="D277">
        <f>D276</f>
        <v>0.00208916744455</v>
      </c>
      <c r="E277" t="s">
        <v>33</v>
      </c>
      <c r="F277" s="10">
        <v>44165</v>
      </c>
      <c r="H277">
        <f>H276+C277</f>
        <v>64155.969127447737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134.03256207461868</v>
      </c>
      <c r="D278">
        <f>D277</f>
        <v>0.00208916744455</v>
      </c>
      <c r="E278" t="s">
        <v>34</v>
      </c>
      <c r="F278" s="10">
        <v>44166</v>
      </c>
      <c r="H278">
        <f>H277+C278</f>
        <v>64290.001689522353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134.31257853981458</v>
      </c>
      <c r="D279">
        <f>D278</f>
        <v>0.00208916744455</v>
      </c>
      <c r="E279" t="s">
        <v>35</v>
      </c>
      <c r="F279" s="10">
        <v>44167</v>
      </c>
      <c r="H279">
        <f>H278+C279</f>
        <v>64424.314268062168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134.59318000629355</v>
      </c>
      <c r="D280">
        <f>D279</f>
        <v>0.00208916744455</v>
      </c>
      <c r="E280" t="s">
        <v>37</v>
      </c>
      <c r="F280" s="10">
        <v>44168</v>
      </c>
      <c r="H280">
        <f>H279+C280</f>
        <v>64558.907448068465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134.87436769622116</v>
      </c>
      <c r="D281">
        <f>D280</f>
        <v>0.00208916744455</v>
      </c>
      <c r="E281" t="s">
        <v>38</v>
      </c>
      <c r="F281" s="10">
        <v>44169</v>
      </c>
      <c r="H281">
        <f>H280+C281</f>
        <v>64693.781815764683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135.15614283431637</v>
      </c>
      <c r="D282">
        <f>D281</f>
        <v>0.00208916744455</v>
      </c>
      <c r="E282" t="s">
        <v>40</v>
      </c>
      <c r="F282" s="10">
        <v>44170</v>
      </c>
      <c r="H282">
        <f>H281+C282</f>
        <v>64828.937958599003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135.43850664785677</v>
      </c>
      <c r="D283">
        <f>D282</f>
        <v>0.00208916744455</v>
      </c>
      <c r="E283" t="s">
        <v>30</v>
      </c>
      <c r="F283" s="10">
        <v>44171</v>
      </c>
      <c r="H283">
        <f>H282+C283</f>
        <v>64964.37646524686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135.72146036668394</v>
      </c>
      <c r="D284">
        <f>D283</f>
        <v>0.00208916744455</v>
      </c>
      <c r="E284" t="s">
        <v>33</v>
      </c>
      <c r="F284" s="10">
        <v>44172</v>
      </c>
      <c r="H284">
        <f>H283+C284</f>
        <v>65100.097925613547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136.0050052232088</v>
      </c>
      <c r="D285">
        <f>D284</f>
        <v>0.00208916744455</v>
      </c>
      <c r="E285" t="s">
        <v>34</v>
      </c>
      <c r="F285" s="10">
        <v>44173</v>
      </c>
      <c r="H285">
        <f>H284+C285</f>
        <v>65236.102930836758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136.289142452417</v>
      </c>
      <c r="D286">
        <f>D285</f>
        <v>0.00208916744455</v>
      </c>
      <c r="E286" t="s">
        <v>35</v>
      </c>
      <c r="F286" s="10">
        <v>44174</v>
      </c>
      <c r="H286">
        <f>H285+C286</f>
        <v>65372.392073289178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136.57387329187424</v>
      </c>
      <c r="D287">
        <f>D286</f>
        <v>0.00208916744455</v>
      </c>
      <c r="E287" t="s">
        <v>37</v>
      </c>
      <c r="F287" s="10">
        <v>44175</v>
      </c>
      <c r="H287">
        <f>H286+C287</f>
        <v>65508.965946581055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136.85919898173171</v>
      </c>
      <c r="D288">
        <f>D287</f>
        <v>0.00208916744455</v>
      </c>
      <c r="E288" t="s">
        <v>38</v>
      </c>
      <c r="F288" s="10">
        <v>44176</v>
      </c>
      <c r="H288">
        <f>H287+C288</f>
        <v>65645.825145562791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137.14512076473153</v>
      </c>
      <c r="D289">
        <f>D288</f>
        <v>0.00208916744455</v>
      </c>
      <c r="E289" t="s">
        <v>40</v>
      </c>
      <c r="F289" s="10">
        <v>44177</v>
      </c>
      <c r="H289">
        <f>H288+C289</f>
        <v>65782.970266327524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137.43163988621211</v>
      </c>
      <c r="D290">
        <f>D289</f>
        <v>0.00208916744455</v>
      </c>
      <c r="E290" t="s">
        <v>30</v>
      </c>
      <c r="F290" s="10">
        <v>44178</v>
      </c>
      <c r="H290">
        <f>H289+C290</f>
        <v>65920.401906213738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137.7187575941135</v>
      </c>
      <c r="D291">
        <f>D290</f>
        <v>0.00208916744455</v>
      </c>
      <c r="E291" t="s">
        <v>33</v>
      </c>
      <c r="F291" s="10">
        <v>44179</v>
      </c>
      <c r="H291">
        <f>H290+C291</f>
        <v>66058.120663807858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138.00647513898301</v>
      </c>
      <c r="D292">
        <f>D291</f>
        <v>0.00208916744455</v>
      </c>
      <c r="E292" t="s">
        <v>34</v>
      </c>
      <c r="F292" s="10">
        <v>44180</v>
      </c>
      <c r="H292">
        <f>H291+C292</f>
        <v>66196.127138946846</v>
      </c>
      <c r="J292" s="4"/>
      <c r="K292" s="4"/>
      <c r="L292" s="4"/>
      <c r="M292" s="4"/>
      <c r="N292" s="4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138.29479377398047</v>
      </c>
      <c r="D293">
        <f>D292</f>
        <v>0.00208916744455</v>
      </c>
      <c r="E293" t="s">
        <v>35</v>
      </c>
      <c r="F293" s="10">
        <v>44181</v>
      </c>
      <c r="H293">
        <f>H292+C293</f>
        <v>66334.421932720827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138.58371475488383</v>
      </c>
      <c r="D294">
        <f>D293</f>
        <v>0.00208916744455</v>
      </c>
      <c r="E294" t="s">
        <v>37</v>
      </c>
      <c r="F294" s="10">
        <v>44182</v>
      </c>
      <c r="H294">
        <f>H293+C294</f>
        <v>66473.005647475715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138.87323934009456</v>
      </c>
      <c r="D295">
        <f>D294</f>
        <v>0.00208916744455</v>
      </c>
      <c r="E295" t="s">
        <v>38</v>
      </c>
      <c r="F295" s="10">
        <v>44183</v>
      </c>
      <c r="H295">
        <f>H294+C295</f>
        <v>66611.878886815815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139.16336879064309</v>
      </c>
      <c r="D296">
        <f>D295</f>
        <v>0.00208916744455</v>
      </c>
      <c r="E296" t="s">
        <v>40</v>
      </c>
      <c r="F296" s="10">
        <v>44184</v>
      </c>
      <c r="H296">
        <f>H295+C296</f>
        <v>66751.042255606459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139.45410437019441</v>
      </c>
      <c r="D297">
        <f>D296</f>
        <v>0.00208916744455</v>
      </c>
      <c r="E297" t="s">
        <v>30</v>
      </c>
      <c r="F297" s="10">
        <v>44185</v>
      </c>
      <c r="H297">
        <f>H296+C297</f>
        <v>66890.496359976649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139.74544734505349</v>
      </c>
      <c r="D298">
        <f>D297</f>
        <v>0.00208916744455</v>
      </c>
      <c r="E298" t="s">
        <v>33</v>
      </c>
      <c r="F298" s="10">
        <v>44186</v>
      </c>
      <c r="H298">
        <f>H297+C298</f>
        <v>67030.241807321698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140.03739898417084</v>
      </c>
      <c r="D299">
        <f>D298</f>
        <v>0.00208916744455</v>
      </c>
      <c r="E299" t="s">
        <v>34</v>
      </c>
      <c r="F299" s="10">
        <v>44187</v>
      </c>
      <c r="H299">
        <f>H298+C299</f>
        <v>67170.279206305873</v>
      </c>
      <c r="J299" s="1"/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140.32996055914805</v>
      </c>
      <c r="D300">
        <f>D299</f>
        <v>0.00208916744455</v>
      </c>
      <c r="E300" t="s">
        <v>35</v>
      </c>
      <c r="F300" s="10">
        <v>44188</v>
      </c>
      <c r="H300">
        <f>H299+C300</f>
        <v>67310.609166865019</v>
      </c>
      <c r="I300" s="1"/>
      <c r="J300" s="1"/>
      <c r="K300" s="1"/>
      <c r="L300" s="1"/>
      <c r="O300" s="1"/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140.6231333442432</v>
      </c>
      <c r="D301">
        <f>D300</f>
        <v>0.00208916744455</v>
      </c>
      <c r="E301" t="s">
        <v>37</v>
      </c>
      <c r="F301" s="10">
        <v>44189</v>
      </c>
      <c r="H301">
        <f>H300+C301</f>
        <v>67451.23230020926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140.91691861637659</v>
      </c>
      <c r="D302">
        <f>D301</f>
        <v>0.00208916744455</v>
      </c>
      <c r="E302" t="s">
        <v>38</v>
      </c>
      <c r="F302" s="10">
        <v>44190</v>
      </c>
      <c r="H302">
        <f>H301+C302</f>
        <v>67592.149218825638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141.21131765513624</v>
      </c>
      <c r="D303">
        <f>D302</f>
        <v>0.00208916744455</v>
      </c>
      <c r="E303" t="s">
        <v>40</v>
      </c>
      <c r="F303" s="10">
        <v>44191</v>
      </c>
      <c r="H303">
        <f>H302+C303</f>
        <v>67733.360536480774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141.50633174278335</v>
      </c>
      <c r="D304">
        <f>D303</f>
        <v>0.00208916744455</v>
      </c>
      <c r="E304" t="s">
        <v>30</v>
      </c>
      <c r="F304" s="10">
        <v>44192</v>
      </c>
      <c r="H304">
        <f>H303+C304</f>
        <v>67874.866868223558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141.80196216425807</v>
      </c>
      <c r="D305">
        <f>D304</f>
        <v>0.00208916744455</v>
      </c>
      <c r="E305" t="s">
        <v>33</v>
      </c>
      <c r="F305" s="10">
        <v>44193</v>
      </c>
      <c r="H305">
        <f>H304+C305</f>
        <v>68016.668830387818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142.09821020718496</v>
      </c>
      <c r="D306">
        <f>D305</f>
        <v>0.00208916744455</v>
      </c>
      <c r="E306" t="s">
        <v>34</v>
      </c>
      <c r="F306" s="10">
        <v>44194</v>
      </c>
      <c r="H306">
        <f>H305+C306</f>
        <v>68158.767040595005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142.39507716187862</v>
      </c>
      <c r="D307">
        <f>D306</f>
        <v>0.00208916744455</v>
      </c>
      <c r="E307" t="s">
        <v>35</v>
      </c>
      <c r="F307" s="10">
        <v>44195</v>
      </c>
      <c r="H307">
        <f>H306+C307</f>
        <v>68301.162117756889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0.00208916744455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0.00208916744455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0.00208916744455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0.00208916744455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0.00208916744455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0.00208916744455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0.00208916744455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0.00208916744455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0.00208916744455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0.00208916744455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0.00208916744455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0.00208916744455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0.00208916744455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0.00208916744455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0.00208916744455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0.00208916744455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0.00208916744455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0.00208916744455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0.00208916744455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0.00208916744455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0.00208916744455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0.00208916744455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2020-06-17T01:10:31Z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