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780" windowHeight="44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<sst xmlns="http://schemas.openxmlformats.org/spreadsheetml/2006/main" uniqueCount="18" count="18">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</sst>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Sheet1!$AK$9:$AK$49</c:f>
            </c:numRef>
          </c:val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Sheet1!$AO$9:$AO$49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Sheet1!$AG$9:$AG$49</c:f>
            </c:numRef>
          </c:val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Sheet1!$AC$9:$AC$49</c:f>
            </c:numRef>
          </c:val>
        </c:ser>
        <c:ser>
          <c:idx val="4"/>
          <c:order val="4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Sheet1!$AS$9:$AS$49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Sheet1!$M$9:$M$49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Sheet1!$Q$9:$Q$49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Sheet1!$U$9:$U$49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Sheet1!$Y$9:$Y$49</c:f>
            </c:numRef>
          </c:val>
        </c:ser>
        <c:axId val="1"/>
        <c:axId val="2"/>
      </c:areaChart>
      <c:catAx>
        <c:axId val="1"/>
        <c:scaling>
          <c:orientation val="minMax"/>
          <c:max val="41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  <c:majorUnit val="2"/>
        <c:minorUnit val="2"/>
      </c:catAx>
      <c:valAx>
        <c:axId val="2"/>
        <c:scaling>
          <c:orientation val="minMax"/>
          <c:max val="18081.81818181818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143962</xdr:colOff>
      <xdr:row>110</xdr:row>
      <xdr:rowOff>133235</xdr:rowOff>
    </xdr:from>
    <xdr:ext cx="10248899" cy="7429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8" style="4" width="12.42782451923077" bestFit="1" customWidth="1"/>
    <col min="39" max="39" style="4" width="13.713461538461539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4.2848557692307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Sunday, 19 Apr 2020 20:32:55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H8*15</f>
        <v>15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E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  <c r="BE13">
        <v>667801</v>
      </c>
      <c r="BF13">
        <v>699706</v>
      </c>
      <c r="BG13">
        <v>732197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925.00000005193579</v>
      </c>
      <c r="D48">
        <f>0.05823470159</f>
        <v>0.05823470159</v>
      </c>
      <c r="E48" t="s">
        <v>16</v>
      </c>
      <c r="F48" s="6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M48+Q48+U48+Y48+AC48+AG48+AK48+AO48+AS48</f>
        <v>16809</v>
      </c>
      <c r="M48">
        <f>M47+34</f>
        <v>569</v>
      </c>
      <c r="N48">
        <f>N47+1</f>
        <v>28</v>
      </c>
      <c r="O48">
        <f>O47+2</f>
        <v>46</v>
      </c>
      <c r="Q48">
        <f>Q47+156</f>
        <v>3015</v>
      </c>
      <c r="R48">
        <f>R47+-10</f>
        <v>410</v>
      </c>
      <c r="S48">
        <f>S47+23</f>
        <v>266</v>
      </c>
      <c r="T48" t="inlineStr">
        <is>
          <t>UPDATED - finished this line's entry and won't require further update.</t>
        </is>
      </c>
      <c r="U48">
        <f>U47+357</f>
        <v>4520</v>
      </c>
      <c r="V48">
        <f>V47+20</f>
        <v>633</v>
      </c>
      <c r="W48">
        <f>W47+15</f>
        <v>229</v>
      </c>
      <c r="Y48">
        <f>Y47+330</f>
        <v>7146</v>
      </c>
      <c r="Z48">
        <f>Z47+10</f>
        <v>797</v>
      </c>
      <c r="AA48">
        <f>AA47+19</f>
        <v>425</v>
      </c>
      <c r="AC48">
        <f>AC47+28</f>
        <v>422</v>
      </c>
      <c r="AD48">
        <f>AD47+-2</f>
        <v>37</v>
      </c>
      <c r="AE48">
        <f>AE47+2</f>
        <v>32</v>
      </c>
      <c r="AG48">
        <f>AG47+17</f>
        <v>258</v>
      </c>
      <c r="AH48">
        <f>AH47+1</f>
        <v>12</v>
      </c>
      <c r="AI48">
        <f>AI47+2</f>
        <v>24</v>
      </c>
      <c r="AK48">
        <f>AK47+5</f>
        <v>92</v>
      </c>
      <c r="AL48">
        <f>AL47+1</f>
        <v>7</v>
      </c>
      <c r="AM48">
        <f>AM47+1</f>
        <v>2</v>
      </c>
      <c r="AO48">
        <f>AO47+37</f>
        <v>292</v>
      </c>
      <c r="AP48">
        <f>AP47+-1</f>
        <v>22</v>
      </c>
      <c r="AQ48">
        <f>AQ47+1</f>
        <v>10</v>
      </c>
      <c r="AS48">
        <f>AS47+-39</f>
        <v>495</v>
      </c>
      <c r="AU48">
        <f>AU47+0</f>
        <v>2</v>
      </c>
      <c r="AW48">
        <f>M48+Q48+U48+Y48+AC48+AG48+AK48+AO48+AS48</f>
        <v>16809</v>
      </c>
      <c r="AX48">
        <f>N48+R48+V48+Z48+AD48+AH48+AL48+AP48+AT48</f>
        <v>1946</v>
      </c>
      <c r="AY48">
        <f>O48+S48+W48+AA48+AE48+AI48+AM48+AQ48+AU48</f>
        <v>1036</v>
      </c>
      <c r="AZ48" t="inlineStr">
        <is>
          <t>CORRECT - no errors seen.  Ready for permanent record.</t>
        </is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740.99999999728402</v>
      </c>
      <c r="D49">
        <f>0.044083526682000003</f>
        <v>0.044083526682000003</v>
      </c>
      <c r="E49" t="s">
        <v>17</v>
      </c>
      <c r="F49" s="6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M49+Q49+U49+Y49+AC49+AG49+AK49+AO49+AS49</f>
        <v>17550</v>
      </c>
      <c r="L49" t="inlineStr">
        <is>
          <t>NEW: want to insert a second day, here.</t>
        </is>
      </c>
      <c r="M49">
        <f>M48+24</f>
        <v>593</v>
      </c>
      <c r="N49">
        <f>N48+2</f>
        <v>30</v>
      </c>
      <c r="O49">
        <f>O48+2</f>
        <v>48</v>
      </c>
      <c r="Q49">
        <f>Q48+181</f>
        <v>3196</v>
      </c>
      <c r="R49">
        <f>R48+7</f>
        <v>417</v>
      </c>
      <c r="S49">
        <f>S48+23</f>
        <v>289</v>
      </c>
      <c r="T49" t="inlineStr">
        <is>
          <t>PROPOSED - open to proposal now - subject to revision.</t>
        </is>
      </c>
      <c r="U49">
        <f>U48+223</f>
        <v>4743</v>
      </c>
      <c r="V49">
        <f>V48+5</f>
        <v>638</v>
      </c>
      <c r="W49">
        <f>W48+12</f>
        <v>241</v>
      </c>
      <c r="Y49">
        <f>Y48+217</f>
        <v>7363</v>
      </c>
      <c r="Z49">
        <f>Z48+-21</f>
        <v>776</v>
      </c>
      <c r="AA49">
        <f>AA48+7</f>
        <v>432</v>
      </c>
      <c r="AC49">
        <f>AC48+26</f>
        <v>448</v>
      </c>
      <c r="AD49">
        <f>AD48+-1</f>
        <v>36</v>
      </c>
      <c r="AE49">
        <f>AE48+5</f>
        <v>37</v>
      </c>
      <c r="AG49">
        <f>AG48+12</f>
        <v>270</v>
      </c>
      <c r="AH49">
        <f>AH48+2</f>
        <v>14</v>
      </c>
      <c r="AI49">
        <f>AI48+0</f>
        <v>24</v>
      </c>
      <c r="AK49">
        <f>AK48+5</f>
        <v>97</v>
      </c>
      <c r="AL49">
        <f>AL48+-3</f>
        <v>4</v>
      </c>
      <c r="AM49">
        <f>AM48+0</f>
        <v>2</v>
      </c>
      <c r="AO49">
        <f>AO48+23</f>
        <v>315</v>
      </c>
      <c r="AP49">
        <f>AP48+1</f>
        <v>23</v>
      </c>
      <c r="AQ49">
        <f>AQ48+0</f>
        <v>10</v>
      </c>
      <c r="AS49">
        <f>AS48+30</f>
        <v>525</v>
      </c>
      <c r="AU49">
        <f>AU48+1</f>
        <v>3</v>
      </c>
      <c r="AW49">
        <f>M49+Q49+U49+Y49+AC49+AG49+AK49+AO49+AS49</f>
        <v>17550</v>
      </c>
      <c r="AX49">
        <f>N49+R49+V49+Z49+AD49+AH49+AL49+AP49+AT49</f>
        <v>1938</v>
      </c>
      <c r="AY49">
        <f>O49+S49+W49+AA49+AE49+AI49+AM49+AQ49+AU49</f>
        <v>1086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696.99630024191549</v>
      </c>
      <c r="D50">
        <f>D49/1.1100000000000001</f>
        <v>0.039714888902702701</v>
      </c>
      <c r="E50" t="s">
        <v>11</v>
      </c>
      <c r="F50" t="inlineStr">
        <is>
          <t>day two</t>
        </is>
      </c>
      <c r="G50" s="2">
        <f>H50*15</f>
        <v>273704.94450343354</v>
      </c>
      <c r="H50">
        <f>H49+C50</f>
        <v>18246.996300228901</v>
      </c>
      <c r="I50" s="1"/>
      <c r="J50" s="1"/>
      <c r="K50" s="1"/>
      <c r="M50" s="1"/>
      <c r="N50" s="1"/>
      <c r="O50" s="1"/>
      <c r="Q50" s="1"/>
      <c r="R50" s="1"/>
      <c r="S50" s="1"/>
      <c r="U50" s="1"/>
      <c r="V50" s="1"/>
      <c r="W50" s="1"/>
      <c r="Y50" s="1"/>
      <c r="Z50" s="1"/>
      <c r="AA50" s="1"/>
      <c r="AC50" s="1"/>
      <c r="AD50" s="1"/>
      <c r="AE50" s="1"/>
      <c r="AG50" s="1"/>
      <c r="AH50" s="1"/>
      <c r="AI50" s="1"/>
      <c r="AK50" s="1"/>
      <c r="AL50" s="1"/>
      <c r="AM50" s="1"/>
      <c r="AO50" s="1"/>
      <c r="AP50" s="1"/>
      <c r="AQ50" s="1"/>
      <c r="AS50" s="1"/>
      <c r="AT50" s="1"/>
      <c r="AU50" s="1"/>
      <c r="AW50" s="1"/>
      <c r="AX50" s="1"/>
      <c r="AY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652.86255033479097</v>
      </c>
      <c r="D51">
        <f>D50/1.1100000000000001</f>
        <v>0.035779179191624051</v>
      </c>
      <c r="E51" t="s">
        <v>12</v>
      </c>
      <c r="F51" t="inlineStr">
        <is>
          <t>day three</t>
        </is>
      </c>
      <c r="G51" s="2">
        <f>H51*15</f>
        <v>283497.88275845535</v>
      </c>
      <c r="H51">
        <f>H50+C51</f>
        <v>18899.858850563691</v>
      </c>
      <c r="I51" s="1"/>
      <c r="J51" s="1"/>
      <c r="K51" s="1"/>
      <c r="L51" t="inlineStr">
        <is>
          <t>total (entry):</t>
        </is>
      </c>
      <c r="M51">
        <v>593</v>
      </c>
      <c r="N51">
        <v>30</v>
      </c>
      <c r="O51">
        <v>48</v>
      </c>
      <c r="Q51">
        <v>3196</v>
      </c>
      <c r="R51">
        <v>417</v>
      </c>
      <c r="S51">
        <v>289</v>
      </c>
      <c r="U51">
        <v>4743</v>
      </c>
      <c r="V51">
        <v>638</v>
      </c>
      <c r="W51">
        <v>241</v>
      </c>
      <c r="Y51">
        <v>7363</v>
      </c>
      <c r="Z51">
        <v>776</v>
      </c>
      <c r="AA51">
        <v>432</v>
      </c>
      <c r="AC51">
        <v>448</v>
      </c>
      <c r="AD51">
        <v>36</v>
      </c>
      <c r="AE51">
        <v>37</v>
      </c>
      <c r="AG51">
        <v>270</v>
      </c>
      <c r="AH51">
        <v>14</v>
      </c>
      <c r="AI51">
        <v>24</v>
      </c>
      <c r="AK51">
        <v>97</v>
      </c>
      <c r="AL51">
        <v>4</v>
      </c>
      <c r="AM51">
        <v>2</v>
      </c>
      <c r="AO51">
        <v>315</v>
      </c>
      <c r="AP51">
        <v>23</v>
      </c>
      <c r="AQ51">
        <v>10</v>
      </c>
      <c r="AS51">
        <v>525</v>
      </c>
      <c r="AU51">
        <v>3</v>
      </c>
      <c r="AW51">
        <v>17550</v>
      </c>
      <c r="AX51">
        <v>1938</v>
      </c>
      <c r="AY51">
        <v>1086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609.20850136100898</v>
      </c>
      <c r="D52">
        <f>D51/1.1100000000000001</f>
        <v>0.032233494767228872</v>
      </c>
      <c r="E52" t="s">
        <v>13</v>
      </c>
      <c r="F52" t="inlineStr">
        <is>
          <t>day four</t>
        </is>
      </c>
      <c r="G52" s="2">
        <f>H52*15</f>
        <v>292636.01027887047</v>
      </c>
      <c r="H52">
        <f>H51+C52</f>
        <v>19509.067351924699</v>
      </c>
      <c r="I52" s="1"/>
      <c r="J52" s="1"/>
      <c r="K52" s="1"/>
      <c r="L52" t="inlineStr">
        <is>
          <t>ext. Difference:</t>
        </is>
      </c>
      <c r="M52">
        <f>M51-M48</f>
        <v>24</v>
      </c>
      <c r="N52">
        <f>N51-N48</f>
        <v>2</v>
      </c>
      <c r="O52">
        <f>O51-O48</f>
        <v>2</v>
      </c>
      <c r="Q52">
        <f>Q51-Q48</f>
        <v>181</v>
      </c>
      <c r="R52">
        <f>R51-R48</f>
        <v>7</v>
      </c>
      <c r="S52">
        <f>S51-S48</f>
        <v>23</v>
      </c>
      <c r="U52">
        <f>U51-U48</f>
        <v>223</v>
      </c>
      <c r="V52">
        <f>V51-V48</f>
        <v>5</v>
      </c>
      <c r="W52">
        <f>W51-W48</f>
        <v>12</v>
      </c>
      <c r="Y52">
        <f>Y51-Y48</f>
        <v>217</v>
      </c>
      <c r="Z52">
        <f>Z51-Z48</f>
        <v>-21</v>
      </c>
      <c r="AA52">
        <f>AA51-AA48</f>
        <v>7</v>
      </c>
      <c r="AC52">
        <f>AC51-AC48</f>
        <v>26</v>
      </c>
      <c r="AD52">
        <f>AD51-AD48</f>
        <v>-1</v>
      </c>
      <c r="AE52">
        <f>AE51-AE48</f>
        <v>5</v>
      </c>
      <c r="AG52">
        <f>AG51-AG48</f>
        <v>12</v>
      </c>
      <c r="AH52">
        <f>AH51-AH48</f>
        <v>2</v>
      </c>
      <c r="AI52">
        <f>AI51-AI48</f>
        <v>0</v>
      </c>
      <c r="AK52">
        <f>AK51-AK48</f>
        <v>5</v>
      </c>
      <c r="AL52">
        <f>AL51-AL48</f>
        <v>-3</v>
      </c>
      <c r="AM52">
        <f>AM51-AM48</f>
        <v>0</v>
      </c>
      <c r="AO52">
        <f>AO51-AO48</f>
        <v>23</v>
      </c>
      <c r="AP52">
        <f>AP51-AP48</f>
        <v>1</v>
      </c>
      <c r="AQ52">
        <f>AQ51-AQ48</f>
        <v>0</v>
      </c>
      <c r="AS52">
        <f>AS51-AS48</f>
        <v>30</v>
      </c>
      <c r="AU52">
        <f>AU51-AU48</f>
        <v>1</v>
      </c>
      <c r="AW52">
        <f>AW51-AW48</f>
        <v>741</v>
      </c>
      <c r="AX52">
        <f>AX51-AX48</f>
        <v>-8</v>
      </c>
      <c r="AY52">
        <f>AY51-AY48</f>
        <v>50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566.52740576736971</v>
      </c>
      <c r="D53">
        <f>D52/1.1100000000000001</f>
        <v>0.029039184474980963</v>
      </c>
      <c r="E53" t="s">
        <v>14</v>
      </c>
      <c r="F53" t="inlineStr">
        <is>
          <t>day five</t>
        </is>
      </c>
      <c r="G53" s="2">
        <f>H53*15</f>
        <v>301133.92136538104</v>
      </c>
      <c r="H53">
        <f>H52+C53</f>
        <v>20075.59475769207</v>
      </c>
      <c r="J53" t="inlineStr">
        <is>
          <t>*preliminary*</t>
        </is>
      </c>
      <c r="K53" s="1"/>
      <c r="L53" t="inlineStr">
        <is>
          <t>int. Difference:</t>
        </is>
      </c>
      <c r="M53">
        <f>M49-M48</f>
        <v>24</v>
      </c>
      <c r="N53">
        <f>N49-N48</f>
        <v>2</v>
      </c>
      <c r="O53">
        <f>O49-O48</f>
        <v>2</v>
      </c>
      <c r="Q53">
        <f>Q49-Q48</f>
        <v>181</v>
      </c>
      <c r="R53">
        <f>R49-R48</f>
        <v>7</v>
      </c>
      <c r="S53">
        <f>S49-S48</f>
        <v>23</v>
      </c>
      <c r="U53">
        <f>U49-U48</f>
        <v>223</v>
      </c>
      <c r="V53">
        <f>V49-V48</f>
        <v>5</v>
      </c>
      <c r="W53">
        <f>W49-W48</f>
        <v>12</v>
      </c>
      <c r="Y53">
        <f>Y49-Y48</f>
        <v>217</v>
      </c>
      <c r="Z53">
        <f>Z49-Z48</f>
        <v>-21</v>
      </c>
      <c r="AA53">
        <f>AA49-AA48</f>
        <v>7</v>
      </c>
      <c r="AC53">
        <f>AC49-AC48</f>
        <v>26</v>
      </c>
      <c r="AD53">
        <f>AD49-AD48</f>
        <v>-1</v>
      </c>
      <c r="AE53">
        <f>AE49-AE48</f>
        <v>5</v>
      </c>
      <c r="AG53">
        <f>AG49-AG48</f>
        <v>12</v>
      </c>
      <c r="AH53">
        <f>AH49-AH48</f>
        <v>2</v>
      </c>
      <c r="AI53">
        <f>AI49-AI48</f>
        <v>0</v>
      </c>
      <c r="AK53">
        <f>AK49-AK48</f>
        <v>5</v>
      </c>
      <c r="AL53">
        <f>AL49-AL48</f>
        <v>-3</v>
      </c>
      <c r="AM53">
        <f>AM49-AM48</f>
        <v>0</v>
      </c>
      <c r="AO53">
        <f>AO49-AO48</f>
        <v>23</v>
      </c>
      <c r="AP53">
        <f>AP49-AP48</f>
        <v>1</v>
      </c>
      <c r="AQ53">
        <f>AQ49-AQ48</f>
        <v>0</v>
      </c>
      <c r="AS53">
        <f>AS49-AS48</f>
        <v>30</v>
      </c>
      <c r="AU53">
        <f>AU49-AU48</f>
        <v>1</v>
      </c>
      <c r="AW53">
        <f>AW49-AW48</f>
        <v>741</v>
      </c>
      <c r="AX53">
        <f>AX49-AX48</f>
        <v>-8</v>
      </c>
      <c r="AY53">
        <f>AY49-AY48</f>
        <v>50</v>
      </c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525.20621586809079</v>
      </c>
      <c r="D54">
        <f>D53/1.1100000000000001</f>
        <v>0.026161427454937804</v>
      </c>
      <c r="E54" t="s">
        <v>15</v>
      </c>
      <c r="F54" t="inlineStr">
        <is>
          <t>above: moving target</t>
        </is>
      </c>
      <c r="G54" s="2">
        <f>H54*15</f>
        <v>309012.01460340241</v>
      </c>
      <c r="H54">
        <f>H53+C54</f>
        <v>20600.800973560159</v>
      </c>
      <c r="I54" s="1"/>
      <c r="J54" s="1"/>
      <c r="K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485.53726142649197</v>
      </c>
      <c r="D55">
        <f>D54/1.1100000000000001</f>
        <v>0.023568853563007027</v>
      </c>
      <c r="E55" t="s">
        <v>16</v>
      </c>
      <c r="F55" s="6">
        <v>43945</v>
      </c>
      <c r="G55" s="2">
        <f>H55*15</f>
        <v>316295.07352479978</v>
      </c>
      <c r="H55">
        <f>H54+C55</f>
        <v>21086.338234986652</v>
      </c>
      <c r="I55" s="1"/>
      <c r="J55" s="1"/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447.73046670309589</v>
      </c>
      <c r="D56">
        <f>D55/1.1100000000000001</f>
        <v>0.021233201408114438</v>
      </c>
      <c r="E56" t="s">
        <v>17</v>
      </c>
      <c r="F56" s="6">
        <v>43946</v>
      </c>
      <c r="G56" s="2">
        <f>H56*15</f>
        <v>323011.03052534617</v>
      </c>
      <c r="H56">
        <f>H55+C56</f>
        <v>21534.068701689746</v>
      </c>
      <c r="I56" t="inlineStr">
        <is>
          <t>&lt;&lt; transmission under 2.2 percent growth (per day)</t>
        </is>
      </c>
      <c r="J56" s="1"/>
      <c r="K56" t="inlineStr">
        <is>
          <t>TODAY:</t>
        </is>
      </c>
      <c r="M56" s="3">
        <f>(M49/M48)-1</f>
        <v>0.042179261862917317</v>
      </c>
      <c r="N56" s="3">
        <f>(N49/N48)-1</f>
        <v>0.071428571428571397</v>
      </c>
      <c r="O56" s="3">
        <f>(O49/O48)-1</f>
        <v>0.043478260869565188</v>
      </c>
      <c r="P56" s="3"/>
      <c r="Q56" s="3">
        <f>(Q49/Q48)-1</f>
        <v>0.060033167495854078</v>
      </c>
      <c r="R56" s="3">
        <f>(R49/R48)-1</f>
        <v>0.017073170731707332</v>
      </c>
      <c r="S56" s="3">
        <f>(S49/S48)-1</f>
        <v>0.086466165413533913</v>
      </c>
      <c r="T56" s="3"/>
      <c r="U56" s="3">
        <f>(U49/U48)-1</f>
        <v>0.049336283185840601</v>
      </c>
      <c r="V56" s="3">
        <f>(V49/V48)-1</f>
        <v>0.00789889415481837</v>
      </c>
      <c r="W56" s="3">
        <f>(W49/W48)-1</f>
        <v>0.05240174672489073</v>
      </c>
      <c r="X56" s="3"/>
      <c r="Y56" s="3">
        <f>(Y49/Y48)-1</f>
        <v>0.03036663867898115</v>
      </c>
      <c r="Z56" s="3">
        <f>(Z49/Z48)-1</f>
        <v>-0.026348808030112969</v>
      </c>
      <c r="AA56" s="3">
        <f>(AA49/AA48)-1</f>
        <v>0.016470588235294015</v>
      </c>
      <c r="AB56" s="3"/>
      <c r="AC56" s="3">
        <f>(AC49/AC48)-1</f>
        <v>0.061611374407583019</v>
      </c>
      <c r="AD56" s="3">
        <f>(AD49/AD48)-1</f>
        <v>-0.027027027027026973</v>
      </c>
      <c r="AE56" s="3">
        <f>(AE49/AE48)-1</f>
        <v>0.15625</v>
      </c>
      <c r="AF56" s="3"/>
      <c r="AG56" s="3">
        <f>(AG49/AG48)-1</f>
        <v>0.046511627906976827</v>
      </c>
      <c r="AH56" s="3">
        <f>(AH49/AH48)-1</f>
        <v>0.16666666666666674</v>
      </c>
      <c r="AI56" s="3">
        <f>(AI49/AI48)-1</f>
        <v>0</v>
      </c>
      <c r="AJ56" s="3"/>
      <c r="AK56" s="3">
        <f>(AK49/AK48)-1</f>
        <v>0.054347826086956541</v>
      </c>
      <c r="AL56" s="3">
        <f>(AL49/AL48)-1</f>
        <v>-0.4285714285714286</v>
      </c>
      <c r="AM56" s="3">
        <f>(AM49/AM48)-1</f>
        <v>0</v>
      </c>
      <c r="AN56" s="3"/>
      <c r="AO56" s="3">
        <f>(AO49/AO48)-1</f>
        <v>0.078767123287671215</v>
      </c>
      <c r="AP56" s="3">
        <f>(AP49/AP48)-1</f>
        <v>0.045454545454545414</v>
      </c>
      <c r="AQ56" s="3">
        <f>(AQ49/AQ48)-1</f>
        <v>0</v>
      </c>
      <c r="AR56" s="3"/>
      <c r="AS56" s="3">
        <f>(AS49/AS48)-1</f>
        <v>0.060606060606060552</v>
      </c>
      <c r="AT56" s="3"/>
      <c r="AU56" s="3">
        <f>(AU49/AU48)-1</f>
        <v>0.5</v>
      </c>
      <c r="AV56" s="3"/>
      <c r="AW56" s="3">
        <f>(AW49/AW48)-1</f>
        <v>0.044083526682134666</v>
      </c>
      <c r="AX56" s="3">
        <f>(AX49/AX48)-1</f>
        <v>-0.0041109969167523186</v>
      </c>
      <c r="AY56" s="3">
        <f>(AY49/AY48)-1</f>
        <v>0.048262548262548277</v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457.23721787915179</v>
      </c>
      <c r="D57">
        <f>D56</f>
        <v>0.021233201408114438</v>
      </c>
      <c r="E57" t="s">
        <v>11</v>
      </c>
      <c r="F57" s="6">
        <v>43947</v>
      </c>
      <c r="G57" s="2">
        <f>H57*15</f>
        <v>329869.5887935335</v>
      </c>
      <c r="H57">
        <f>H56+C57</f>
        <v>21991.305919568898</v>
      </c>
      <c r="I57" t="inlineStr">
        <is>
          <t>(near three percent and arbitrarily chosen)</t>
        </is>
      </c>
      <c r="J57" s="1"/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466.9458278176657</v>
      </c>
      <c r="D58">
        <f>D57</f>
        <v>0.021233201408114438</v>
      </c>
      <c r="E58" t="s">
        <v>12</v>
      </c>
      <c r="F58" s="6">
        <v>43948</v>
      </c>
      <c r="G58" s="2">
        <f>H58*15</f>
        <v>336873.77621079842</v>
      </c>
      <c r="H58">
        <f>H57+C58</f>
        <v>22458.251747386563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476.86058262639693</v>
      </c>
      <c r="D59">
        <f>D58</f>
        <v>0.021233201408114438</v>
      </c>
      <c r="E59" t="s">
        <v>13</v>
      </c>
      <c r="F59" s="6">
        <v>43949</v>
      </c>
      <c r="G59" s="2">
        <f>H59*15</f>
        <v>344026.68495019438</v>
      </c>
      <c r="H59">
        <f>H58+C59</f>
        <v>22935.112330012958</v>
      </c>
      <c r="I59" s="1"/>
      <c r="J59" s="1"/>
      <c r="K59" t="inlineStr">
        <is>
          <t>Yesterday:</t>
        </is>
      </c>
      <c r="M59" s="3">
        <f>0.064000000000000001</f>
        <v>0.064000000000000001</v>
      </c>
      <c r="N59" s="3">
        <f>0.036999999999999998</f>
        <v>0.036999999999999998</v>
      </c>
      <c r="O59" s="3">
        <f>0.044999999999999998</f>
        <v>0.044999999999999998</v>
      </c>
      <c r="P59" s="3"/>
      <c r="Q59" s="3">
        <f>0.055</f>
        <v>0.055</v>
      </c>
      <c r="R59" s="3">
        <f>-0.024</f>
        <v>-0.024</v>
      </c>
      <c r="S59" s="3">
        <f>0.095000000000000001</f>
        <v>0.095000000000000001</v>
      </c>
      <c r="T59" s="3"/>
      <c r="U59" s="3">
        <f>0.085999999999999993</f>
        <v>0.085999999999999993</v>
      </c>
      <c r="V59" s="3">
        <f>0.033000000000000002</f>
        <v>0.033000000000000002</v>
      </c>
      <c r="W59" s="3">
        <f>0.070000000000000007</f>
        <v>0.070000000000000007</v>
      </c>
      <c r="X59" s="3"/>
      <c r="Y59" s="3">
        <f>0.048000000000000001</f>
        <v>0.048000000000000001</v>
      </c>
      <c r="Z59" s="3">
        <f>0.012999999999999999</f>
        <v>0.012999999999999999</v>
      </c>
      <c r="AA59" s="3">
        <f>0.047</f>
        <v>0.047</v>
      </c>
      <c r="AB59" s="3"/>
      <c r="AC59" s="3">
        <f>0.070999999999999994</f>
        <v>0.070999999999999994</v>
      </c>
      <c r="AD59" s="3">
        <f>-0.050999999999999997</f>
        <v>-0.050999999999999997</v>
      </c>
      <c r="AE59" s="3">
        <f>0.067000000000000004</f>
        <v>0.067000000000000004</v>
      </c>
      <c r="AF59" s="3"/>
      <c r="AG59" s="3">
        <f>0.070999999999999994</f>
        <v>0.070999999999999994</v>
      </c>
      <c r="AH59" s="3">
        <f>0.090999999999999998</f>
        <v>0.090999999999999998</v>
      </c>
      <c r="AI59" s="3">
        <f>0.090999999999999998</f>
        <v>0.090999999999999998</v>
      </c>
      <c r="AJ59" s="3"/>
      <c r="AK59" s="3">
        <f>0.057000000000000002</f>
        <v>0.057000000000000002</v>
      </c>
      <c r="AL59" s="3">
        <f>0.16700000000000001</f>
        <v>0.16700000000000001</v>
      </c>
      <c r="AM59" s="3">
        <f>1</f>
        <v>1</v>
      </c>
      <c r="AN59" s="3"/>
      <c r="AO59" s="3">
        <f>0.14499999999999999</f>
        <v>0.14499999999999999</v>
      </c>
      <c r="AP59" s="3">
        <f>-0.042999999999999997</f>
        <v>-0.042999999999999997</v>
      </c>
      <c r="AQ59" s="3">
        <f>0.111</f>
        <v>0.111</v>
      </c>
      <c r="AR59" s="3"/>
      <c r="AS59" s="3">
        <f>-0.072999999999999995</f>
        <v>-0.072999999999999995</v>
      </c>
      <c r="AT59" s="3"/>
      <c r="AU59" s="3">
        <v>0</v>
      </c>
      <c r="AV59" s="3"/>
      <c r="AW59" s="3">
        <f>0.058000000000000003</f>
        <v>0.058000000000000003</v>
      </c>
      <c r="AX59" s="3">
        <f>0.01</f>
        <v>0.01</v>
      </c>
      <c r="AY59" s="3">
        <f>0.067000000000000004</f>
        <v>0.067000000000000004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486.98585942089397</v>
      </c>
      <c r="D60">
        <f>D59</f>
        <v>0.021233201408114438</v>
      </c>
      <c r="E60" t="s">
        <v>14</v>
      </c>
      <c r="F60" s="6">
        <v>43950</v>
      </c>
      <c r="G60" s="2">
        <f>H60*15</f>
        <v>351331.47284150776</v>
      </c>
      <c r="H60">
        <f>H59+C60</f>
        <v>23422.098189433851</v>
      </c>
      <c r="I60" s="1"/>
      <c r="J60" s="1"/>
      <c r="O60" s="1"/>
      <c r="Q60" s="1"/>
      <c r="R60" s="1"/>
      <c r="S60" s="1"/>
      <c r="U60" s="1"/>
      <c r="V60" s="1"/>
      <c r="W60" s="1"/>
      <c r="Y60" s="1"/>
      <c r="Z60" s="1"/>
      <c r="AA60" s="1"/>
      <c r="AC60" s="1"/>
      <c r="AD60" s="1"/>
      <c r="AE60" s="1"/>
      <c r="AG60" s="1"/>
      <c r="AH60" s="1"/>
      <c r="AI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497.32612825688147</v>
      </c>
      <c r="D61">
        <f>D60</f>
        <v>0.021233201408114438</v>
      </c>
      <c r="E61" t="s">
        <v>15</v>
      </c>
      <c r="F61" s="6">
        <v>43951</v>
      </c>
      <c r="G61" s="2">
        <f>H61*15</f>
        <v>358791.36476536101</v>
      </c>
      <c r="H61">
        <f>H60+C61</f>
        <v>23919.424317690733</v>
      </c>
      <c r="J61" s="1"/>
      <c r="O61" s="1"/>
      <c r="Q61" s="1"/>
      <c r="R61" s="1"/>
      <c r="S61" s="1"/>
      <c r="U61" s="1"/>
      <c r="V61" s="1"/>
      <c r="W61" s="1"/>
      <c r="Y61" s="1"/>
      <c r="Z61" s="1"/>
      <c r="AA61" s="1"/>
      <c r="AC61" s="1"/>
      <c r="AD61" s="1"/>
      <c r="AE61" s="1"/>
      <c r="AG61" s="1"/>
      <c r="AH61" s="1"/>
      <c r="AI61" s="1"/>
      <c r="AU61" t="inlineStr">
        <is>
          <t>r: +3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507.88595410367759</v>
      </c>
      <c r="D62">
        <f>D61</f>
        <v>0.021233201408114438</v>
      </c>
      <c r="E62" t="s">
        <v>16</v>
      </c>
      <c r="F62" s="6">
        <v>43952</v>
      </c>
      <c r="G62" s="2">
        <f>H62*15</f>
        <v>366409.65407691617</v>
      </c>
      <c r="H62">
        <f>H61+C62</f>
        <v>24427.310271794409</v>
      </c>
      <c r="I62" t="inlineStr">
        <is>
          <t>&lt;&lt; 393 thousand (15x measured)</t>
        </is>
      </c>
      <c r="AL62" t="inlineStr">
        <is>
          <t>any zero-to-positive int gets the 'r: +n' entry.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518.66999885951338</v>
      </c>
      <c r="D63">
        <f>D62</f>
        <v>0.021233201408114438</v>
      </c>
      <c r="E63" t="s">
        <v>17</v>
      </c>
      <c r="F63" s="6">
        <v>43953</v>
      </c>
      <c r="G63" s="2">
        <f>H63*15</f>
        <v>374189.70405980886</v>
      </c>
      <c r="H63">
        <f>H62+C63</f>
        <v>24945.980270653923</v>
      </c>
      <c r="P63" t="inlineStr">
        <is>
          <t>older Source: https://portal.ct.gov/Coronavirus/Pages/Governors-Press-Releases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529.68302340964385</v>
      </c>
      <c r="D64">
        <f>D63</f>
        <v>0.021233201408114438</v>
      </c>
      <c r="E64" t="s">
        <v>11</v>
      </c>
      <c r="F64" s="6">
        <v>43954</v>
      </c>
      <c r="G64" s="2">
        <f>H64*15</f>
        <v>382134.9494109535</v>
      </c>
      <c r="H64">
        <f>H63+C64</f>
        <v>25475.663294063568</v>
      </c>
      <c r="J64" s="1"/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540.92988972815988</v>
      </c>
      <c r="D65">
        <f>D64</f>
        <v>0.021233201408114438</v>
      </c>
      <c r="E65" t="s">
        <v>12</v>
      </c>
      <c r="F65" s="6">
        <v>43955</v>
      </c>
      <c r="G65" s="2">
        <f>H65*15</f>
        <v>390248.8977568759</v>
      </c>
      <c r="H65">
        <f>H64+C65</f>
        <v>26016.593183791727</v>
      </c>
      <c r="J65" s="1" t="inlineStr">
        <is>
          <t>The (near) three percent (above) is not especially in agreement with</t>
        </is>
      </c>
      <c r="P65" t="inlineStr">
        <is>
          <t>recent Source: https://portal.ct.gov/-/media/Coronavirus/CTDPHCOVID19summary3312020.pdf?la=en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552.415563024427</v>
      </c>
      <c r="D66">
        <f>D65</f>
        <v>0.021233201408114438</v>
      </c>
      <c r="E66" t="s">
        <v>13</v>
      </c>
      <c r="F66" s="6">
        <v>43956</v>
      </c>
      <c r="G66" s="2">
        <f>H66*15</f>
        <v>398535.13120224234</v>
      </c>
      <c r="H66">
        <f>H65+C66</f>
        <v>26569.008746816155</v>
      </c>
      <c r="J66" s="1" t="inlineStr">
        <is>
          <t>the best national figure (outdated now:   4.7 percent growth in 24 hours)</t>
        </is>
      </c>
      <c r="P66" t="inlineStr">
        <is>
          <t>recent Source: https://portal.ct.gov/Office-of-the-Governor/News/Press-Releases/2020/04-2020/Governor-Lamont-Coronavirus-Update-April-16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564.14511393510156</v>
      </c>
      <c r="D67">
        <f>D66</f>
        <v>0.021233201408114438</v>
      </c>
      <c r="E67" t="s">
        <v>14</v>
      </c>
      <c r="F67" s="6">
        <v>43957</v>
      </c>
      <c r="G67" s="2">
        <f>H67*15</f>
        <v>406997.30791126884</v>
      </c>
      <c r="H67">
        <f>H66+C67</f>
        <v>27133.153860751256</v>
      </c>
      <c r="J67" s="1" t="inlineStr">
        <is>
          <t>near the 19 April 2020 time mark.</t>
        </is>
      </c>
      <c r="Q67" s="1"/>
      <c r="R67" s="1"/>
      <c r="S67" s="1"/>
      <c r="U67" s="1"/>
      <c r="V67" s="1"/>
      <c r="W67" s="1"/>
      <c r="Y67" s="1"/>
      <c r="Z67" s="1"/>
      <c r="AA67" s="1"/>
      <c r="AC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576.12372076268923</v>
      </c>
      <c r="D68">
        <f>D67</f>
        <v>0.021233201408114438</v>
      </c>
      <c r="E68" t="s">
        <v>15</v>
      </c>
      <c r="F68" s="6">
        <v>43958</v>
      </c>
      <c r="G68" s="2">
        <f>H68*15</f>
        <v>415639.16372270917</v>
      </c>
      <c r="H68">
        <f>H67+C68</f>
        <v>27709.277581513947</v>
      </c>
      <c r="P68" t="inlineStr">
        <is>
          <t>export: $ ssconvert -T Gnumeric_stf:stf_csv thisfile.gnumeric thisfile.csv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588.35667176163577</v>
      </c>
      <c r="D69">
        <f>D68</f>
        <v>0.021233201408114438</v>
      </c>
      <c r="E69" t="s">
        <v>16</v>
      </c>
      <c r="F69" s="6">
        <v>43959</v>
      </c>
      <c r="G69" s="2">
        <f>H69*15</f>
        <v>424464.51379913371</v>
      </c>
      <c r="H69">
        <f>H68+C69</f>
        <v>28297.634253275581</v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600.84936747295842</v>
      </c>
      <c r="D70">
        <f>D69</f>
        <v>0.021233201408114438</v>
      </c>
      <c r="E70" t="s">
        <v>17</v>
      </c>
      <c r="F70" s="6">
        <v>43960</v>
      </c>
      <c r="G70" s="2">
        <f>H70*15</f>
        <v>433477.25431122805</v>
      </c>
      <c r="H70">
        <f>H69+C70</f>
        <v>28898.483620748539</v>
      </c>
      <c r="P70" t="inlineStr">
        <is>
          <t>March 31: Hospitalization by county presented in a graphic (only?)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613.60732310844992</v>
      </c>
      <c r="D71">
        <f>D70</f>
        <v>0.021233201408114438</v>
      </c>
      <c r="E71" t="s">
        <v>11</v>
      </c>
      <c r="F71" s="6">
        <v>43961</v>
      </c>
      <c r="G71" s="2">
        <f>H71*15</f>
        <v>442681.36415785481</v>
      </c>
      <c r="H71">
        <f>H70+C71</f>
        <v>29512.090943856987</v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626.63617098550549</v>
      </c>
      <c r="D72">
        <f>D71</f>
        <v>0.021233201408114438</v>
      </c>
      <c r="E72" t="s">
        <v>12</v>
      </c>
      <c r="F72" s="6">
        <v>43962</v>
      </c>
      <c r="G72" s="2">
        <f>H72*15</f>
        <v>452080.90672263736</v>
      </c>
      <c r="H72">
        <f>H71+C72</f>
        <v>30138.727114842492</v>
      </c>
      <c r="P72" t="inlineStr">
        <is>
          <t>31 March 23:09 UTC: many cosmetic changes, columns deleted (or added).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639.94166301365044</v>
      </c>
      <c r="D73">
        <f>D72</f>
        <v>0.021233201408114438</v>
      </c>
      <c r="E73" t="s">
        <v>13</v>
      </c>
      <c r="F73" s="6">
        <v>43963</v>
      </c>
      <c r="G73" s="2">
        <f>H73*15</f>
        <v>461680.03166784212</v>
      </c>
      <c r="H73">
        <f>H72+C73</f>
        <v>30778.668777856143</v>
      </c>
      <c r="J73" s="1"/>
      <c r="P73" t="inlineStr">
        <is>
          <t>Hopefully, no major corruption of data/forumlas present after these major edits.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653.52967323386292</v>
      </c>
      <c r="D74">
        <f>D73</f>
        <v>0.021233201408114438</v>
      </c>
      <c r="E74" t="s">
        <v>14</v>
      </c>
      <c r="F74" s="6">
        <v>43964</v>
      </c>
      <c r="G74" s="2">
        <f>H74*15</f>
        <v>471482.9767663501</v>
      </c>
      <c r="H74">
        <f>H73+C74</f>
        <v>31432.198451090007</v>
      </c>
      <c r="J74" s="1"/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667.40620041181683</v>
      </c>
      <c r="D75">
        <f>D74</f>
        <v>0.021233201408114438</v>
      </c>
      <c r="E75" t="s">
        <v>15</v>
      </c>
      <c r="F75" s="6">
        <v>43965</v>
      </c>
      <c r="G75" s="2"/>
      <c r="H75">
        <f>H74+C75</f>
        <v>32099.604651501824</v>
      </c>
      <c r="P75" t="inlineStr">
        <is>
          <t>1 April: Column D now formatted as percentile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681.5773706861853</v>
      </c>
      <c r="D76">
        <f>D75</f>
        <v>0.021233201408114438</v>
      </c>
      <c r="E76" t="s">
        <v>16</v>
      </c>
      <c r="F76" s="6">
        <v>43966</v>
      </c>
      <c r="G76" s="2"/>
      <c r="H76">
        <f>H75+C76</f>
        <v>32781.182022188012</v>
      </c>
      <c r="J76" s="1"/>
      <c r="P76" t="inlineStr">
        <is>
          <t>7 April: 1.09 becomes 1.11 for arbitrary growth reduction supposition expressed in Column D (Multiplier).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696.04944027317822</v>
      </c>
      <c r="D77">
        <f>D76</f>
        <v>0.021233201408114438</v>
      </c>
      <c r="E77" t="s">
        <v>17</v>
      </c>
      <c r="F77" s="6">
        <v>43966</v>
      </c>
      <c r="G77" s="2"/>
      <c r="H77">
        <f>H76+C77</f>
        <v>33477.23146246119</v>
      </c>
      <c r="P77" t="inlineStr">
        <is>
          <t>7 April: Column G goes from 100x to 50x (arbitrary value chosen)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710.82879822850396</v>
      </c>
      <c r="D78">
        <f>D77</f>
        <v>0.021233201408114438</v>
      </c>
      <c r="E78" t="s">
        <v>11</v>
      </c>
      <c r="F78" s="6">
        <v>43968</v>
      </c>
      <c r="G78" s="2"/>
      <c r="H78">
        <f>H77+C78</f>
        <v>34188.060260689694</v>
      </c>
      <c r="Q78" t="inlineStr">
        <is>
          <t>(the 100x scaling factor was also arbitrary)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725.92196926797772</v>
      </c>
      <c r="D79">
        <f>D78</f>
        <v>0.021233201408114438</v>
      </c>
      <c r="E79" t="s">
        <v>12</v>
      </c>
      <c r="F79" s="6">
        <v>43969</v>
      </c>
      <c r="G79" s="2"/>
      <c r="H79">
        <f>H78+C79</f>
        <v>34913.98222995767</v>
      </c>
      <c r="P79" t="inlineStr">
        <is>
          <t>7 April: Litchfield County is doubling its Confirmed cases every 6.5 days or so.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741.33561664801971</v>
      </c>
      <c r="D80">
        <f>D79</f>
        <v>0.021233201408114438</v>
      </c>
      <c r="E80" t="s">
        <v>13</v>
      </c>
      <c r="F80" s="6">
        <v>43970</v>
      </c>
      <c r="G80" s="2"/>
      <c r="H80">
        <f>H79+C80</f>
        <v>35655.317846605692</v>
      </c>
      <c r="Q80" t="inlineStr">
        <is>
          <t>(own analysis; ignorant and simplistic, there, on Litchfield Cty doublings. ;)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757.07654510731584</v>
      </c>
      <c r="D81">
        <f>D80</f>
        <v>0.021233201408114438</v>
      </c>
      <c r="E81" t="s">
        <v>14</v>
      </c>
      <c r="F81" s="6">
        <v>43971</v>
      </c>
      <c r="G81" s="2"/>
      <c r="H81">
        <f>H80+C81</f>
        <v>36412.394391713009</v>
      </c>
      <c r="J81" s="1"/>
      <c r="P81" t="inlineStr">
        <is>
          <t>9 April: USA Confirmed (far columns, right) now expressed in 3 digits (up from 2 digits, formerly).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773.15170387093895</v>
      </c>
      <c r="D82">
        <f>D81</f>
        <v>0.021233201408114438</v>
      </c>
      <c r="E82" t="s">
        <v>15</v>
      </c>
      <c r="F82" s="6">
        <v>43972</v>
      </c>
      <c r="G82" s="2"/>
      <c r="H82">
        <f>H81+C82</f>
        <v>37185.546095583952</v>
      </c>
      <c r="Q82" t="inlineStr">
        <is>
          <t>This reflects that they've reached consistently below 10 percent, and so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789.56818971825749</v>
      </c>
      <c r="D83">
        <f>D82</f>
        <v>0.021233201408114438</v>
      </c>
      <c r="E83" t="s">
        <v>16</v>
      </c>
      <c r="F83" s="6">
        <v>43973</v>
      </c>
      <c r="G83" s="2"/>
      <c r="H83">
        <f>H82+C83</f>
        <v>37975.11428530221</v>
      </c>
      <c r="Q83" t="inlineStr">
        <is>
          <t>require another digit of precision (the decimal point has moved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806.33325011598561</v>
      </c>
      <c r="D84">
        <f>D83</f>
        <v>0.021233201408114438</v>
      </c>
      <c r="E84" t="s">
        <v>17</v>
      </c>
      <c r="F84" s="6">
        <v>43974</v>
      </c>
      <c r="G84" s="2"/>
      <c r="H84">
        <f>H83+C84</f>
        <v>38781.447535418192</v>
      </c>
      <c r="Q84" t="inlineStr">
        <is>
          <t>over one place)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823.45428641775777</v>
      </c>
      <c r="D85">
        <f>D84</f>
        <v>0.021233201408114438</v>
      </c>
      <c r="E85" t="s">
        <v>11</v>
      </c>
      <c r="F85" s="6">
        <v>43975</v>
      </c>
      <c r="G85" s="2"/>
      <c r="H85">
        <f>H84+C85</f>
        <v>39604.901821835949</v>
      </c>
      <c r="P85" t="inlineStr">
        <is>
          <t>9 April: Have not kept up with the state epidemiologist's estimate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840.93885713164116</v>
      </c>
      <c r="D86">
        <f>D85</f>
        <v>0.021233201408114438</v>
      </c>
      <c r="E86" t="s">
        <v>12</v>
      </c>
      <c r="F86" s="6">
        <v>43976</v>
      </c>
      <c r="G86" s="2"/>
      <c r="H86">
        <f>H85+C86</f>
        <v>40445.840678967586</v>
      </c>
      <c r="Q86" t="inlineStr">
        <is>
          <t>of the multiplier factor (Confirmed and tested vs estimated true count of cases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858.79468125702681</v>
      </c>
      <c r="D87">
        <f>D86</f>
        <v>0.021233201408114438</v>
      </c>
      <c r="E87" t="s">
        <v>13</v>
      </c>
      <c r="F87" s="6">
        <v>43977</v>
      </c>
      <c r="G87" s="2"/>
      <c r="H87">
        <f>H86+C87</f>
        <v>41304.635360224616</v>
      </c>
      <c r="J87" s="1"/>
      <c r="Q87" t="inlineStr">
        <is>
          <t>in the state of Connecticut) and (therefore) still using a '50x' multiplier,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877.02964169237475</v>
      </c>
      <c r="D88">
        <f>D87</f>
        <v>0.021233201408114438</v>
      </c>
      <c r="E88" t="s">
        <v>14</v>
      </c>
      <c r="F88" s="6">
        <v>43978</v>
      </c>
      <c r="G88" s="2"/>
      <c r="H88">
        <f>H87+C88</f>
        <v>42181.66500191699</v>
      </c>
      <c r="J88" s="1"/>
      <c r="Q88" t="inlineStr">
        <is>
          <t>with no particular justification for this figure.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895.65178871531532</v>
      </c>
      <c r="D89">
        <f>D88</f>
        <v>0.021233201408114438</v>
      </c>
      <c r="E89" t="s">
        <v>15</v>
      </c>
      <c r="F89" s="6">
        <v>43979</v>
      </c>
      <c r="G89" s="2"/>
      <c r="H89">
        <f>H88+C89</f>
        <v>43077.316790632307</v>
      </c>
      <c r="J89" s="1"/>
      <c r="P89" t="inlineStr">
        <is>
          <t>12 April: demoted from 50x to 35x (measured) transmission multiplier.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914.66934353664567</v>
      </c>
      <c r="D90">
        <f>D89</f>
        <v>0.021233201408114438</v>
      </c>
      <c r="E90" t="s">
        <v>16</v>
      </c>
      <c r="F90" s="6">
        <v>43980</v>
      </c>
      <c r="G90" s="2"/>
      <c r="H90">
        <f>H89+C90</f>
        <v>43991.986134168954</v>
      </c>
      <c r="Q90" t="inlineStr">
        <is>
          <t>Reference value only - please do not quote it in any context.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934.09070192978709</v>
      </c>
      <c r="D91">
        <f>D90</f>
        <v>0.021233201408114438</v>
      </c>
      <c r="E91" t="s">
        <v>17</v>
      </c>
      <c r="F91" s="6">
        <v>43981</v>
      </c>
      <c r="G91" s="2"/>
      <c r="H91">
        <f>H90+C91</f>
        <v>44926.076836098742</v>
      </c>
      <c r="Q91" t="inlineStr">
        <is>
          <t>(Assign some other value to it, based on some other</t>
        </is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953.92443793730922</v>
      </c>
      <c r="D92">
        <f>D91</f>
        <v>0.021233201408114438</v>
      </c>
      <c r="E92" t="s">
        <v>11</v>
      </c>
      <c r="F92" s="6">
        <v>43982</v>
      </c>
      <c r="G92" s="2"/>
      <c r="H92">
        <f>H91+C92</f>
        <v>45880.001274036054</v>
      </c>
      <c r="Q92" t="inlineStr">
        <is>
          <t>findings than given here).</t>
        </is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974.17930765615461</v>
      </c>
      <c r="D93">
        <f>D92</f>
        <v>0.021233201408114438</v>
      </c>
      <c r="E93" t="s">
        <v>12</v>
      </c>
      <c r="F93" s="6">
        <v>43983</v>
      </c>
      <c r="G93" s="2"/>
      <c r="H93">
        <f>H92+C93</f>
        <v>46854.180581692206</v>
      </c>
      <c r="P93" t="inlineStr">
        <is>
          <t>15 April: formalized entry (column L labels added)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994.86425310323511</v>
      </c>
      <c r="D94">
        <f>D93</f>
        <v>0.021233201408114438</v>
      </c>
      <c r="E94" t="s">
        <v>13</v>
      </c>
      <c r="F94" s="6">
        <v>43984</v>
      </c>
      <c r="G94" s="2"/>
      <c r="H94">
        <f>H93+C94</f>
        <v>47849.044834795444</v>
      </c>
      <c r="P94" t="inlineStr">
        <is>
          <t>17 April: formatting fixes esp. Comma separation</t>
        </is>
      </c>
      <c r="BA94" s="6">
        <v>43936</v>
      </c>
      <c r="BB94">
        <v>636350</v>
      </c>
      <c r="BC94" s="7">
        <f>(BB94/BB93)-1</f>
        <v>0.047196669244820466</v>
      </c>
    </row>
    <row r="95" spans="1:66" ht="19.5">
      <c r="C95">
        <f>H94*D95</f>
        <v>1015.9884061631095</v>
      </c>
      <c r="D95">
        <f>D94</f>
        <v>0.021233201408114438</v>
      </c>
      <c r="E95" t="s">
        <v>14</v>
      </c>
      <c r="F95" s="6">
        <v>43985</v>
      </c>
      <c r="G95" s="2"/>
      <c r="H95">
        <f>H94+C95</f>
        <v>48865.033240958554</v>
      </c>
      <c r="P95" t="inlineStr">
        <is>
          <t>19 April: Y Axis Major ticks now 1024 (exact power of two)</t>
        </is>
      </c>
      <c r="BA95" s="6">
        <v>43937</v>
      </c>
      <c r="BB95">
        <v>667801</v>
      </c>
      <c r="BC95" s="7">
        <f>(BB95/BB94)-1</f>
        <v>0.049424059086980332</v>
      </c>
    </row>
    <row r="96" spans="1:66" ht="19.5">
      <c r="C96">
        <f>H95*D96</f>
        <v>1037.56109261948</v>
      </c>
      <c r="D96">
        <f>D95</f>
        <v>0.021233201408114438</v>
      </c>
      <c r="E96" t="s">
        <v>15</v>
      </c>
      <c r="F96" s="6">
        <v>43986</v>
      </c>
      <c r="G96" s="2"/>
      <c r="H96">
        <f>H95+C96</f>
        <v>49902.594333578032</v>
      </c>
      <c r="P96" t="inlineStr">
        <is>
          <t>19 April: The graph was easy enough to maintain and so is included, standard, now.</t>
        </is>
      </c>
      <c r="AZ96" t="inlineStr">
        <is>
          <t>May be current (likely to be):</t>
        </is>
      </c>
      <c r="BA96" s="6">
        <v>43938</v>
      </c>
      <c r="BB96">
        <v>699706</v>
      </c>
      <c r="BC96" s="7">
        <f>(BB96/BB95)-1</f>
        <v>0.04777620878075961</v>
      </c>
      <c r="BE96" t="inlineStr">
        <is>
          <t>preliminary or provisional</t>
        </is>
      </c>
    </row>
    <row r="97" spans="1:66" ht="19.5">
      <c r="C97">
        <f>H96*D97</f>
        <v>1059.5918362722928</v>
      </c>
      <c r="D97">
        <f>D96</f>
        <v>0.021233201408114438</v>
      </c>
      <c r="E97" t="s">
        <v>16</v>
      </c>
      <c r="F97" s="6">
        <v>43987</v>
      </c>
      <c r="G97" s="2"/>
      <c r="H97">
        <f>H96+C97</f>
        <v>50962.186169850327</v>
      </c>
      <c r="O97" s="1"/>
      <c r="P97" t="inlineStr">
        <is>
          <t>19 April: Column G goes from 35x to 15x (arbitrary value chosen)</t>
        </is>
      </c>
      <c r="Q97" s="1"/>
      <c r="R97" s="1"/>
      <c r="S97" s="1"/>
      <c r="U97" s="1"/>
      <c r="V97" s="1"/>
      <c r="W97" s="1"/>
      <c r="Y97" s="1"/>
      <c r="Z97" s="1"/>
      <c r="AA97" s="1"/>
      <c r="AC97" s="1"/>
      <c r="AD97" s="1"/>
      <c r="AE97" s="1"/>
      <c r="AG97" s="1"/>
      <c r="AH97" s="1"/>
      <c r="AI97" s="1"/>
      <c r="AZ97" t="inlineStr">
        <is>
          <t>TENTATIVE</t>
        </is>
      </c>
      <c r="BA97" s="6">
        <v>43939</v>
      </c>
      <c r="BB97">
        <v>732197</v>
      </c>
      <c r="BC97" s="7">
        <f>(BB97/BB96)-1</f>
        <v>0.04643521707688647</v>
      </c>
      <c r="BE97" t="inlineStr">
        <is>
          <t>(early return on this LINE 97)</t>
        </is>
      </c>
    </row>
    <row r="98" spans="1:66" ht="19.5">
      <c r="C98">
        <f>H97*D98</f>
        <v>1082.0903631422561</v>
      </c>
      <c r="D98">
        <f>D97</f>
        <v>0.021233201408114438</v>
      </c>
      <c r="E98" t="s">
        <v>17</v>
      </c>
      <c r="F98" s="6">
        <v>43988</v>
      </c>
      <c r="G98" s="2"/>
      <c r="H98">
        <f>H97+C98</f>
        <v>52044.276532992582</v>
      </c>
      <c r="O98" s="1"/>
      <c r="Q98" s="1"/>
      <c r="R98" s="1"/>
      <c r="S98" s="1"/>
      <c r="U98" s="1"/>
      <c r="V98" s="1"/>
      <c r="W98" s="1"/>
      <c r="Y98" s="1"/>
      <c r="Z98" s="1"/>
      <c r="AA98" s="1"/>
      <c r="AC98" s="1"/>
      <c r="AD98" s="1"/>
      <c r="AE98" s="1"/>
      <c r="AG98" s="1"/>
      <c r="AH98" s="1"/>
      <c r="AI98" s="1"/>
      <c r="BB98" s="1"/>
    </row>
    <row r="99" spans="1:66" ht="19.5">
      <c r="C99">
        <f>H98*D99</f>
        <v>1105.0666057646354</v>
      </c>
      <c r="D99">
        <f>D98</f>
        <v>0.021233201408114438</v>
      </c>
      <c r="E99" t="s">
        <v>11</v>
      </c>
      <c r="F99" s="6">
        <v>43989</v>
      </c>
      <c r="G99" s="2"/>
      <c r="H99">
        <f>H98+C99</f>
        <v>53149.34313875722</v>
      </c>
      <c r="O99" s="1"/>
      <c r="Q99" s="1"/>
      <c r="R99" s="1"/>
      <c r="S99" s="1"/>
      <c r="U99" s="1"/>
      <c r="V99" s="1"/>
      <c r="W99" s="1"/>
      <c r="Y99" s="1"/>
      <c r="Z99" s="1"/>
      <c r="AA99" s="1"/>
      <c r="AC99" s="1"/>
      <c r="AD99" s="1"/>
      <c r="AE99" s="1"/>
      <c r="AG99" s="1"/>
      <c r="AH99" s="1"/>
      <c r="AI99" s="1"/>
      <c r="BE99" t="inlineStr">
        <is>
          <t>The 699,706 number is unique in</t>
        </is>
      </c>
    </row>
    <row r="100" spans="1:66" ht="19.5">
      <c r="C100">
        <f>H99*D100</f>
        <v>1128.5307075742173</v>
      </c>
      <c r="D100">
        <f>D99</f>
        <v>0.021233201408114438</v>
      </c>
      <c r="E100" t="s">
        <v>12</v>
      </c>
      <c r="F100" s="6">
        <v>43990</v>
      </c>
      <c r="G100" s="2"/>
      <c r="H100">
        <f>H99+C100</f>
        <v>54277.873846331437</v>
      </c>
      <c r="O100" s="1"/>
      <c r="Q100" s="1"/>
      <c r="R100" s="1"/>
      <c r="S100" s="1"/>
      <c r="U100" s="1"/>
      <c r="V100" s="1"/>
      <c r="W100" s="1"/>
      <c r="Y100" s="1"/>
      <c r="Z100" s="1"/>
      <c r="AA100" s="1"/>
      <c r="AC100" s="1"/>
      <c r="AD100" s="1"/>
      <c r="AE100" s="1"/>
      <c r="AG100" s="1"/>
      <c r="AH100" s="1"/>
      <c r="AI100" s="1"/>
      <c r="BE100" t="inlineStr">
        <is>
          <t>this series, as the first unreliable</t>
        </is>
      </c>
    </row>
    <row r="101" spans="1:66" ht="19.5">
      <c r="C101">
        <f>H100*D101</f>
        <v>1152.4930273833825</v>
      </c>
      <c r="D101">
        <f>D100</f>
        <v>0.021233201408114438</v>
      </c>
      <c r="E101" t="s">
        <v>13</v>
      </c>
      <c r="F101" s="6">
        <v>43991</v>
      </c>
      <c r="G101" s="2"/>
      <c r="H101">
        <f>H100+C101</f>
        <v>55430.366873714818</v>
      </c>
      <c r="P101" t="inlineStr">
        <is>
          <t>General:</t>
        </is>
      </c>
      <c r="BE101" t="inlineStr">
        <is>
          <t>value in the series.</t>
        </is>
      </c>
    </row>
    <row r="102" spans="1:66" ht="19.5">
      <c r="C102">
        <f>H101*D102</f>
        <v>1176.9641439552613</v>
      </c>
      <c r="D102">
        <f>D101</f>
        <v>0.021233201408114438</v>
      </c>
      <c r="E102" t="s">
        <v>14</v>
      </c>
      <c r="F102" s="6">
        <v>43992</v>
      </c>
      <c r="G102" s="2"/>
      <c r="H102">
        <f>H101+C102</f>
        <v>56607.331017670076</v>
      </c>
      <c r="Q102" t="inlineStr">
        <is>
          <t>Latency:</t>
        </is>
      </c>
    </row>
    <row r="103" spans="1:66" ht="19.5">
      <c r="C103">
        <f>H102*D103</f>
        <v>1201.9548606739925</v>
      </c>
      <c r="D103">
        <f>D102</f>
        <v>0.021233201408114438</v>
      </c>
      <c r="E103" t="s">
        <v>15</v>
      </c>
      <c r="F103" s="6">
        <v>43993</v>
      </c>
      <c r="G103" s="2"/>
      <c r="H103">
        <f>H102+C103</f>
        <v>57809.285878344068</v>
      </c>
      <c r="R103" t="inlineStr">
        <is>
          <t>Confirmed: infected 5-7 days ago.</t>
        </is>
      </c>
      <c r="BE103" t="inlineStr">
        <is>
          <t>It may in fact become a reliable value,</t>
        </is>
      </c>
    </row>
    <row r="104" spans="1:66" ht="19.5">
      <c r="C104">
        <f>H103*D104</f>
        <v>1227.4762103141454</v>
      </c>
      <c r="D104">
        <f>D103</f>
        <v>0.021233201408114438</v>
      </c>
      <c r="E104" t="s">
        <v>16</v>
      </c>
      <c r="F104" s="6">
        <v>43994</v>
      </c>
      <c r="G104" s="2"/>
      <c r="H104">
        <f>H103+C104</f>
        <v>59036.762088658215</v>
      </c>
      <c r="BE104" t="inlineStr">
        <is>
          <t>24 hours later - it is assumed that once</t>
        </is>
      </c>
    </row>
    <row r="105" spans="1:66" ht="19.5">
      <c r="C105">
        <f>H104*D105</f>
        <v>1253.5394599114147</v>
      </c>
      <c r="D105">
        <f>D104</f>
        <v>0.021233201408114438</v>
      </c>
      <c r="E105" t="s">
        <v>17</v>
      </c>
      <c r="F105" s="6">
        <v>43995</v>
      </c>
      <c r="G105" s="2"/>
      <c r="H105">
        <f>H104+C105</f>
        <v>60290.301548569631</v>
      </c>
      <c r="R105" t="inlineStr">
        <is>
          <t>Hospitalized: infected 1-3 weeks ago.</t>
        </is>
      </c>
      <c r="BE105" t="inlineStr">
        <is>
          <t>the value that follows it has been issued,</t>
        </is>
      </c>
    </row>
    <row r="106" spans="1:66" ht="19.5">
      <c r="C106">
        <f>H105*D106</f>
        <v>1280.1561157367328</v>
      </c>
      <c r="D106">
        <f>D105</f>
        <v>0.021233201408114438</v>
      </c>
      <c r="E106" t="s">
        <v>11</v>
      </c>
      <c r="F106" s="6">
        <v>43996</v>
      </c>
      <c r="G106" s="2"/>
      <c r="H106">
        <f>H105+C106</f>
        <v>61570.457664306363</v>
      </c>
      <c r="BE106" t="inlineStr">
        <is>
          <t>its value will not change again (and, at</t>
        </is>
      </c>
    </row>
    <row r="107" spans="1:66" ht="19.5">
      <c r="C107">
        <f>H106*D107</f>
        <v>1307.3379283760003</v>
      </c>
      <c r="D107">
        <f>D106</f>
        <v>0.021233201408114438</v>
      </c>
      <c r="E107" t="s">
        <v>12</v>
      </c>
      <c r="F107" s="6">
        <v>43997</v>
      </c>
      <c r="G107" s="2"/>
      <c r="H107">
        <f>H106+C107</f>
        <v>62877.795592682363</v>
      </c>
      <c r="R107" t="inlineStr">
        <is>
          <t>Death: infected 3-4 weeks ago.</t>
        </is>
      </c>
      <c r="BE107" t="inlineStr">
        <is>
          <t>that time, it will become a reliable</t>
        </is>
      </c>
    </row>
    <row r="108" spans="1:66" ht="19.5">
      <c r="C108">
        <f>H107*D108</f>
        <v>1335.0968979176751</v>
      </c>
      <c r="D108">
        <f>D107</f>
        <v>0.021233201408114438</v>
      </c>
      <c r="E108" t="s">
        <v>13</v>
      </c>
      <c r="F108" s="6">
        <v>43998</v>
      </c>
      <c r="G108" s="2"/>
      <c r="H108">
        <f>H107+C108</f>
        <v>64212.892490600039</v>
      </c>
      <c r="BB108" s="1"/>
      <c r="BC108" s="1"/>
      <c r="BE108" t="inlineStr">
        <is>
          <t>value in this series).</t>
        </is>
      </c>
    </row>
    <row r="109" spans="1:66" ht="19.5">
      <c r="C109">
        <f>H108*D109</f>
        <v>1363.4452792505099</v>
      </c>
      <c r="D109">
        <f>D108</f>
        <v>0.021233201408114438</v>
      </c>
      <c r="E109" t="s">
        <v>14</v>
      </c>
      <c r="F109" s="6">
        <v>43999</v>
      </c>
      <c r="G109" s="2"/>
      <c r="H109">
        <f>H108+C109</f>
        <v>65576.33776985055</v>
      </c>
      <c r="J109" s="4" t="inlineStr">
        <is>
          <t>Rows: 9 thru 48</t>
        </is>
      </c>
      <c r="S109" t="inlineStr">
        <is>
          <t>Source: Osterholm, 8 April 2020 (podcast).</t>
        </is>
      </c>
      <c r="BB109" s="1"/>
    </row>
    <row r="110" spans="1:66" ht="19.5">
      <c r="C110">
        <f>H109*D110</f>
        <v>1392.3955874737787</v>
      </c>
      <c r="D110">
        <f>D109</f>
        <v>0.021233201408114438</v>
      </c>
      <c r="E110" t="s">
        <v>15</v>
      </c>
      <c r="F110" s="6">
        <v>44000</v>
      </c>
      <c r="G110" s="2"/>
      <c r="H110">
        <f>H109+C110</f>
        <v>66968.733357324323</v>
      </c>
      <c r="BB110" s="1"/>
      <c r="BC110" s="1"/>
    </row>
    <row r="111" spans="1:66" ht="19.5">
      <c r="C111">
        <f>H110*D111</f>
        <v>1421.9606034223791</v>
      </c>
      <c r="D111">
        <f>D110</f>
        <v>0.021233201408114438</v>
      </c>
      <c r="E111" t="s">
        <v>16</v>
      </c>
      <c r="F111" s="6">
        <v>44001</v>
      </c>
      <c r="G111" s="2"/>
      <c r="H111">
        <f>H110+C111</f>
        <v>68390.693960746707</v>
      </c>
      <c r="J111" s="1"/>
      <c r="K111" s="1"/>
      <c r="T111" t="inlineStr">
        <is>
          <t>https://twitter.com/CIDRAP/status/1248291432202407939</t>
        </is>
      </c>
    </row>
    <row r="112" spans="1:66" ht="19.5">
      <c r="C112">
        <f>H111*D112</f>
        <v>1452.1533793092506</v>
      </c>
      <c r="D112">
        <f>D111</f>
        <v>0.021233201408114438</v>
      </c>
      <c r="E112" t="s">
        <v>17</v>
      </c>
      <c r="F112" s="6">
        <v>44002</v>
      </c>
      <c r="G112" s="2"/>
      <c r="H112">
        <f>H111+C112</f>
        <v>69842.84734005596</v>
      </c>
      <c r="J112" s="1"/>
      <c r="K112" s="1"/>
    </row>
    <row r="113" spans="1:66" ht="19.5">
      <c r="C113">
        <f>H112*D113</f>
        <v>1482.987244487598</v>
      </c>
      <c r="D113">
        <f>D112</f>
        <v>0.021233201408114438</v>
      </c>
      <c r="E113" t="s">
        <v>11</v>
      </c>
      <c r="F113" s="6">
        <v>44003</v>
      </c>
      <c r="G113" s="2"/>
      <c r="H113">
        <f>H112+C113</f>
        <v>71325.834584543554</v>
      </c>
      <c r="J113" s="1"/>
      <c r="K113" s="1"/>
      <c r="U113" t="inlineStr">
        <is>
          <t>Episode 3 of Osterholm Update:</t>
        </is>
      </c>
    </row>
    <row r="114" spans="1:66" ht="19.5">
      <c r="C114">
        <f>H113*D114</f>
        <v>1514.4758113354676</v>
      </c>
      <c r="D114">
        <f>D113</f>
        <v>0.021233201408114438</v>
      </c>
      <c r="E114" t="s">
        <v>12</v>
      </c>
      <c r="F114" s="6">
        <v>44004</v>
      </c>
      <c r="G114" s="2"/>
      <c r="H114">
        <f>H113+C114</f>
        <v>72840.310395879016</v>
      </c>
      <c r="J114" s="1"/>
      <c r="K114" s="1"/>
    </row>
    <row r="115" spans="1:66" ht="19.5">
      <c r="C115">
        <f>H114*D115</f>
        <v>1546.6329812652712</v>
      </c>
      <c r="D115">
        <f>D114</f>
        <v>0.021233201408114438</v>
      </c>
      <c r="E115" t="s">
        <v>13</v>
      </c>
      <c r="F115" s="6">
        <v>44005</v>
      </c>
      <c r="G115" s="2"/>
      <c r="H115">
        <f>H114+C115</f>
        <v>74386.943377144285</v>
      </c>
      <c r="J115" s="1"/>
      <c r="K115" s="1"/>
      <c r="V115" t="inlineStr">
        <is>
          <t>http://ow.ly/d5Gk30qwD7o #Coronavirus</t>
        </is>
      </c>
    </row>
    <row r="116" spans="1:66" ht="19.5">
      <c r="C116">
        <f>H115*D116</f>
        <v>1579.4729508609091</v>
      </c>
      <c r="D116">
        <f>D115</f>
        <v>0.021233201408114438</v>
      </c>
      <c r="E116" t="s">
        <v>14</v>
      </c>
      <c r="F116" s="6">
        <v>44006</v>
      </c>
      <c r="G116" s="2"/>
      <c r="H116">
        <f>H115+C116</f>
        <v>75966.416328005202</v>
      </c>
      <c r="J116" s="1"/>
      <c r="K116" s="1"/>
    </row>
    <row r="117" spans="1:66" ht="19.5">
      <c r="C117">
        <f>H116*D117</f>
        <v>1613.0102181452078</v>
      </c>
      <c r="D117">
        <f>D116</f>
        <v>0.021233201408114438</v>
      </c>
      <c r="E117" t="s">
        <v>15</v>
      </c>
      <c r="F117" s="6">
        <v>44007</v>
      </c>
      <c r="G117" s="2"/>
      <c r="H117">
        <f>H116+C117</f>
        <v>77579.426546150411</v>
      </c>
      <c r="V117" t="inlineStr">
        <is>
          <t>#COVID19 is now live:</t>
        </is>
      </c>
    </row>
    <row r="118" spans="1:66" ht="19.5">
      <c r="C118">
        <f>H117*D118</f>
        <v>1647.2595889804315</v>
      </c>
      <c r="D118">
        <f>D117</f>
        <v>0.021233201408114438</v>
      </c>
      <c r="E118" t="s">
        <v>16</v>
      </c>
      <c r="F118" s="6">
        <v>44008</v>
      </c>
      <c r="G118" s="2"/>
      <c r="H118">
        <f>H117+C118</f>
        <v>79226.686135130847</v>
      </c>
      <c r="V118" t="inlineStr">
        <is>
          <t>"Preparing For What's To Come,"</t>
        </is>
      </c>
    </row>
    <row r="119" spans="1:66" ht="19.5">
      <c r="C119">
        <f>H118*D119</f>
        <v>1682.236183604701</v>
      </c>
      <c r="D119">
        <f>D118</f>
        <v>0.021233201408114438</v>
      </c>
      <c r="E119" t="s">
        <v>17</v>
      </c>
      <c r="F119" s="6">
        <v>44009</v>
      </c>
      <c r="G119" s="2"/>
      <c r="H119">
        <f>H118+C119</f>
        <v>80908.922318735553</v>
      </c>
      <c r="V119" t="inlineStr">
        <is>
          <t>in which Dr. Osterholm discusses the US situation,</t>
        </is>
      </c>
    </row>
    <row r="120" spans="1:66" ht="19.5">
      <c r="C120">
        <f>H119*D120</f>
        <v>1717.9554433071974</v>
      </c>
      <c r="D120">
        <f>D119</f>
        <v>0.021233201408114438</v>
      </c>
      <c r="E120" t="s">
        <v>11</v>
      </c>
      <c r="F120" s="6">
        <v>44010</v>
      </c>
      <c r="G120" s="2"/>
      <c r="H120">
        <f>H119+C120</f>
        <v>82626.877762042757</v>
      </c>
      <c r="V120" t="inlineStr">
        <is>
          <t>the potential for subsequent waves, racial</t>
        </is>
      </c>
    </row>
    <row r="121" spans="1:66" ht="19.5">
      <c r="C121">
        <f>H120*D121</f>
        <v>1754.4331372451059</v>
      </c>
      <c r="D121">
        <f>D120</f>
        <v>0.021233201408114438</v>
      </c>
      <c r="E121" t="s">
        <v>12</v>
      </c>
      <c r="F121" s="6">
        <v>44011</v>
      </c>
      <c r="G121" s="2"/>
      <c r="H121">
        <f>H120+C121</f>
        <v>84381.31089928787</v>
      </c>
      <c r="V121" t="inlineStr">
        <is>
          <t>and gender disparities,</t>
        </is>
      </c>
    </row>
    <row r="122" spans="1:66" ht="19.5">
      <c r="C122">
        <f>H121*D122</f>
        <v>1791.6853694053013</v>
      </c>
      <c r="D122">
        <f>D121</f>
        <v>0.021233201408114438</v>
      </c>
      <c r="E122" t="s">
        <v>13</v>
      </c>
      <c r="F122" s="6">
        <v>44012</v>
      </c>
      <c r="G122" s="2"/>
      <c r="H122">
        <f>H121+C122</f>
        <v>86172.996268693169</v>
      </c>
      <c r="V122" t="inlineStr">
        <is>
          <t>and the use of masks by the public</t>
        </is>
      </c>
    </row>
    <row r="123" spans="1:66" ht="19.5">
      <c r="C123">
        <f>H122*D123</f>
        <v>1829.7285857138561</v>
      </c>
      <c r="D123">
        <f>D122</f>
        <v>0.021233201408114438</v>
      </c>
      <c r="E123" t="s">
        <v>14</v>
      </c>
      <c r="F123" s="6">
        <v>44013</v>
      </c>
      <c r="G123" s="2"/>
      <c r="H123">
        <f>H122+C123</f>
        <v>88002.724854407032</v>
      </c>
    </row>
    <row r="124" spans="1:66" ht="19.5">
      <c r="C124">
        <f>H123*D124</f>
        <v>1868.579581296503</v>
      </c>
      <c r="D124">
        <f>D123</f>
        <v>0.021233201408114438</v>
      </c>
      <c r="E124" t="s">
        <v>15</v>
      </c>
      <c r="F124" s="6">
        <v>44014</v>
      </c>
      <c r="G124" s="2"/>
      <c r="H124">
        <f>H123+C124</f>
        <v>89871.30443570354</v>
      </c>
    </row>
    <row r="125" spans="1:66" ht="19.5">
      <c r="C125">
        <f>H124*D125</f>
        <v>1908.2555078932617</v>
      </c>
      <c r="D125">
        <f>D124</f>
        <v>0.021233201408114438</v>
      </c>
      <c r="E125" t="s">
        <v>16</v>
      </c>
      <c r="F125" s="6">
        <v>44015</v>
      </c>
      <c r="G125" s="2"/>
      <c r="H125">
        <f>H124+C125</f>
        <v>91779.559943596803</v>
      </c>
      <c r="AG125" s="1"/>
    </row>
    <row r="126" spans="1:66" ht="19.5">
      <c r="C126">
        <f>H125*D126</f>
        <v>1948.773881430503</v>
      </c>
      <c r="D126">
        <f>D125</f>
        <v>0.021233201408114438</v>
      </c>
      <c r="E126" t="s">
        <v>17</v>
      </c>
      <c r="F126" s="6">
        <v>44016</v>
      </c>
      <c r="G126" s="2"/>
      <c r="H126">
        <f>H125+C126</f>
        <v>93728.333825027308</v>
      </c>
    </row>
    <row r="127" spans="1:66" ht="19.5">
      <c r="C127">
        <f>H126*D127</f>
        <v>1990.1525897537899</v>
      </c>
      <c r="D127">
        <f>D126</f>
        <v>0.021233201408114438</v>
      </c>
      <c r="E127" t="s">
        <v>11</v>
      </c>
      <c r="F127" s="6">
        <v>44017</v>
      </c>
      <c r="G127" s="2"/>
      <c r="H127">
        <f>H126+C127</f>
        <v>95718.486414781102</v>
      </c>
    </row>
    <row r="128" spans="1:66" ht="19.5">
      <c r="C128">
        <f>H127*D128</f>
        <v>2032.4099005249129</v>
      </c>
      <c r="D128">
        <f>D127</f>
        <v>0.021233201408114438</v>
      </c>
      <c r="E128" t="s">
        <v>12</v>
      </c>
      <c r="F128" s="6">
        <v>44018</v>
      </c>
      <c r="G128" s="2"/>
      <c r="H128">
        <f>H127+C128</f>
        <v>97750.896315306018</v>
      </c>
    </row>
    <row r="129" spans="1:66" ht="19.5">
      <c r="C129">
        <f>H128*D129</f>
        <v>2075.564469286604</v>
      </c>
      <c r="D129">
        <f>D128</f>
        <v>0.021233201408114438</v>
      </c>
      <c r="E129" t="s">
        <v>13</v>
      </c>
      <c r="F129" s="6">
        <v>44019</v>
      </c>
      <c r="G129" s="2"/>
      <c r="H129">
        <f>H128+C129</f>
        <v>99826.460784592622</v>
      </c>
    </row>
    <row r="130" spans="1:66" ht="19.5">
      <c r="C130">
        <f>H129*D130</f>
        <v>2119.6353476984928</v>
      </c>
      <c r="D130">
        <f>D129</f>
        <v>0.021233201408114438</v>
      </c>
      <c r="E130" t="s">
        <v>14</v>
      </c>
      <c r="F130" s="6">
        <v>44020</v>
      </c>
      <c r="G130" s="2"/>
      <c r="H130">
        <f>H129+C130</f>
        <v>101946.09613229112</v>
      </c>
    </row>
    <row r="131" spans="1:66" ht="19.5">
      <c r="C131">
        <f>H130*D131</f>
        <v>2164.6419919479335</v>
      </c>
      <c r="D131">
        <f>D130</f>
        <v>0.021233201408114438</v>
      </c>
      <c r="E131" t="s">
        <v>15</v>
      </c>
      <c r="F131" s="6">
        <v>44021</v>
      </c>
      <c r="G131" s="2"/>
      <c r="H131">
        <f>H130+C131</f>
        <v>104110.73812423905</v>
      </c>
    </row>
    <row r="132" spans="1:66" ht="19.5">
      <c r="C132">
        <f>H131*D132</f>
        <v>2210.6042713394263</v>
      </c>
      <c r="D132">
        <f>D131</f>
        <v>0.021233201408114438</v>
      </c>
      <c r="E132" t="s">
        <v>16</v>
      </c>
      <c r="F132" s="6">
        <v>44022</v>
      </c>
      <c r="H132">
        <f>H131+C132</f>
        <v>106321.34239557848</v>
      </c>
    </row>
    <row r="133" spans="1:66" ht="19.5">
      <c r="C133">
        <f>H132*D133</f>
        <v>2257.5424770664144</v>
      </c>
      <c r="D133">
        <f>D132</f>
        <v>0.021233201408114438</v>
      </c>
      <c r="E133" t="s">
        <v>17</v>
      </c>
      <c r="F133" s="6">
        <v>44023</v>
      </c>
      <c r="H133">
        <f>H132+C133</f>
        <v>108578.88487264489</v>
      </c>
    </row>
    <row r="134" spans="1:66" ht="19.5">
      <c r="C134">
        <f>H133*D134</f>
        <v>2305.4773311693389</v>
      </c>
      <c r="D134">
        <f>D133</f>
        <v>0.021233201408114438</v>
      </c>
      <c r="E134" t="s">
        <v>11</v>
      </c>
      <c r="F134" s="6">
        <v>44024</v>
      </c>
      <c r="H134">
        <f>H133+C134</f>
        <v>110884.36220381423</v>
      </c>
    </row>
    <row r="135" spans="1:66" ht="19.5">
      <c r="C135">
        <f>H134*D135</f>
        <v>2354.4299956839</v>
      </c>
      <c r="D135">
        <f>D134</f>
        <v>0.021233201408114438</v>
      </c>
      <c r="E135" t="s">
        <v>12</v>
      </c>
      <c r="F135" s="6">
        <v>44025</v>
      </c>
      <c r="H135">
        <f>H134+C135</f>
        <v>113238.79219949813</v>
      </c>
    </row>
    <row r="136" spans="1:66" ht="19.5">
      <c r="C136">
        <f>H135*D136</f>
        <v>2404.4220819835618</v>
      </c>
      <c r="D136">
        <f>D135</f>
        <v>0.021233201408114438</v>
      </c>
      <c r="E136" t="s">
        <v>13</v>
      </c>
      <c r="F136" s="6">
        <v>44026</v>
      </c>
      <c r="H136">
        <f>H135+C136</f>
        <v>115643.21428148169</v>
      </c>
    </row>
    <row r="137" spans="1:66" ht="19.5">
      <c r="C137">
        <f>H136*D137</f>
        <v>2455.4756603204369</v>
      </c>
      <c r="D137">
        <f>D136</f>
        <v>0.021233201408114438</v>
      </c>
      <c r="E137" t="s">
        <v>14</v>
      </c>
      <c r="F137" s="6">
        <v>44027</v>
      </c>
      <c r="H137">
        <f>H136+C137</f>
        <v>118098.68994180212</v>
      </c>
    </row>
    <row r="138" spans="1:66" ht="19.5">
      <c r="C138">
        <f>H137*D138</f>
        <v>2507.6132695687434</v>
      </c>
      <c r="D138">
        <f>D137</f>
        <v>0.021233201408114438</v>
      </c>
      <c r="E138" t="s">
        <v>15</v>
      </c>
      <c r="F138" s="6">
        <v>44028</v>
      </c>
      <c r="H138">
        <f>H137+C138</f>
        <v>120606.30321137086</v>
      </c>
    </row>
    <row r="139" spans="1:66" ht="19.5">
      <c r="C139">
        <f>H138*D139</f>
        <v>2560.8579271751569</v>
      </c>
      <c r="D139">
        <f>D138</f>
        <v>0.021233201408114438</v>
      </c>
      <c r="E139" t="s">
        <v>16</v>
      </c>
      <c r="F139" s="6">
        <v>44029</v>
      </c>
      <c r="H139">
        <f>H138+C139</f>
        <v>123167.16113854601</v>
      </c>
    </row>
    <row r="140" spans="1:66" ht="19.5">
      <c r="C140">
        <f>H139*D140</f>
        <v>2615.2331393204331</v>
      </c>
      <c r="D140">
        <f>D139</f>
        <v>0.021233201408114438</v>
      </c>
      <c r="E140" t="s">
        <v>17</v>
      </c>
      <c r="F140" s="6">
        <v>44030</v>
      </c>
      <c r="H140">
        <f>H139+C140</f>
        <v>125782.39427786645</v>
      </c>
    </row>
    <row r="141" spans="1:66" ht="19.5">
      <c r="C141">
        <f>H140*D141</f>
        <v>2670.7629112967993</v>
      </c>
      <c r="D141">
        <f>D140</f>
        <v>0.021233201408114438</v>
      </c>
      <c r="E141" t="s">
        <v>11</v>
      </c>
      <c r="F141" s="6">
        <v>44031</v>
      </c>
      <c r="H141">
        <f>H140+C141</f>
        <v>128453.15718916325</v>
      </c>
    </row>
    <row r="142" spans="1:66" ht="19.5">
      <c r="C142">
        <f>H141*D142</f>
        <v>2727.4717581056861</v>
      </c>
      <c r="D142">
        <f>D141</f>
        <v>0.021233201408114438</v>
      </c>
      <c r="E142" t="s">
        <v>12</v>
      </c>
      <c r="F142" s="6">
        <v>44032</v>
      </c>
      <c r="H142">
        <f>H141+C142</f>
        <v>131180.62894726894</v>
      </c>
    </row>
    <row r="143" spans="1:66" ht="19.5">
      <c r="C143">
        <f>H142*D143</f>
        <v>2785.3847152804883</v>
      </c>
      <c r="D143">
        <f>D142</f>
        <v>0.021233201408114438</v>
      </c>
      <c r="E143" t="s">
        <v>13</v>
      </c>
      <c r="F143" s="6">
        <v>44033</v>
      </c>
      <c r="H143">
        <f>H142+C143</f>
        <v>133966.01366254943</v>
      </c>
    </row>
    <row r="144" spans="1:66" ht="19.5">
      <c r="C144">
        <f>H143*D144</f>
        <v>2844.5273499391228</v>
      </c>
      <c r="D144">
        <f>D143</f>
        <v>0.021233201408114438</v>
      </c>
      <c r="E144" t="s">
        <v>14</v>
      </c>
      <c r="F144" s="6">
        <v>44034</v>
      </c>
      <c r="H144">
        <f>H143+C144</f>
        <v>136810.54101248857</v>
      </c>
    </row>
    <row r="145" spans="1:66" ht="19.5">
      <c r="C145">
        <f>H144*D145</f>
        <v>2904.9257720712703</v>
      </c>
      <c r="D145">
        <f>D144</f>
        <v>0.021233201408114438</v>
      </c>
      <c r="E145" t="s">
        <v>15</v>
      </c>
      <c r="F145" s="6">
        <v>44035</v>
      </c>
      <c r="H145">
        <f>H144+C145</f>
        <v>139715.46678455983</v>
      </c>
    </row>
    <row r="146" spans="1:66" ht="19.5">
      <c r="C146">
        <f>H145*D146</f>
        <v>2966.6066460652819</v>
      </c>
      <c r="D146">
        <f>D145</f>
        <v>0.021233201408114438</v>
      </c>
      <c r="E146" t="s">
        <v>16</v>
      </c>
      <c r="F146" s="6">
        <v>44036</v>
      </c>
      <c r="H146">
        <f>H145+C146</f>
        <v>142682.07343062511</v>
      </c>
    </row>
    <row r="147" spans="1:66" ht="19.5">
      <c r="C147">
        <f>H146*D147</f>
        <v>3029.5972024798366</v>
      </c>
      <c r="D147">
        <f>D146</f>
        <v>0.021233201408114438</v>
      </c>
      <c r="E147" t="s">
        <v>17</v>
      </c>
      <c r="F147" s="6">
        <v>44037</v>
      </c>
      <c r="H147">
        <f>H146+C147</f>
        <v>145711.67063310495</v>
      </c>
    </row>
    <row r="148" spans="1:66" ht="19.5">
      <c r="C148">
        <f>H147*D148</f>
        <v>3093.9252500655512</v>
      </c>
      <c r="D148">
        <f>D147</f>
        <v>0.021233201408114438</v>
      </c>
      <c r="E148" t="s">
        <v>11</v>
      </c>
      <c r="F148" s="6">
        <v>44038</v>
      </c>
      <c r="H148">
        <f>H147+C148</f>
        <v>148805.59588317049</v>
      </c>
    </row>
    <row r="149" spans="1:66" ht="19.5">
      <c r="C149">
        <f>H148*D149</f>
        <v>3159.6191880418437</v>
      </c>
      <c r="D149">
        <f>D148</f>
        <v>0.021233201408114438</v>
      </c>
      <c r="E149" t="s">
        <v>12</v>
      </c>
      <c r="F149" s="6">
        <v>44039</v>
      </c>
      <c r="H149">
        <f>H148+C149</f>
        <v>151965.21507121233</v>
      </c>
    </row>
    <row r="150" spans="1:66" ht="19.5">
      <c r="C150">
        <f>H149*D150</f>
        <v>3226.7080186344792</v>
      </c>
      <c r="D150">
        <f>D149</f>
        <v>0.021233201408114438</v>
      </c>
      <c r="E150" t="s">
        <v>13</v>
      </c>
      <c r="F150" s="6">
        <v>44040</v>
      </c>
      <c r="H150">
        <f>H149+C150</f>
        <v>155191.92308984679</v>
      </c>
    </row>
    <row r="151" spans="1:66" ht="19.5">
      <c r="C151">
        <f>H150*D151</f>
        <v>3295.2213598793223</v>
      </c>
      <c r="D151">
        <f>D150</f>
        <v>0.021233201408114438</v>
      </c>
      <c r="E151" t="s">
        <v>14</v>
      </c>
      <c r="F151" s="6">
        <v>44041</v>
      </c>
      <c r="H151">
        <f>H150+C151</f>
        <v>158487.14444972613</v>
      </c>
    </row>
    <row r="152" spans="1:66" ht="19.5">
      <c r="C152">
        <f>H151*D152</f>
        <v>3365.1894586979611</v>
      </c>
      <c r="D152">
        <f>D151</f>
        <v>0.021233201408114438</v>
      </c>
      <c r="E152" t="s">
        <v>15</v>
      </c>
      <c r="F152" s="6">
        <v>44042</v>
      </c>
      <c r="H152">
        <f>H151+C152</f>
        <v>161852.33390842407</v>
      </c>
    </row>
    <row r="153" spans="1:66" ht="19.5">
      <c r="C153">
        <f>H152*D153</f>
        <v>3436.6432042509582</v>
      </c>
      <c r="D153">
        <f>D152</f>
        <v>0.021233201408114438</v>
      </c>
      <c r="E153" t="s">
        <v>16</v>
      </c>
      <c r="F153" s="6">
        <v>44043</v>
      </c>
      <c r="H153">
        <f>H152+C153</f>
        <v>165288.97711267503</v>
      </c>
    </row>
    <row r="154" spans="1:66" ht="19.5">
      <c r="C154">
        <f>H153*D154</f>
        <v>3509.6141415746465</v>
      </c>
      <c r="D154">
        <f>D153</f>
        <v>0.021233201408114438</v>
      </c>
      <c r="E154" t="s">
        <v>17</v>
      </c>
      <c r="F154" s="6">
        <v>44044</v>
      </c>
      <c r="H154">
        <f>H153+C154</f>
        <v>168798.59125424968</v>
      </c>
    </row>
    <row r="155" spans="1:66" ht="19.5">
      <c r="C155">
        <f>H154*D155</f>
        <v>3584.1344855074676</v>
      </c>
      <c r="D155">
        <f>D154</f>
        <v>0.021233201408114438</v>
      </c>
      <c r="E155" t="s">
        <v>11</v>
      </c>
      <c r="F155" s="6">
        <v>44045</v>
      </c>
      <c r="H155">
        <f>H154+C155</f>
        <v>172382.72573975715</v>
      </c>
    </row>
    <row r="156" spans="1:66" ht="19.5">
      <c r="C156">
        <f>H155*D156</f>
        <v>3660.2371349120167</v>
      </c>
      <c r="D156">
        <f>D155</f>
        <v>0.021233201408114438</v>
      </c>
      <c r="E156" t="s">
        <v>12</v>
      </c>
      <c r="F156" s="6">
        <v>44046</v>
      </c>
      <c r="H156">
        <f>H155+C156</f>
        <v>176042.96287466917</v>
      </c>
    </row>
    <row r="157" spans="1:66" ht="19.5">
      <c r="C157">
        <f>H156*D157</f>
        <v>3737.9556871990635</v>
      </c>
      <c r="D157">
        <f>D156</f>
        <v>0.021233201408114438</v>
      </c>
      <c r="E157" t="s">
        <v>13</v>
      </c>
      <c r="F157" s="6">
        <v>44047</v>
      </c>
      <c r="H157">
        <f>H156+C157</f>
        <v>179780.91856186822</v>
      </c>
    </row>
    <row r="158" spans="1:66" ht="19.5">
      <c r="C158">
        <f>H157*D158</f>
        <v>3817.3244531599676</v>
      </c>
      <c r="D158">
        <f>D157</f>
        <v>0.021233201408114438</v>
      </c>
      <c r="E158" t="s">
        <v>14</v>
      </c>
      <c r="F158" s="6">
        <v>44048</v>
      </c>
      <c r="H158">
        <f>H157+C158</f>
        <v>183598.24301502819</v>
      </c>
    </row>
    <row r="159" spans="1:66" ht="19.5">
      <c r="C159">
        <f>H158*D159</f>
        <v>3898.3784721140332</v>
      </c>
      <c r="D159">
        <f>D158</f>
        <v>0.021233201408114438</v>
      </c>
      <c r="E159" t="s">
        <v>15</v>
      </c>
      <c r="F159" s="6">
        <v>44049</v>
      </c>
      <c r="H159">
        <f>H158+C159</f>
        <v>187496.62148714223</v>
      </c>
    </row>
    <row r="160" spans="1:66" ht="19.5">
      <c r="C160">
        <f>H159*D160</f>
        <v>3981.153527377488</v>
      </c>
      <c r="D160">
        <f>D159</f>
        <v>0.021233201408114438</v>
      </c>
      <c r="E160" t="s">
        <v>16</v>
      </c>
      <c r="F160" s="6">
        <v>44050</v>
      </c>
      <c r="H160">
        <f>H159+C160</f>
        <v>191477.77501451972</v>
      </c>
    </row>
    <row r="161" spans="1:66" ht="19.5">
      <c r="C161">
        <f>H160*D161</f>
        <v>4065.6861620609197</v>
      </c>
      <c r="D161">
        <f>D160</f>
        <v>0.021233201408114438</v>
      </c>
      <c r="E161" t="s">
        <v>17</v>
      </c>
      <c r="F161" s="6">
        <v>44051</v>
      </c>
      <c r="H161">
        <f>H160+C161</f>
        <v>195543.46117658063</v>
      </c>
    </row>
    <row r="162" spans="1:66" ht="19.5">
      <c r="C162">
        <f>H161*D162</f>
        <v>4152.013695202143</v>
      </c>
      <c r="D162">
        <f>D161</f>
        <v>0.021233201408114438</v>
      </c>
      <c r="E162" t="s">
        <v>11</v>
      </c>
      <c r="F162" s="6">
        <v>44052</v>
      </c>
      <c r="H162">
        <f>H161+C162</f>
        <v>199695.47487178279</v>
      </c>
    </row>
    <row r="163" spans="1:66" ht="19.5">
      <c r="C163">
        <f>H162*D163</f>
        <v>4240.1742382416196</v>
      </c>
      <c r="D163">
        <f>D162</f>
        <v>0.021233201408114438</v>
      </c>
      <c r="E163" t="s">
        <v>12</v>
      </c>
      <c r="F163" s="6">
        <v>44053</v>
      </c>
      <c r="H163">
        <f>H162+C163</f>
        <v>203935.64911002442</v>
      </c>
    </row>
    <row r="164" spans="1:66" ht="19.5">
      <c r="C164">
        <f>H163*D164</f>
        <v>4330.2067118477025</v>
      </c>
      <c r="D164">
        <f>D163</f>
        <v>0.021233201408114438</v>
      </c>
      <c r="E164" t="s">
        <v>13</v>
      </c>
      <c r="F164" s="6">
        <v>44054</v>
      </c>
      <c r="H164">
        <f>H163+C164</f>
        <v>208265.85582187213</v>
      </c>
    </row>
    <row r="165" spans="1:66" ht="19.5">
      <c r="C165">
        <f>H164*D165</f>
        <v>4422.1508630991339</v>
      </c>
      <c r="D165">
        <f>D164</f>
        <v>0.021233201408114438</v>
      </c>
      <c r="E165" t="s">
        <v>14</v>
      </c>
      <c r="F165" s="6">
        <v>44055</v>
      </c>
      <c r="H165">
        <f>H164+C165</f>
        <v>212688.00668497127</v>
      </c>
    </row>
    <row r="166" spans="1:66" ht="19.5">
      <c r="C166">
        <f>H165*D166</f>
        <v>4516.0472830323852</v>
      </c>
      <c r="D166">
        <f>D165</f>
        <v>0.021233201408114438</v>
      </c>
      <c r="E166" t="s">
        <v>15</v>
      </c>
      <c r="F166" s="6">
        <v>44056</v>
      </c>
      <c r="H166">
        <f>H165+C166</f>
        <v>217204.05396800366</v>
      </c>
    </row>
    <row r="167" spans="1:66" ht="19.5">
      <c r="C167">
        <f>H166*D167</f>
        <v>4611.93742456158</v>
      </c>
      <c r="D167">
        <f>D166</f>
        <v>0.021233201408114438</v>
      </c>
      <c r="E167" t="s">
        <v>16</v>
      </c>
      <c r="F167" s="6">
        <v>44057</v>
      </c>
      <c r="H167">
        <f>H166+C167</f>
        <v>221815.99139256525</v>
      </c>
    </row>
    <row r="168" spans="1:66" ht="19.5">
      <c r="C168">
        <f>H167*D168</f>
        <v>4709.8636207789168</v>
      </c>
      <c r="D168">
        <f>D167</f>
        <v>0.021233201408114438</v>
      </c>
      <c r="E168" t="s">
        <v>17</v>
      </c>
      <c r="F168" s="6">
        <v>44058</v>
      </c>
      <c r="H168">
        <f>H167+C168</f>
        <v>226525.85501334417</v>
      </c>
    </row>
    <row r="169" spans="1:66" ht="19.5">
      <c r="C169">
        <f>H168*D169</f>
        <v>4809.8691036436667</v>
      </c>
      <c r="D169">
        <f>D168</f>
        <v>0.021233201408114438</v>
      </c>
      <c r="E169" t="s">
        <v>11</v>
      </c>
      <c r="F169" s="6">
        <v>44059</v>
      </c>
      <c r="H169">
        <f>H168+C169</f>
        <v>231335.72411698784</v>
      </c>
    </row>
    <row r="170" spans="1:66" ht="19.5">
      <c r="C170">
        <f>H169*D170</f>
        <v>4911.9980230679994</v>
      </c>
      <c r="D170">
        <f>D169</f>
        <v>0.021233201408114438</v>
      </c>
      <c r="E170" t="s">
        <v>12</v>
      </c>
      <c r="F170" s="6">
        <v>44060</v>
      </c>
      <c r="H170">
        <f>H169+C170</f>
        <v>236247.72214005585</v>
      </c>
    </row>
    <row r="171" spans="1:66" ht="19.5">
      <c r="C171">
        <f>H170*D171</f>
        <v>5016.2954664080626</v>
      </c>
      <c r="D171">
        <f>D170</f>
        <v>0.021233201408114438</v>
      </c>
      <c r="E171" t="s">
        <v>13</v>
      </c>
      <c r="F171" s="6">
        <v>44061</v>
      </c>
      <c r="H171">
        <f>H170+C171</f>
        <v>241264.01760646392</v>
      </c>
    </row>
    <row r="172" spans="1:66" ht="19.5">
      <c r="C172">
        <f>H171*D172</f>
        <v>5122.8074783689162</v>
      </c>
      <c r="D172">
        <f>D171</f>
        <v>0.021233201408114438</v>
      </c>
      <c r="E172" t="s">
        <v>14</v>
      </c>
      <c r="F172" s="6">
        <v>44062</v>
      </c>
      <c r="H172">
        <f>H171+C172</f>
        <v>246386.82508483285</v>
      </c>
    </row>
    <row r="173" spans="1:66" ht="19.5">
      <c r="C173">
        <f>H172*D173</f>
        <v>5231.5810813321186</v>
      </c>
      <c r="D173">
        <f>D172</f>
        <v>0.021233201408114438</v>
      </c>
      <c r="E173" t="s">
        <v>15</v>
      </c>
      <c r="F173" s="6">
        <v>44063</v>
      </c>
      <c r="H173">
        <f>H172+C173</f>
        <v>251618.40616616496</v>
      </c>
    </row>
    <row r="174" spans="1:66" ht="19.5">
      <c r="C174">
        <f>H173*D174</f>
        <v>5342.6642961149246</v>
      </c>
      <c r="D174">
        <f>D173</f>
        <v>0.021233201408114438</v>
      </c>
      <c r="E174" t="s">
        <v>16</v>
      </c>
      <c r="F174" s="6">
        <v>44064</v>
      </c>
      <c r="H174">
        <f>H173+C174</f>
        <v>256961.07046227989</v>
      </c>
    </row>
    <row r="175" spans="1:66" ht="19.5">
      <c r="C175">
        <f>H174*D175</f>
        <v>5456.1061631702751</v>
      </c>
      <c r="D175">
        <f>D174</f>
        <v>0.021233201408114438</v>
      </c>
      <c r="E175" t="s">
        <v>17</v>
      </c>
      <c r="F175" s="6">
        <v>44065</v>
      </c>
      <c r="H175">
        <f>H174+C175</f>
        <v>262417.17662545014</v>
      </c>
    </row>
    <row r="176" spans="1:66" ht="19.5">
      <c r="C176">
        <f>H175*D176</f>
        <v>5571.9567642369229</v>
      </c>
      <c r="D176">
        <f>D175</f>
        <v>0.021233201408114438</v>
      </c>
      <c r="E176" t="s">
        <v>11</v>
      </c>
      <c r="F176" s="6">
        <v>44066</v>
      </c>
      <c r="H176">
        <f>H175+C176</f>
        <v>267989.13338968705</v>
      </c>
    </row>
    <row r="177" spans="1:66" ht="19.5">
      <c r="C177">
        <f>H176*D177</f>
        <v>5690.2672444492709</v>
      </c>
      <c r="D177">
        <f>D176</f>
        <v>0.021233201408114438</v>
      </c>
      <c r="E177" t="s">
        <v>12</v>
      </c>
      <c r="F177" s="6">
        <v>44067</v>
      </c>
      <c r="H177">
        <f>H176+C177</f>
        <v>273679.40063413634</v>
      </c>
    </row>
    <row r="178" spans="1:66" ht="19.5">
      <c r="C178">
        <f>H177*D178</f>
        <v>5811.0898349166591</v>
      </c>
      <c r="D178">
        <f>D177</f>
        <v>0.021233201408114438</v>
      </c>
      <c r="E178" t="s">
        <v>13</v>
      </c>
      <c r="F178" s="6">
        <v>44068</v>
      </c>
      <c r="H178">
        <f>H177+C178</f>
        <v>279490.49046905298</v>
      </c>
    </row>
    <row r="179" spans="1:66" ht="19.5">
      <c r="C179">
        <f>H178*D179</f>
        <v>5934.4778757820905</v>
      </c>
      <c r="D179">
        <f>D178</f>
        <v>0.021233201408114438</v>
      </c>
      <c r="E179" t="s">
        <v>14</v>
      </c>
      <c r="F179" s="6">
        <v>44069</v>
      </c>
      <c r="H179">
        <f>H178+C179</f>
        <v>285424.9683448351</v>
      </c>
    </row>
    <row r="180" spans="1:66" ht="19.5">
      <c r="C180">
        <f>H179*D180</f>
        <v>6060.4858397705711</v>
      </c>
      <c r="D180">
        <f>D179</f>
        <v>0.021233201408114438</v>
      </c>
      <c r="E180" t="s">
        <v>15</v>
      </c>
      <c r="F180" s="6">
        <v>44070</v>
      </c>
      <c r="H180">
        <f>H179+C180</f>
        <v>291485.45418460568</v>
      </c>
    </row>
    <row r="181" spans="1:66" ht="19.5">
      <c r="C181">
        <f>H180*D181</f>
        <v>6189.1693562374458</v>
      </c>
      <c r="D181">
        <f>D180</f>
        <v>0.021233201408114438</v>
      </c>
      <c r="E181" t="s">
        <v>16</v>
      </c>
      <c r="F181" s="6">
        <v>44071</v>
      </c>
      <c r="H181">
        <f>H180+C181</f>
        <v>297674.62354084314</v>
      </c>
    </row>
    <row r="182" spans="1:66" ht="19.5">
      <c r="C182">
        <f>H181*D182</f>
        <v>6320.5852357273661</v>
      </c>
      <c r="D182">
        <f>D181</f>
        <v>0.021233201408114438</v>
      </c>
      <c r="E182" t="s">
        <v>17</v>
      </c>
      <c r="F182" s="6">
        <v>44072</v>
      </c>
      <c r="H182">
        <f>H181+C182</f>
        <v>303995.20877657051</v>
      </c>
    </row>
    <row r="183" spans="1:66" ht="19.5">
      <c r="C183">
        <f>H182*D183</f>
        <v>6454.7914950547192</v>
      </c>
      <c r="D183">
        <f>D182</f>
        <v>0.021233201408114438</v>
      </c>
      <c r="E183" t="s">
        <v>11</v>
      </c>
      <c r="F183" s="6">
        <v>44073</v>
      </c>
      <c r="H183">
        <f>H182+C183</f>
        <v>310450.00027162523</v>
      </c>
    </row>
    <row r="184" spans="1:66" ht="19.5">
      <c r="C184">
        <f>H183*D184</f>
        <v>6591.8473829166005</v>
      </c>
      <c r="D184">
        <f>D183</f>
        <v>0.021233201408114438</v>
      </c>
      <c r="E184" t="s">
        <v>12</v>
      </c>
      <c r="F184" s="6">
        <v>44074</v>
      </c>
      <c r="H184">
        <f>H183+C184</f>
        <v>317041.84765454184</v>
      </c>
    </row>
    <row r="185" spans="1:66" ht="19.5">
      <c r="C185">
        <f>H184*D185</f>
        <v>6731.8134060496213</v>
      </c>
      <c r="D185">
        <f>D184</f>
        <v>0.021233201408114438</v>
      </c>
      <c r="E185" t="s">
        <v>13</v>
      </c>
      <c r="F185" s="6">
        <v>44075</v>
      </c>
      <c r="H185">
        <f>H184+C185</f>
        <v>323773.66106059146</v>
      </c>
    </row>
    <row r="186" spans="1:66" ht="19.5">
      <c r="C186">
        <f>H185*D186</f>
        <v>6874.7513559421177</v>
      </c>
      <c r="D186">
        <f>D185</f>
        <v>0.021233201408114438</v>
      </c>
      <c r="E186" t="s">
        <v>14</v>
      </c>
      <c r="F186" s="6">
        <v>44076</v>
      </c>
      <c r="H186">
        <f>H185+C186</f>
        <v>330648.41241653357</v>
      </c>
    </row>
    <row r="187" spans="1:66" ht="19.5">
      <c r="C187">
        <f>H186*D187</f>
        <v>7020.7243361135443</v>
      </c>
      <c r="D187">
        <f>D186</f>
        <v>0.021233201408114438</v>
      </c>
      <c r="E187" t="s">
        <v>15</v>
      </c>
      <c r="F187" s="6">
        <v>44077</v>
      </c>
      <c r="H187">
        <f>H186+C187</f>
        <v>337669.13675264711</v>
      </c>
    </row>
    <row r="188" spans="1:66" ht="19.5">
      <c r="C188">
        <f>H187*D188</f>
        <v>7169.7967899730938</v>
      </c>
      <c r="D188">
        <f>D187</f>
        <v>0.021233201408114438</v>
      </c>
      <c r="E188" t="s">
        <v>16</v>
      </c>
      <c r="F188" s="6">
        <v>44078</v>
      </c>
      <c r="H188">
        <f>H187+C188</f>
        <v>344838.93354262022</v>
      </c>
    </row>
    <row r="189" spans="1:66" ht="19.5">
      <c r="C189">
        <f>H188*D189</f>
        <v>7322.0345292698448</v>
      </c>
      <c r="D189">
        <f>D188</f>
        <v>0.021233201408114438</v>
      </c>
      <c r="E189" t="s">
        <v>17</v>
      </c>
      <c r="F189" s="6">
        <v>44079</v>
      </c>
      <c r="H189">
        <f>H188+C189</f>
        <v>352160.96807189006</v>
      </c>
    </row>
    <row r="190" spans="1:66" ht="19.5">
      <c r="C190">
        <f>H189*D190</f>
        <v>7477.5047631469997</v>
      </c>
      <c r="D190">
        <f>D189</f>
        <v>0.021233201408114438</v>
      </c>
      <c r="E190" t="s">
        <v>11</v>
      </c>
      <c r="F190" s="6">
        <v>44080</v>
      </c>
      <c r="H190">
        <f>H189+C190</f>
        <v>359638.47283503704</v>
      </c>
    </row>
    <row r="191" spans="1:66" ht="19.5">
      <c r="C191">
        <f>H190*D191</f>
        <v>7636.2761278130347</v>
      </c>
      <c r="D191">
        <f>D190</f>
        <v>0.021233201408114438</v>
      </c>
      <c r="E191" t="s">
        <v>12</v>
      </c>
      <c r="F191" s="6">
        <v>44081</v>
      </c>
      <c r="H191">
        <f>H190+C191</f>
        <v>367274.74896285008</v>
      </c>
    </row>
    <row r="192" spans="1:66" ht="19.5">
      <c r="C192">
        <f>H191*D192</f>
        <v>7798.4187168428653</v>
      </c>
      <c r="D192">
        <f>D191</f>
        <v>0.021233201408114438</v>
      </c>
      <c r="E192" t="s">
        <v>13</v>
      </c>
      <c r="F192" s="6">
        <v>44082</v>
      </c>
      <c r="H192">
        <f>H191+C192</f>
        <v>375073.16767969297</v>
      </c>
    </row>
    <row r="193" spans="1:66" ht="19.5">
      <c r="C193">
        <f>H192*D193</f>
        <v>7964.0041121223994</v>
      </c>
      <c r="D193">
        <f>D192</f>
        <v>0.021233201408114438</v>
      </c>
      <c r="E193" t="s">
        <v>14</v>
      </c>
      <c r="F193" s="6">
        <v>44083</v>
      </c>
      <c r="H193">
        <f>H192+C193</f>
        <v>383037.17179181537</v>
      </c>
    </row>
    <row r="194" spans="1:66" ht="19.5">
      <c r="C194">
        <f>H193*D194</f>
        <v>8133.1054154501462</v>
      </c>
      <c r="D194">
        <f>D193</f>
        <v>0.021233201408114438</v>
      </c>
      <c r="E194" t="s">
        <v>15</v>
      </c>
      <c r="F194" s="6">
        <v>44084</v>
      </c>
      <c r="H194">
        <f>H193+C194</f>
        <v>391170.27720726549</v>
      </c>
    </row>
    <row r="195" spans="1:66" ht="19.5">
      <c r="C195">
        <f>H194*D195</f>
        <v>8305.7972808098257</v>
      </c>
      <c r="D195">
        <f>D194</f>
        <v>0.021233201408114438</v>
      </c>
      <c r="E195" t="s">
        <v>16</v>
      </c>
      <c r="F195" s="6">
        <v>44085</v>
      </c>
      <c r="H195">
        <f>H194+C195</f>
        <v>399476.07448807533</v>
      </c>
    </row>
    <row r="196" spans="1:66" ht="19.5">
      <c r="C196">
        <f>H195*D196</f>
        <v>8482.1559473282286</v>
      </c>
      <c r="D196">
        <f>D195</f>
        <v>0.021233201408114438</v>
      </c>
      <c r="E196" t="s">
        <v>17</v>
      </c>
      <c r="F196" s="6">
        <v>44086</v>
      </c>
      <c r="H196">
        <f>H195+C196</f>
        <v>407958.23043540359</v>
      </c>
    </row>
    <row r="197" spans="1:66" ht="19.5">
      <c r="C197">
        <f>H196*D197</f>
        <v>8662.2592729328862</v>
      </c>
      <c r="D197">
        <f>D196</f>
        <v>0.021233201408114438</v>
      </c>
      <c r="E197" t="s">
        <v>11</v>
      </c>
      <c r="F197" s="6">
        <v>44087</v>
      </c>
      <c r="H197">
        <f>H196+C197</f>
        <v>416620.48970833648</v>
      </c>
    </row>
    <row r="198" spans="1:66" ht="19.5">
      <c r="C198">
        <f>H197*D198</f>
        <v>8846.1867687243775</v>
      </c>
      <c r="D198">
        <f>D197</f>
        <v>0.021233201408114438</v>
      </c>
      <c r="E198" t="s">
        <v>12</v>
      </c>
      <c r="F198" s="6">
        <v>44088</v>
      </c>
      <c r="H198">
        <f>H197+C198</f>
        <v>425466.67647706083</v>
      </c>
    </row>
    <row r="199" spans="1:66" ht="19.5">
      <c r="C199">
        <f>H198*D199</f>
        <v>9034.0196340784987</v>
      </c>
      <c r="D199">
        <f>D198</f>
        <v>0.021233201408114438</v>
      </c>
      <c r="E199" t="s">
        <v>13</v>
      </c>
      <c r="F199" s="6">
        <v>44089</v>
      </c>
      <c r="H199">
        <f>H198+C199</f>
        <v>434500.69611113932</v>
      </c>
    </row>
    <row r="200" spans="1:66" ht="19.5">
      <c r="C200">
        <f>H199*D200</f>
        <v>9225.8407924937474</v>
      </c>
      <c r="D200">
        <f>D199</f>
        <v>0.021233201408114438</v>
      </c>
      <c r="E200" t="s">
        <v>14</v>
      </c>
      <c r="F200" s="6">
        <v>44090</v>
      </c>
      <c r="H200">
        <f>H199+C200</f>
        <v>443726.53690363304</v>
      </c>
    </row>
    <row r="201" spans="1:66" ht="19.5">
      <c r="C201">
        <f>H200*D201</f>
        <v>9421.734928199965</v>
      </c>
      <c r="D201">
        <f>D200</f>
        <v>0.021233201408114438</v>
      </c>
      <c r="E201" t="s">
        <v>15</v>
      </c>
      <c r="F201" s="6">
        <v>44091</v>
      </c>
      <c r="H201">
        <f>H200+C201</f>
        <v>453148.271831833</v>
      </c>
    </row>
    <row r="202" spans="1:66" ht="19.5">
      <c r="C202">
        <f>H201*D202</f>
        <v>9621.7885235443009</v>
      </c>
      <c r="D202">
        <f>D201</f>
        <v>0.021233201408114438</v>
      </c>
      <c r="E202" t="s">
        <v>16</v>
      </c>
      <c r="F202" s="6">
        <v>44092</v>
      </c>
      <c r="H202">
        <f>H201+C202</f>
        <v>462770.06035537733</v>
      </c>
    </row>
    <row r="203" spans="1:66" ht="19.5">
      <c r="C203">
        <f>H202*D203</f>
        <v>9826.0898971710012</v>
      </c>
      <c r="D203">
        <f>D202</f>
        <v>0.021233201408114438</v>
      </c>
      <c r="E203" t="s">
        <v>17</v>
      </c>
      <c r="F203" s="6">
        <v>44093</v>
      </c>
      <c r="H203">
        <f>H202+C203</f>
        <v>472596.15025254834</v>
      </c>
    </row>
    <row r="204" spans="1:66" ht="19.5">
      <c r="C204">
        <f>H203*D204</f>
        <v>10034.729243011872</v>
      </c>
      <c r="D204">
        <f>D203</f>
        <v>0.021233201408114438</v>
      </c>
      <c r="E204" t="s">
        <v>11</v>
      </c>
      <c r="F204" s="6">
        <v>44094</v>
      </c>
      <c r="H204">
        <f>H203+C204</f>
        <v>482630.87949556019</v>
      </c>
    </row>
    <row r="205" spans="1:66" ht="19.5">
      <c r="C205">
        <f>H204*D205</f>
        <v>10247.798670104639</v>
      </c>
      <c r="D205">
        <f>D204</f>
        <v>0.021233201408114438</v>
      </c>
      <c r="E205" t="s">
        <v>12</v>
      </c>
      <c r="F205" s="6">
        <v>44095</v>
      </c>
      <c r="H205">
        <f>H204+C205</f>
        <v>492878.67816566484</v>
      </c>
    </row>
    <row r="206" spans="1:66" ht="19.5">
      <c r="C206">
        <f>H205*D206</f>
        <v>10465.392243256778</v>
      </c>
      <c r="D206">
        <f>D205</f>
        <v>0.021233201408114438</v>
      </c>
      <c r="E206" t="s">
        <v>13</v>
      </c>
      <c r="F206" s="6">
        <v>44096</v>
      </c>
      <c r="H206">
        <f>H205+C206</f>
        <v>503344.07040892163</v>
      </c>
    </row>
    <row r="207" spans="1:66" ht="19.5">
      <c r="C207">
        <f>H206*D207</f>
        <v>10687.606024572768</v>
      </c>
      <c r="D207">
        <f>D206</f>
        <v>0.021233201408114438</v>
      </c>
      <c r="E207" t="s">
        <v>14</v>
      </c>
      <c r="F207" s="6">
        <v>44097</v>
      </c>
      <c r="H207">
        <f>H206+C207</f>
        <v>514031.67643349437</v>
      </c>
    </row>
    <row r="208" spans="1:66" ht="19.5">
      <c r="C208">
        <f>H207*D208</f>
        <v>10914.538115863097</v>
      </c>
      <c r="D208">
        <f>D207</f>
        <v>0.021233201408114438</v>
      </c>
      <c r="E208" t="s">
        <v>15</v>
      </c>
      <c r="F208" s="6">
        <v>44098</v>
      </c>
      <c r="H208">
        <f>H207+C208</f>
        <v>524946.21454935742</v>
      </c>
    </row>
    <row r="209" spans="1:66" ht="19.5">
      <c r="C209">
        <f>H208*D209</f>
        <v>11146.288701953759</v>
      </c>
      <c r="D209">
        <f>D208</f>
        <v>0.021233201408114438</v>
      </c>
      <c r="E209" t="s">
        <v>16</v>
      </c>
      <c r="F209" s="6">
        <v>44099</v>
      </c>
      <c r="H209">
        <f>H208+C209</f>
        <v>536092.50325131114</v>
      </c>
    </row>
    <row r="210" spans="1:66" ht="19.5">
      <c r="C210">
        <f>H209*D210</f>
        <v>11382.960094915334</v>
      </c>
      <c r="D210">
        <f>D209</f>
        <v>0.021233201408114438</v>
      </c>
      <c r="E210" t="s">
        <v>17</v>
      </c>
      <c r="F210" s="6">
        <v>44100</v>
      </c>
      <c r="H210">
        <f>H209+C210</f>
        <v>547475.46334622649</v>
      </c>
    </row>
    <row r="211" spans="1:66" ht="19.5">
      <c r="C211">
        <f>H210*D211</f>
        <v>11624.656779231202</v>
      </c>
      <c r="D211">
        <f>D210</f>
        <v>0.021233201408114438</v>
      </c>
      <c r="E211" t="s">
        <v>11</v>
      </c>
      <c r="F211" s="6">
        <v>44101</v>
      </c>
      <c r="H211">
        <f>H210+C211</f>
        <v>559100.12012545764</v>
      </c>
    </row>
    <row r="212" spans="1:66" ht="19.5">
      <c r="C212">
        <f>H211*D212</f>
        <v>11871.485457924819</v>
      </c>
      <c r="D212">
        <f>D211</f>
        <v>0.021233201408114438</v>
      </c>
      <c r="E212" t="s">
        <v>12</v>
      </c>
      <c r="F212" s="6">
        <v>44102</v>
      </c>
      <c r="H212">
        <f>H211+C212</f>
        <v>570971.60558338242</v>
      </c>
    </row>
    <row r="213" spans="1:66" ht="19.5">
      <c r="C213">
        <f>H212*D213</f>
        <v>12123.555099666437</v>
      </c>
      <c r="D213">
        <f>D212</f>
        <v>0.021233201408114438</v>
      </c>
      <c r="E213" t="s">
        <v>13</v>
      </c>
      <c r="F213" s="6">
        <v>44103</v>
      </c>
      <c r="H213">
        <f>H212+C213</f>
        <v>583095.16068304889</v>
      </c>
    </row>
    <row r="214" spans="1:66" ht="19.5">
      <c r="C214">
        <f>H213*D214</f>
        <v>12380.976986880029</v>
      </c>
      <c r="D214">
        <f>D213</f>
        <v>0.021233201408114438</v>
      </c>
      <c r="E214" t="s">
        <v>14</v>
      </c>
      <c r="F214" s="6">
        <v>44104</v>
      </c>
      <c r="H214">
        <f>H213+C214</f>
        <v>595476.13766992895</v>
      </c>
    </row>
    <row r="215" spans="1:66" ht="19.5">
      <c r="C215">
        <f>H214*D215</f>
        <v>12643.864764871683</v>
      </c>
      <c r="D215">
        <f>D214</f>
        <v>0.021233201408114438</v>
      </c>
      <c r="E215" t="s">
        <v>15</v>
      </c>
      <c r="F215" s="6">
        <v>44105</v>
      </c>
      <c r="H215">
        <f>H214+C215</f>
        <v>608120.00243480061</v>
      </c>
    </row>
    <row r="216" spans="1:66" ht="19.5">
      <c r="C216">
        <f>H215*D216</f>
        <v>12912.334492001164</v>
      </c>
      <c r="D216">
        <f>D215</f>
        <v>0.021233201408114438</v>
      </c>
      <c r="E216" t="s">
        <v>16</v>
      </c>
      <c r="F216" s="6">
        <v>44106</v>
      </c>
      <c r="H216">
        <f>H215+C216</f>
        <v>621032.33692680183</v>
      </c>
    </row>
    <row r="217" spans="1:66" ht="19.5">
      <c r="C217">
        <f>H216*D217</f>
        <v>13186.504690918769</v>
      </c>
      <c r="D217">
        <f>D216</f>
        <v>0.021233201408114438</v>
      </c>
      <c r="E217" t="s">
        <v>17</v>
      </c>
      <c r="F217" s="6">
        <v>44107</v>
      </c>
      <c r="H217">
        <f>H216+C217</f>
        <v>634218.84161772055</v>
      </c>
    </row>
    <row r="218" spans="1:66" ht="19.5">
      <c r="C218">
        <f>H217*D218</f>
        <v>13466.496400890092</v>
      </c>
      <c r="D218">
        <f>D217</f>
        <v>0.021233201408114438</v>
      </c>
      <c r="E218" t="s">
        <v>11</v>
      </c>
      <c r="F218" s="6">
        <v>44108</v>
      </c>
      <c r="H218">
        <f>H217+C218</f>
        <v>647685.33801861061</v>
      </c>
    </row>
    <row r="219" spans="1:66" ht="19.5">
      <c r="C219">
        <f>H218*D219</f>
        <v>13752.433231231838</v>
      </c>
      <c r="D219">
        <f>D218</f>
        <v>0.021233201408114438</v>
      </c>
      <c r="E219" t="s">
        <v>12</v>
      </c>
      <c r="F219" s="6">
        <v>44109</v>
      </c>
      <c r="H219">
        <f>H218+C219</f>
        <v>661437.77124984248</v>
      </c>
    </row>
    <row r="220" spans="1:66" ht="19.5">
      <c r="C220">
        <f>H219*D220</f>
        <v>14044.441415882231</v>
      </c>
      <c r="D220">
        <f>D219</f>
        <v>0.021233201408114438</v>
      </c>
      <c r="E220" t="s">
        <v>13</v>
      </c>
      <c r="F220" s="6">
        <v>44110</v>
      </c>
      <c r="H220">
        <f>H219+C220</f>
        <v>675482.21266572468</v>
      </c>
    </row>
    <row r="221" spans="1:66" ht="19.5">
      <c r="C221">
        <f>H220*D221</f>
        <v>14342.649869130122</v>
      </c>
      <c r="D221">
        <f>D220</f>
        <v>0.021233201408114438</v>
      </c>
      <c r="E221" t="s">
        <v>14</v>
      </c>
      <c r="F221" s="6">
        <v>44111</v>
      </c>
      <c r="H221">
        <f>H220+C221</f>
        <v>689824.86253485479</v>
      </c>
    </row>
    <row r="222" spans="1:66" ht="19.5">
      <c r="C222">
        <f>H221*D222</f>
        <v>14647.190242527427</v>
      </c>
      <c r="D222">
        <f>D221</f>
        <v>0.021233201408114438</v>
      </c>
      <c r="E222" t="s">
        <v>15</v>
      </c>
      <c r="F222" s="6">
        <v>44112</v>
      </c>
      <c r="H222">
        <f>H221+C222</f>
        <v>704472.0527773822</v>
      </c>
    </row>
    <row r="223" spans="1:66" ht="19.5">
      <c r="C223">
        <f>H222*D223</f>
        <v>14958.196983009981</v>
      </c>
      <c r="D223">
        <f>D222</f>
        <v>0.021233201408114438</v>
      </c>
      <c r="E223" t="s">
        <v>16</v>
      </c>
      <c r="F223" s="6">
        <v>44113</v>
      </c>
      <c r="H223">
        <f>H222+C223</f>
        <v>719430.24976039212</v>
      </c>
    </row>
    <row r="224" spans="1:66" ht="19.5">
      <c r="C224">
        <f>H223*D224</f>
        <v>15275.80739225248</v>
      </c>
      <c r="D224">
        <f>D223</f>
        <v>0.021233201408114438</v>
      </c>
      <c r="E224" t="s">
        <v>17</v>
      </c>
      <c r="F224" s="6">
        <v>44114</v>
      </c>
      <c r="H224">
        <f>H223+C224</f>
        <v>734706.05715264461</v>
      </c>
    </row>
    <row r="225" spans="1:66" ht="19.5">
      <c r="C225">
        <f>H224*D225</f>
        <v>15600.16168728374</v>
      </c>
      <c r="D225">
        <f>D224</f>
        <v>0.021233201408114438</v>
      </c>
      <c r="E225" t="s">
        <v>11</v>
      </c>
      <c r="F225" s="6">
        <v>44115</v>
      </c>
      <c r="H225">
        <f>H224+C225</f>
        <v>750306.21883992839</v>
      </c>
    </row>
    <row r="226" spans="1:66" ht="19.5">
      <c r="C226">
        <f>H225*D226</f>
        <v>15931.403062388987</v>
      </c>
      <c r="D226">
        <f>D225</f>
        <v>0.021233201408114438</v>
      </c>
      <c r="E226" t="s">
        <v>12</v>
      </c>
      <c r="F226" s="6">
        <v>44116</v>
      </c>
      <c r="H226">
        <f>H225+C226</f>
        <v>766237.62190231739</v>
      </c>
    </row>
    <row r="227" spans="1:66" ht="19.5">
      <c r="C227">
        <f>H226*D227</f>
        <v>16269.677752326545</v>
      </c>
      <c r="D227">
        <f>D226</f>
        <v>0.021233201408114438</v>
      </c>
      <c r="E227" t="s">
        <v>13</v>
      </c>
      <c r="F227" s="6">
        <v>44117</v>
      </c>
      <c r="H227">
        <f>H226+C227</f>
        <v>782507.29965464398</v>
      </c>
    </row>
    <row r="228" spans="1:66" ht="19.5">
      <c r="C228">
        <f>H227*D228</f>
        <v>16615.135096886814</v>
      </c>
      <c r="D228">
        <f>D227</f>
        <v>0.021233201408114438</v>
      </c>
      <c r="E228" t="s">
        <v>14</v>
      </c>
      <c r="F228" s="6">
        <v>44118</v>
      </c>
      <c r="H228">
        <f>H227+C228</f>
        <v>799122.43475153076</v>
      </c>
    </row>
    <row r="229" spans="1:66" ht="19.5">
      <c r="C229">
        <f>H228*D229</f>
        <v>16967.927606822042</v>
      </c>
      <c r="D229">
        <f>D228</f>
        <v>0.021233201408114438</v>
      </c>
      <c r="E229" t="s">
        <v>15</v>
      </c>
      <c r="F229" s="6">
        <v>44119</v>
      </c>
      <c r="H229">
        <f>H228+C229</f>
        <v>816090.36235835275</v>
      </c>
    </row>
    <row r="230" spans="1:66" ht="19.5">
      <c r="C230">
        <f>H229*D230</f>
        <v>17328.211031175997</v>
      </c>
      <c r="D230">
        <f>D229</f>
        <v>0.021233201408114438</v>
      </c>
      <c r="E230" t="s">
        <v>16</v>
      </c>
      <c r="F230" s="6">
        <v>44120</v>
      </c>
      <c r="H230">
        <f>H229+C230</f>
        <v>833418.57338952878</v>
      </c>
    </row>
    <row r="231" spans="1:66" ht="19.5">
      <c r="C231">
        <f>H230*D231</f>
        <v>17696.144426043269</v>
      </c>
      <c r="D231">
        <f>D230</f>
        <v>0.021233201408114438</v>
      </c>
      <c r="E231" t="s">
        <v>17</v>
      </c>
      <c r="F231" s="6">
        <v>44121</v>
      </c>
      <c r="H231">
        <f>H230+C231</f>
        <v>851114.71781557205</v>
      </c>
    </row>
    <row r="232" spans="1:66" ht="19.5">
      <c r="C232">
        <f>H231*D232</f>
        <v>18071.890224788527</v>
      </c>
      <c r="D232">
        <f>D231</f>
        <v>0.021233201408114438</v>
      </c>
      <c r="E232" t="s">
        <v>11</v>
      </c>
      <c r="F232" s="6">
        <v>44122</v>
      </c>
      <c r="H232">
        <f>H231+C232</f>
        <v>869186.60804036062</v>
      </c>
    </row>
    <row r="233" spans="1:66" ht="19.5">
      <c r="C233">
        <f>H232*D233</f>
        <v>18455.614309756798</v>
      </c>
      <c r="D233">
        <f>D232</f>
        <v>0.021233201408114438</v>
      </c>
      <c r="E233" t="s">
        <v>12</v>
      </c>
      <c r="F233" s="6">
        <v>44123</v>
      </c>
      <c r="H233">
        <f>H232+C233</f>
        <v>887642.2223501174</v>
      </c>
    </row>
    <row r="234" spans="1:66" ht="19.5">
      <c r="C234">
        <f>H233*D234</f>
        <v>18847.486085506342</v>
      </c>
      <c r="D234">
        <f>D233</f>
        <v>0.021233201408114438</v>
      </c>
      <c r="E234" t="s">
        <v>13</v>
      </c>
      <c r="F234" s="6">
        <v>44124</v>
      </c>
      <c r="H234">
        <f>H233+C234</f>
        <v>906489.70843562379</v>
      </c>
    </row>
    <row r="235" spans="1:66" ht="19.5">
      <c r="C235">
        <f>H234*D235</f>
        <v>19247.678553596532</v>
      </c>
      <c r="D235">
        <f>D234</f>
        <v>0.021233201408114438</v>
      </c>
      <c r="E235" t="s">
        <v>14</v>
      </c>
      <c r="F235" s="6">
        <v>44125</v>
      </c>
      <c r="H235">
        <f>H234+C235</f>
        <v>925737.38698922028</v>
      </c>
    </row>
    <row r="236" spans="1:66" ht="19.5">
      <c r="C236">
        <f>H235*D236</f>
        <v>19656.368388963692</v>
      </c>
      <c r="D236">
        <f>D235</f>
        <v>0.021233201408114438</v>
      </c>
      <c r="E236" t="s">
        <v>15</v>
      </c>
      <c r="F236" s="6">
        <v>44126</v>
      </c>
      <c r="H236">
        <f>H235+C236</f>
        <v>945393.75537818403</v>
      </c>
    </row>
    <row r="237" spans="1:66" ht="19.5">
      <c r="C237">
        <f>H236*D237</f>
        <v>20073.736017918654</v>
      </c>
      <c r="D237">
        <f>D236</f>
        <v>0.021233201408114438</v>
      </c>
      <c r="E237" t="s">
        <v>16</v>
      </c>
      <c r="F237" s="6">
        <v>44127</v>
      </c>
      <c r="H237">
        <f>H236+C237</f>
        <v>965467.49139610271</v>
      </c>
    </row>
    <row r="238" spans="1:66" ht="19.5">
      <c r="C238">
        <f>H237*D238</f>
        <v>20499.965697800442</v>
      </c>
      <c r="D238">
        <f>D237</f>
        <v>0.021233201408114438</v>
      </c>
      <c r="E238" t="s">
        <v>17</v>
      </c>
      <c r="F238" s="6">
        <v>44128</v>
      </c>
      <c r="H238">
        <f>H237+C238</f>
        <v>985967.4570939031</v>
      </c>
    </row>
    <row r="239" spans="1:66" ht="19.5">
      <c r="C239">
        <f>H238*D239</f>
        <v>20935.245598321275</v>
      </c>
      <c r="D239">
        <f>D238</f>
        <v>0.021233201408114438</v>
      </c>
      <c r="E239" t="s">
        <v>11</v>
      </c>
      <c r="F239" s="6">
        <v>44129</v>
      </c>
      <c r="H239">
        <f>H238+C239</f>
        <v>1006902.7026922244</v>
      </c>
    </row>
    <row r="240" spans="1:66" ht="19.5">
      <c r="C240">
        <f>H239*D240</f>
        <v>21379.767884638772</v>
      </c>
      <c r="D240">
        <f>D239</f>
        <v>0.021233201408114438</v>
      </c>
      <c r="E240" t="s">
        <v>12</v>
      </c>
      <c r="F240" s="6">
        <v>44130</v>
      </c>
      <c r="H240">
        <f>H239+C240</f>
        <v>1028282.4705768632</v>
      </c>
    </row>
    <row r="241" spans="1:66" ht="19.5">
      <c r="C241">
        <f>H240*D241</f>
        <v>21833.728802192043</v>
      </c>
      <c r="D241">
        <f>D240</f>
        <v>0.021233201408114438</v>
      </c>
      <c r="E241" t="s">
        <v>13</v>
      </c>
      <c r="F241" s="6">
        <v>44131</v>
      </c>
      <c r="H241">
        <f>H240+C241</f>
        <v>1050116.1993790553</v>
      </c>
    </row>
    <row r="242" spans="1:66" ht="19.5">
      <c r="C242">
        <f>H241*D242</f>
        <v>22297.328763339137</v>
      </c>
      <c r="D242">
        <f>D241</f>
        <v>0.021233201408114438</v>
      </c>
      <c r="E242" t="s">
        <v>14</v>
      </c>
      <c r="F242" s="6">
        <v>44132</v>
      </c>
      <c r="H242">
        <f>H241+C242</f>
        <v>1072413.5281423945</v>
      </c>
    </row>
    <row r="243" spans="1:66" ht="19.5">
      <c r="C243">
        <f>H242*D243</f>
        <v>22770.772435834064</v>
      </c>
      <c r="D243">
        <f>D242</f>
        <v>0.021233201408114438</v>
      </c>
      <c r="E243" t="s">
        <v>15</v>
      </c>
      <c r="F243" s="6">
        <v>44133</v>
      </c>
      <c r="H243">
        <f>H242+C243</f>
        <v>1095184.3005782287</v>
      </c>
    </row>
    <row r="244" spans="1:66" ht="19.5">
      <c r="C244">
        <f>H243*D244</f>
        <v>23254.268833182472</v>
      </c>
      <c r="D244">
        <f>D243</f>
        <v>0.021233201408114438</v>
      </c>
      <c r="E244" t="s">
        <v>16</v>
      </c>
      <c r="F244" s="6">
        <v>44134</v>
      </c>
      <c r="H244">
        <f>H243+C244</f>
        <v>1118438.5694114112</v>
      </c>
    </row>
    <row r="245" spans="1:66" ht="19.5">
      <c r="C245">
        <f>H244*D245</f>
        <v>23748.031406915874</v>
      </c>
      <c r="D245">
        <f>D244</f>
        <v>0.021233201408114438</v>
      </c>
      <c r="E245" t="s">
        <v>17</v>
      </c>
      <c r="F245" s="6">
        <v>44135</v>
      </c>
      <c r="H245">
        <f>H244+C245</f>
        <v>1142186.6008183272</v>
      </c>
    </row>
    <row r="246" spans="1:66" ht="19.5">
      <c r="C246">
        <f>H245*D246</f>
        <v>24252.278140825147</v>
      </c>
      <c r="D246">
        <f>D245</f>
        <v>0.021233201408114438</v>
      </c>
      <c r="E246" t="s">
        <v>11</v>
      </c>
      <c r="F246" s="6">
        <v>44136</v>
      </c>
      <c r="H246">
        <f>H245+C246</f>
        <v>1166438.8789591524</v>
      </c>
    </row>
    <row r="247" spans="1:66" ht="19.5">
      <c r="C247">
        <f>H246*D247</f>
        <v>24767.231647194902</v>
      </c>
      <c r="D247">
        <f>D246</f>
        <v>0.021233201408114438</v>
      </c>
      <c r="E247" t="s">
        <v>12</v>
      </c>
      <c r="F247" s="6">
        <v>44137</v>
      </c>
      <c r="H247">
        <f>H246+C247</f>
        <v>1191206.1106063472</v>
      </c>
    </row>
    <row r="248" spans="1:66" ht="19.5">
      <c r="C248">
        <f>H247*D248</f>
        <v>25293.119265081215</v>
      </c>
      <c r="D248">
        <f>D247</f>
        <v>0.021233201408114438</v>
      </c>
      <c r="E248" t="s">
        <v>13</v>
      </c>
      <c r="F248" s="6">
        <v>44138</v>
      </c>
      <c r="H248">
        <f>H247+C248</f>
        <v>1216499.2298714283</v>
      </c>
    </row>
    <row r="249" spans="1:66" ht="19.5">
      <c r="C249">
        <f>H248*D249</f>
        <v>25830.173160676142</v>
      </c>
      <c r="D249">
        <f>D248</f>
        <v>0.021233201408114438</v>
      </c>
      <c r="E249" t="s">
        <v>14</v>
      </c>
      <c r="F249" s="6">
        <v>44139</v>
      </c>
      <c r="H249">
        <f>H248+C249</f>
        <v>1242329.4030321045</v>
      </c>
    </row>
    <row r="250" spans="1:66" ht="19.5">
      <c r="C250">
        <f>H249*D250</f>
        <v>26378.630429803252</v>
      </c>
      <c r="D250">
        <f>D249</f>
        <v>0.021233201408114438</v>
      </c>
      <c r="E250" t="s">
        <v>15</v>
      </c>
      <c r="F250" s="6">
        <v>44140</v>
      </c>
      <c r="H250">
        <f>H249+C250</f>
        <v>1268708.0334619076</v>
      </c>
    </row>
    <row r="251" spans="1:66" ht="19.5">
      <c r="C251">
        <f>H250*D251</f>
        <v>26938.733202589476</v>
      </c>
      <c r="D251">
        <f>D250</f>
        <v>0.021233201408114438</v>
      </c>
      <c r="E251" t="s">
        <v>16</v>
      </c>
      <c r="F251" s="6">
        <v>44141</v>
      </c>
      <c r="H251">
        <f>H250+C251</f>
        <v>1295646.7666644971</v>
      </c>
    </row>
    <row r="252" spans="1:66" ht="19.5">
      <c r="C252">
        <f>H251*D252</f>
        <v>27510.728750359518</v>
      </c>
      <c r="D252">
        <f>D251</f>
        <v>0.021233201408114438</v>
      </c>
      <c r="E252" t="s">
        <v>17</v>
      </c>
      <c r="F252" s="6">
        <v>44142</v>
      </c>
      <c r="H252">
        <f>H251+C252</f>
        <v>1323157.4954148566</v>
      </c>
    </row>
    <row r="253" spans="1:66" ht="19.5">
      <c r="C253">
        <f>H252*D253</f>
        <v>28094.869594799908</v>
      </c>
      <c r="D253">
        <f>D252</f>
        <v>0.021233201408114438</v>
      </c>
      <c r="E253" t="s">
        <v>11</v>
      </c>
      <c r="F253" s="6">
        <v>44143</v>
      </c>
      <c r="H253">
        <f>H252+C253</f>
        <v>1351252.3650096564</v>
      </c>
    </row>
    <row r="254" spans="1:66" ht="19.5">
      <c r="C254">
        <f>H253*D254</f>
        <v>28691.413619441002</v>
      </c>
      <c r="D254">
        <f>D253</f>
        <v>0.021233201408114438</v>
      </c>
      <c r="E254" t="s">
        <v>12</v>
      </c>
      <c r="F254" s="6">
        <v>44144</v>
      </c>
      <c r="H254">
        <f>H253+C254</f>
        <v>1379943.7786290974</v>
      </c>
    </row>
    <row r="255" spans="1:66" ht="19.5">
      <c r="C255">
        <f>H254*D255</f>
        <v>29300.624183506108</v>
      </c>
      <c r="D255">
        <f>D254</f>
        <v>0.021233201408114438</v>
      </c>
      <c r="E255" t="s">
        <v>13</v>
      </c>
      <c r="F255" s="6">
        <v>44145</v>
      </c>
      <c r="H255">
        <f>H254+C255</f>
        <v>1409244.4028126034</v>
      </c>
    </row>
    <row r="256" spans="1:66" ht="19.5">
      <c r="C256">
        <f>H255*D256</f>
        <v>29922.77023817796</v>
      </c>
      <c r="D256">
        <f>D255</f>
        <v>0.021233201408114438</v>
      </c>
      <c r="E256" t="s">
        <v>14</v>
      </c>
      <c r="F256" s="6">
        <v>44146</v>
      </c>
      <c r="H256">
        <f>H255+C256</f>
        <v>1439167.1730507812</v>
      </c>
    </row>
    <row r="257" spans="1:66" ht="19.5">
      <c r="C257">
        <f>H256*D257</f>
        <v>30558.126445333924</v>
      </c>
      <c r="D257">
        <f>D256</f>
        <v>0.021233201408114438</v>
      </c>
      <c r="E257" t="s">
        <v>15</v>
      </c>
      <c r="F257" s="6">
        <v>44147</v>
      </c>
      <c r="H257">
        <f>H256+C257</f>
        <v>1469725.2994961152</v>
      </c>
    </row>
    <row r="258" spans="1:66" ht="19.5">
      <c r="C258">
        <f>H257*D258</f>
        <v>31206.973298802328</v>
      </c>
      <c r="D258">
        <f>D257</f>
        <v>0.021233201408114438</v>
      </c>
      <c r="E258" t="s">
        <v>16</v>
      </c>
      <c r="F258" s="6">
        <v>44148</v>
      </c>
      <c r="H258">
        <f>H257+C258</f>
        <v>1500932.2727949175</v>
      </c>
    </row>
    <row r="259" spans="1:66" ht="19.5">
      <c r="C259">
        <f>H258*D259</f>
        <v>31869.597248193444</v>
      </c>
      <c r="D259">
        <f>D258</f>
        <v>0.021233201408114438</v>
      </c>
      <c r="E259" t="s">
        <v>17</v>
      </c>
      <c r="F259" s="6">
        <v>44149</v>
      </c>
      <c r="H259">
        <f>H258+C259</f>
        <v>1532801.8700431108</v>
      </c>
    </row>
    <row r="260" spans="1:66" ht="19.5">
      <c r="C260">
        <f>H259*D260</f>
        <v>32546.290825359825</v>
      </c>
      <c r="D260">
        <f>D259</f>
        <v>0.021233201408114438</v>
      </c>
      <c r="E260" t="s">
        <v>11</v>
      </c>
      <c r="F260" s="6">
        <v>44150</v>
      </c>
      <c r="H260">
        <f>H259+C260</f>
        <v>1565348.1608684706</v>
      </c>
    </row>
    <row r="261" spans="1:66" ht="19.5">
      <c r="C261">
        <f>H260*D261</f>
        <v>33237.352773541752</v>
      </c>
      <c r="D261">
        <f>D260</f>
        <v>0.021233201408114438</v>
      </c>
      <c r="E261" t="s">
        <v>12</v>
      </c>
      <c r="F261" s="6">
        <v>44151</v>
      </c>
      <c r="H261">
        <f>H260+C261</f>
        <v>1598585.5136420124</v>
      </c>
    </row>
    <row r="262" spans="1:66" ht="19.5">
      <c r="C262">
        <f>H261*D262</f>
        <v>33943.088179254919</v>
      </c>
      <c r="D262">
        <f>D261</f>
        <v>0.021233201408114438</v>
      </c>
      <c r="E262" t="s">
        <v>13</v>
      </c>
      <c r="F262" s="6">
        <v>44152</v>
      </c>
      <c r="H262">
        <f>H261+C262</f>
        <v>1632528.6018212673</v>
      </c>
    </row>
    <row r="263" spans="1:66" ht="19.5">
      <c r="C263">
        <f>H262*D263</f>
        <v>34663.808606978426</v>
      </c>
      <c r="D263">
        <f>D262</f>
        <v>0.021233201408114438</v>
      </c>
      <c r="E263" t="s">
        <v>14</v>
      </c>
      <c r="F263" s="6">
        <v>44153</v>
      </c>
      <c r="H263">
        <f>H262+C263</f>
        <v>1667192.4104282458</v>
      </c>
    </row>
    <row r="264" spans="1:66" ht="19.5">
      <c r="C264">
        <f>H263*D264</f>
        <v>35399.832236702736</v>
      </c>
      <c r="D264">
        <f>D263</f>
        <v>0.021233201408114438</v>
      </c>
      <c r="E264" t="s">
        <v>15</v>
      </c>
      <c r="F264" s="6">
        <v>44154</v>
      </c>
      <c r="H264">
        <f>H263+C264</f>
        <v>1702592.2426649486</v>
      </c>
    </row>
    <row r="265" spans="1:66" ht="19.5">
      <c r="C265">
        <f>H264*D265</f>
        <v>36151.484004398102</v>
      </c>
      <c r="D265">
        <f>D264</f>
        <v>0.021233201408114438</v>
      </c>
      <c r="E265" t="s">
        <v>16</v>
      </c>
      <c r="F265" s="6">
        <v>44155</v>
      </c>
      <c r="H265">
        <f>H264+C265</f>
        <v>1738743.7266693467</v>
      </c>
    </row>
    <row r="266" spans="1:66" ht="19.5">
      <c r="C266">
        <f>H265*D266</f>
        <v>36919.095745465718</v>
      </c>
      <c r="D266">
        <f>D265</f>
        <v>0.021233201408114438</v>
      </c>
      <c r="E266" t="s">
        <v>17</v>
      </c>
      <c r="F266" s="6">
        <v>44156</v>
      </c>
      <c r="H266">
        <f>H265+C266</f>
        <v>1775662.8224148124</v>
      </c>
    </row>
    <row r="267" spans="1:66" ht="19.5">
      <c r="C267">
        <f>H266*D267</f>
        <v>37703.00634123465</v>
      </c>
      <c r="D267">
        <f>D266</f>
        <v>0.021233201408114438</v>
      </c>
      <c r="E267" t="s">
        <v>11</v>
      </c>
      <c r="F267" s="6">
        <v>44157</v>
      </c>
      <c r="H267">
        <f>H266+C267</f>
        <v>1813365.8287560469</v>
      </c>
    </row>
    <row r="268" spans="1:66" ht="19.5">
      <c r="C268">
        <f>H267*D268</f>
        <v>38503.561868569501</v>
      </c>
      <c r="D268">
        <f>D267</f>
        <v>0.021233201408114438</v>
      </c>
      <c r="E268" t="s">
        <v>12</v>
      </c>
      <c r="F268" s="6">
        <v>44158</v>
      </c>
      <c r="H268">
        <f>H267+C268</f>
        <v>1851869.3906246165</v>
      </c>
    </row>
    <row r="269" spans="1:66" ht="19.5">
      <c r="C269">
        <f>H268*D269</f>
        <v>39321.115752654638</v>
      </c>
      <c r="D269">
        <f>D268</f>
        <v>0.021233201408114438</v>
      </c>
      <c r="E269" t="s">
        <v>13</v>
      </c>
      <c r="F269" s="6">
        <v>44159</v>
      </c>
      <c r="H269">
        <f>H268+C269</f>
        <v>1891190.5063772711</v>
      </c>
    </row>
    <row r="270" spans="1:66" ht="19.5">
      <c r="C270">
        <f>H269*D270</f>
        <v>40156.028923022532</v>
      </c>
      <c r="D270">
        <f>D269</f>
        <v>0.021233201408114438</v>
      </c>
      <c r="E270" t="s">
        <v>14</v>
      </c>
      <c r="F270" s="6">
        <v>44160</v>
      </c>
      <c r="H270">
        <f>H269+C270</f>
        <v>1931346.5353002937</v>
      </c>
    </row>
    <row r="271" spans="1:66" ht="19.5">
      <c r="C271">
        <f>H270*D271</f>
        <v>41008.669972895135</v>
      </c>
      <c r="D271">
        <f>D270</f>
        <v>0.021233201408114438</v>
      </c>
      <c r="E271" t="s">
        <v>15</v>
      </c>
      <c r="F271" s="6">
        <v>44161</v>
      </c>
      <c r="H271">
        <f>H270+C271</f>
        <v>1972355.2052731889</v>
      </c>
    </row>
    <row r="272" spans="1:66" ht="19.5">
      <c r="C272">
        <f>H271*D272</f>
        <v>41879.415321908513</v>
      </c>
      <c r="D272">
        <f>D271</f>
        <v>0.021233201408114438</v>
      </c>
      <c r="E272" t="s">
        <v>16</v>
      </c>
      <c r="F272" s="6">
        <v>44162</v>
      </c>
      <c r="H272">
        <f>H271+C272</f>
        <v>2014234.6205950973</v>
      </c>
    </row>
    <row r="273" spans="1:66" ht="19.5">
      <c r="C273">
        <f>H272*D273</f>
        <v>42768.649382292671</v>
      </c>
      <c r="D273">
        <f>D272</f>
        <v>0.021233201408114438</v>
      </c>
      <c r="E273" t="s">
        <v>17</v>
      </c>
      <c r="F273" s="6">
        <v>44163</v>
      </c>
      <c r="H273">
        <f>H272+C273</f>
        <v>2057003.2699773901</v>
      </c>
    </row>
    <row r="274" spans="1:66" ht="19.5">
      <c r="C274">
        <f>H273*D274</f>
        <v>43676.764728579925</v>
      </c>
      <c r="D274">
        <f>D273</f>
        <v>0.021233201408114438</v>
      </c>
      <c r="E274" t="s">
        <v>11</v>
      </c>
      <c r="F274" s="6">
        <v>44164</v>
      </c>
      <c r="H274">
        <f>H273+C274</f>
        <v>2100680.03470597</v>
      </c>
    </row>
    <row r="275" spans="1:66" ht="19.5">
      <c r="C275">
        <f>H274*D275</f>
        <v>44604.162270916691</v>
      </c>
      <c r="D275">
        <f>D274</f>
        <v>0.021233201408114438</v>
      </c>
      <c r="E275" t="s">
        <v>12</v>
      </c>
      <c r="F275" s="6">
        <v>44165</v>
      </c>
      <c r="H275">
        <f>H274+C275</f>
        <v>2145284.1969768866</v>
      </c>
    </row>
    <row r="276" spans="1:66" ht="19.5">
      <c r="C276">
        <f>H275*D276</f>
        <v>45551.25143205528</v>
      </c>
      <c r="D276">
        <f>D275</f>
        <v>0.021233201408114438</v>
      </c>
      <c r="E276" t="s">
        <v>13</v>
      </c>
      <c r="F276" s="6">
        <v>44166</v>
      </c>
      <c r="H276">
        <f>H275+C276</f>
        <v>2190835.4484089417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2020-04-19T20:33:12Z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