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60" windowHeight="82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<sst xmlns="http://schemas.openxmlformats.org/spreadsheetml/2006/main" uniqueCount="19" count="19">
  <si>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</si>
  <si>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</si>
  <si>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</si>
  <si>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</si>
  <si>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</si>
  <si>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</si>
  <si>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</si>
  <si>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</si>
  <si>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</si>
  <si>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</si>
  <si>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</si>
  <si>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</si>
  <si>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</si>
  <si>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</si>
  <si>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</si>
  <si>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</si>
  <si>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</si>
  <si>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</si>
  <si>
    <t>_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</si>
</sst>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9" style="4" width="12.42782451923077" bestFit="1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Friday, 17 Apr 2020 03:04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580619</v>
      </c>
      <c r="BG9">
        <v>607670</v>
      </c>
      <c r="BH9">
        <v>636350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F11">
        <v>580619</v>
      </c>
      <c r="BG11">
        <v>607670</v>
      </c>
      <c r="BH11">
        <v>636350</v>
      </c>
      <c r="BI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H43*35</f>
        <v>421224.99999842036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H44*35</f>
        <v>468334.99999844842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H45*35</f>
        <v>489614.99999817915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H46*35</f>
        <v>516424.99999785353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T46" t="inlineStr">
        <is>
          <t>UPDATED - finished this line's entry and won't require further update.</t>
        </is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AZ46" t="inlineStr">
        <is>
          <t>CORRECT - no errors seen.  Ready for permanent record.</t>
        </is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H47*35</f>
        <v>555939.99999782175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L47" t="inlineStr">
        <is>
          <t>NEW:</t>
        </is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T47" t="inlineStr">
        <is>
          <t>PROPOSED - open to proposal now - subject to revision.</t>
        </is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1094.9432930043477</v>
      </c>
      <c r="D48">
        <f>D47/1.1100000000000001</f>
        <v>0.068933725321621619</v>
      </c>
      <c r="E48" t="s">
        <v>16</v>
      </c>
      <c r="F48" t="inlineStr">
        <is>
          <t>day two</t>
        </is>
      </c>
      <c r="G48" s="2">
        <f>H48*35</f>
        <v>594263.015252974</v>
      </c>
      <c r="H48">
        <f>H47+C48</f>
        <v>16978.943292942113</v>
      </c>
      <c r="I48" s="1"/>
      <c r="J48" s="1"/>
      <c r="K48" s="1"/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1054.4340659523073</v>
      </c>
      <c r="D49">
        <f>D48/1.1100000000000001</f>
        <v>0.062102455244704154</v>
      </c>
      <c r="E49" t="s">
        <v>17</v>
      </c>
      <c r="F49" t="inlineStr">
        <is>
          <t>day three</t>
        </is>
      </c>
      <c r="G49" s="2">
        <f>H49*35</f>
        <v>631168.20756130468</v>
      </c>
      <c r="H49">
        <f>H48+C49</f>
        <v>18033.37735889442</v>
      </c>
      <c r="I49" s="1"/>
      <c r="J49" t="inlineStr">
        <is>
          <t>*preliminary*</t>
        </is>
      </c>
      <c r="K49" s="1"/>
      <c r="L49" t="inlineStr">
        <is>
          <t>total (entry):</t>
        </is>
      </c>
      <c r="M49">
        <v>535</v>
      </c>
      <c r="N49">
        <v>27</v>
      </c>
      <c r="O49">
        <v>44</v>
      </c>
      <c r="Q49">
        <v>2859</v>
      </c>
      <c r="R49">
        <v>420</v>
      </c>
      <c r="S49">
        <v>243</v>
      </c>
      <c r="U49">
        <v>4163</v>
      </c>
      <c r="V49">
        <v>613</v>
      </c>
      <c r="W49">
        <v>214</v>
      </c>
      <c r="Y49">
        <v>6816</v>
      </c>
      <c r="Z49">
        <v>787</v>
      </c>
      <c r="AA49">
        <v>406</v>
      </c>
      <c r="AC49">
        <v>394</v>
      </c>
      <c r="AD49">
        <v>39</v>
      </c>
      <c r="AE49">
        <v>30</v>
      </c>
      <c r="AG49">
        <v>241</v>
      </c>
      <c r="AH49">
        <v>11</v>
      </c>
      <c r="AI49">
        <v>22</v>
      </c>
      <c r="AK49">
        <v>87</v>
      </c>
      <c r="AL49">
        <v>6</v>
      </c>
      <c r="AM49">
        <v>1</v>
      </c>
      <c r="AO49">
        <v>255</v>
      </c>
      <c r="AP49">
        <v>23</v>
      </c>
      <c r="AQ49">
        <v>9</v>
      </c>
      <c r="AS49">
        <v>534</v>
      </c>
      <c r="AU49">
        <v>2</v>
      </c>
      <c r="AW49">
        <v>15884</v>
      </c>
      <c r="AX49">
        <v>1926</v>
      </c>
      <c r="AY49">
        <v>971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1008.9342435509926</v>
      </c>
      <c r="D50">
        <f>D49/1.1100000000000001</f>
        <v>0.055948157878111845</v>
      </c>
      <c r="E50" t="s">
        <v>11</v>
      </c>
      <c r="F50" t="inlineStr">
        <is>
          <t>day four</t>
        </is>
      </c>
      <c r="G50" s="2">
        <f>H50*35</f>
        <v>666480.90608558943</v>
      </c>
      <c r="H50">
        <f>H49+C50</f>
        <v>19042.311602445414</v>
      </c>
      <c r="I50" s="1"/>
      <c r="K50" s="1"/>
      <c r="L50" t="inlineStr">
        <is>
          <t>ext. Difference:</t>
        </is>
      </c>
      <c r="M50">
        <f>M49-M46</f>
        <v>45</v>
      </c>
      <c r="N50">
        <f>N49-N46</f>
        <v>-5</v>
      </c>
      <c r="O50">
        <f>O49-O46</f>
        <v>9</v>
      </c>
      <c r="Q50">
        <f>Q49-Q46</f>
        <v>289</v>
      </c>
      <c r="R50">
        <f>R49-R46</f>
        <v>18</v>
      </c>
      <c r="S50">
        <f>S49-S46</f>
        <v>30</v>
      </c>
      <c r="U50">
        <f>U49-U46</f>
        <v>405</v>
      </c>
      <c r="V50">
        <f>V49-V46</f>
        <v>1</v>
      </c>
      <c r="W50">
        <f>W49-W46</f>
        <v>19</v>
      </c>
      <c r="Y50">
        <f>Y49-Y46</f>
        <v>336</v>
      </c>
      <c r="Z50">
        <f>Z49-Z46</f>
        <v>3</v>
      </c>
      <c r="AA50">
        <f>AA49-AA46</f>
        <v>41</v>
      </c>
      <c r="AC50">
        <f>AC49-AC46</f>
        <v>15</v>
      </c>
      <c r="AD50">
        <f>AD49-AD46</f>
        <v>-1</v>
      </c>
      <c r="AE50">
        <f>AE49-AE46</f>
        <v>2</v>
      </c>
      <c r="AG50">
        <f>AG49-AG46</f>
        <v>25</v>
      </c>
      <c r="AH50">
        <f>AH49-AH46</f>
        <v>0</v>
      </c>
      <c r="AI50">
        <f>AI49-AI46</f>
        <v>0</v>
      </c>
      <c r="AK50">
        <f>AK49-AK46</f>
        <v>-2</v>
      </c>
      <c r="AL50">
        <f>AL49-AL46</f>
        <v>0</v>
      </c>
      <c r="AM50">
        <f>AM49-AM46</f>
        <v>0</v>
      </c>
      <c r="AO50">
        <f>AO49-AO46</f>
        <v>19</v>
      </c>
      <c r="AP50">
        <f>AP49-AP46</f>
        <v>2</v>
      </c>
      <c r="AQ50">
        <f>AQ49-AQ46</f>
        <v>2</v>
      </c>
      <c r="AS50">
        <f>AS49-AS46</f>
        <v>-3</v>
      </c>
      <c r="AU50">
        <f>AU49-AU46</f>
        <v>0</v>
      </c>
      <c r="AW50">
        <f>AW49-AW46</f>
        <v>1129</v>
      </c>
      <c r="AX50">
        <f>AX49-AX46</f>
        <v>18</v>
      </c>
      <c r="AY50">
        <f>AY49-AY46</f>
        <v>103</v>
      </c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959.80383414217738</v>
      </c>
      <c r="D51">
        <f>D50/1.1100000000000001</f>
        <v>0.050403745836136792</v>
      </c>
      <c r="E51" t="s">
        <v>12</v>
      </c>
      <c r="F51" t="inlineStr">
        <is>
          <t>day five</t>
        </is>
      </c>
      <c r="G51" s="2">
        <f>H51*35</f>
        <v>700074.04028056574</v>
      </c>
      <c r="H51">
        <f>H50+C51</f>
        <v>20002.115436587592</v>
      </c>
      <c r="I51" s="1"/>
      <c r="K51" s="1"/>
      <c r="L51" t="inlineStr">
        <is>
          <t>int. Difference:</t>
        </is>
      </c>
      <c r="M51">
        <f>M47-M46</f>
        <v>45</v>
      </c>
      <c r="N51">
        <f>N47-N46</f>
        <v>-5</v>
      </c>
      <c r="O51">
        <f>O47-O46</f>
        <v>9</v>
      </c>
      <c r="Q51">
        <f>Q47-Q46</f>
        <v>289</v>
      </c>
      <c r="R51">
        <f>R47-R46</f>
        <v>18</v>
      </c>
      <c r="S51">
        <f>S47-S46</f>
        <v>30</v>
      </c>
      <c r="U51">
        <f>U47-U46</f>
        <v>405</v>
      </c>
      <c r="V51">
        <f>V47-V46</f>
        <v>1</v>
      </c>
      <c r="W51">
        <f>W47-W46</f>
        <v>19</v>
      </c>
      <c r="Y51">
        <f>Y47-Y46</f>
        <v>336</v>
      </c>
      <c r="Z51">
        <f>Z47-Z46</f>
        <v>3</v>
      </c>
      <c r="AA51">
        <f>AA47-AA46</f>
        <v>41</v>
      </c>
      <c r="AC51">
        <f>AC47-AC46</f>
        <v>15</v>
      </c>
      <c r="AD51">
        <f>AD47-AD46</f>
        <v>-1</v>
      </c>
      <c r="AE51">
        <f>AE47-AE46</f>
        <v>2</v>
      </c>
      <c r="AG51">
        <f>AG47-AG46</f>
        <v>25</v>
      </c>
      <c r="AH51">
        <f>AH47-AH46</f>
        <v>0</v>
      </c>
      <c r="AI51">
        <f>AI47-AI46</f>
        <v>0</v>
      </c>
      <c r="AK51">
        <f>AK47-AK46</f>
        <v>-2</v>
      </c>
      <c r="AL51">
        <f>AL47-AL46</f>
        <v>0</v>
      </c>
      <c r="AM51">
        <f>AM47-AM46</f>
        <v>0</v>
      </c>
      <c r="AO51">
        <f>AO47-AO46</f>
        <v>19</v>
      </c>
      <c r="AP51">
        <f>AP47-AP46</f>
        <v>2</v>
      </c>
      <c r="AQ51">
        <f>AQ47-AQ46</f>
        <v>2</v>
      </c>
      <c r="AS51">
        <f>AS47-AS46</f>
        <v>-3</v>
      </c>
      <c r="AU51">
        <f>AU47-AU46</f>
        <v>0</v>
      </c>
      <c r="AW51">
        <f>AW47-AW46</f>
        <v>1129</v>
      </c>
      <c r="AX51">
        <f>AX47-AX46</f>
        <v>18</v>
      </c>
      <c r="AY51">
        <f>AY47-AY46</f>
        <v>103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908.27166004579203</v>
      </c>
      <c r="D52">
        <f>D51/1.1100000000000001</f>
        <v>0.045408780032555662</v>
      </c>
      <c r="E52" t="s">
        <v>13</v>
      </c>
      <c r="F52" t="inlineStr">
        <is>
          <t>above: moving target</t>
        </is>
      </c>
      <c r="G52" s="2">
        <f>H52*35</f>
        <v>731863.54838216852</v>
      </c>
      <c r="H52">
        <f>H51+C52</f>
        <v>20910.387096633385</v>
      </c>
      <c r="I52" s="1"/>
      <c r="J52" s="1"/>
      <c r="K52" s="1"/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855.41907033028428</v>
      </c>
      <c r="D53">
        <f>D52/1.1100000000000001</f>
        <v>0.040908810840140232</v>
      </c>
      <c r="E53" t="s">
        <v>14</v>
      </c>
      <c r="F53" s="6">
        <v>43943</v>
      </c>
      <c r="G53" s="2">
        <f>H53*35</f>
        <v>761803.21584372839</v>
      </c>
      <c r="H53">
        <f>H52+C53</f>
        <v>21765.80616696367</v>
      </c>
      <c r="J53" s="1"/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802.17409663736441</v>
      </c>
      <c r="D54">
        <f>D53/1.1100000000000001</f>
        <v>0.036854784540666874</v>
      </c>
      <c r="E54" t="s">
        <v>15</v>
      </c>
      <c r="F54" s="6">
        <v>43944</v>
      </c>
      <c r="G54" s="2">
        <f>H54*35</f>
        <v>789879.30922603619</v>
      </c>
      <c r="H54">
        <f>H53+C54</f>
        <v>22567.980263601035</v>
      </c>
      <c r="I54" t="inlineStr">
        <is>
          <t>&lt;&lt; transmission under 3.8 percent growth (per day)</t>
        </is>
      </c>
      <c r="J54" s="1" t="s">
        <v>18</v>
      </c>
      <c r="K54" t="inlineStr">
        <is>
          <t>TODAY:</t>
        </is>
      </c>
      <c r="M54" s="3">
        <f>(M47/M46)-1</f>
        <v>0.091836734693877542</v>
      </c>
      <c r="N54" s="3">
        <f>(N47/N46)-1</f>
        <v>-0.15625</v>
      </c>
      <c r="O54" s="3">
        <f>(O47/O46)-1</f>
        <v>0.25714285714285712</v>
      </c>
      <c r="P54" s="3"/>
      <c r="Q54" s="3">
        <f>(Q47/Q46)-1</f>
        <v>0.11245136186770432</v>
      </c>
      <c r="R54" s="3">
        <f>(R47/R46)-1</f>
        <v>0.044776119402984982</v>
      </c>
      <c r="S54" s="3">
        <f>(S47/S46)-1</f>
        <v>0.14084507042253525</v>
      </c>
      <c r="T54" s="3"/>
      <c r="U54" s="3">
        <f>(U47/U46)-1</f>
        <v>0.10777009047365627</v>
      </c>
      <c r="V54" s="3">
        <f>(V47/V46)-1</f>
        <v>0.0016339869281045694</v>
      </c>
      <c r="W54" s="3">
        <f>(W47/W46)-1</f>
        <v>0.097435897435897534</v>
      </c>
      <c r="X54" s="3"/>
      <c r="Y54" s="3">
        <f>(Y47/Y46)-1</f>
        <v>0.051851851851851816</v>
      </c>
      <c r="Z54" s="3">
        <f>(Z47/Z46)-1</f>
        <v>0.0038265306122449161</v>
      </c>
      <c r="AA54" s="3">
        <f>(AA47/AA46)-1</f>
        <v>0.11232876712328776</v>
      </c>
      <c r="AB54" s="3"/>
      <c r="AC54" s="3">
        <f>(AC47/AC46)-1</f>
        <v>0.039577836411609502</v>
      </c>
      <c r="AD54" s="3">
        <f>(AD47/AD46)-1</f>
        <v>-0.025000000000000022</v>
      </c>
      <c r="AE54" s="3">
        <f>(AE47/AE46)-1</f>
        <v>0.071428571428571397</v>
      </c>
      <c r="AF54" s="3"/>
      <c r="AG54" s="3">
        <f>(AG47/AG46)-1</f>
        <v>0.1157407407407407</v>
      </c>
      <c r="AH54" s="3">
        <f>(AH47/AH46)-1</f>
        <v>0</v>
      </c>
      <c r="AI54" s="3">
        <f>(AI47/AI46)-1</f>
        <v>0</v>
      </c>
      <c r="AJ54" s="3"/>
      <c r="AK54" s="3">
        <f>(AK47/AK46)-1</f>
        <v>-0.022471910112359605</v>
      </c>
      <c r="AL54" s="3">
        <f>(AL47/AL46)-1</f>
        <v>0</v>
      </c>
      <c r="AM54" s="3">
        <f>(AM47/AM46)-1</f>
        <v>0</v>
      </c>
      <c r="AN54" s="3"/>
      <c r="AO54" s="3">
        <f>(AO47/AO46)-1</f>
        <v>0.080508474576271194</v>
      </c>
      <c r="AP54" s="3">
        <f>(AP47/AP46)-1</f>
        <v>0.095238095238095344</v>
      </c>
      <c r="AQ54" s="3">
        <f>(AQ47/AQ46)-1</f>
        <v>0.28571428571428581</v>
      </c>
      <c r="AR54" s="3"/>
      <c r="AS54" s="3">
        <f>(AS47/AS46)-1</f>
        <v>-0.0055865921787709993</v>
      </c>
      <c r="AT54" s="3"/>
      <c r="AU54" s="3">
        <f>(AU47/AU46)-1</f>
        <v>0</v>
      </c>
      <c r="AV54" s="3"/>
      <c r="AW54" s="3">
        <f>(AW47/AW46)-1</f>
        <v>0.076516435106743552</v>
      </c>
      <c r="AX54" s="3">
        <f>(AX47/AX46)-1</f>
        <v>0.0094339622641510523</v>
      </c>
      <c r="AY54" s="3">
        <f>(AY47/AY46)-1</f>
        <v>0.11866359447004604</v>
      </c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831.73805013303854</v>
      </c>
      <c r="D55">
        <f>D54</f>
        <v>0.036854784540666874</v>
      </c>
      <c r="E55" t="s">
        <v>16</v>
      </c>
      <c r="F55" s="6">
        <v>43945</v>
      </c>
      <c r="G55" s="2">
        <f>H55*35</f>
        <v>818990.14098069258</v>
      </c>
      <c r="H55">
        <f>H54+C55</f>
        <v>23399.718313734073</v>
      </c>
      <c r="I55" t="inlineStr">
        <is>
          <t>(near four percent and arbitrarily chosen)</t>
        </is>
      </c>
      <c r="J55" s="1" t="s">
        <v>18</v>
      </c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862.39157676496598</v>
      </c>
      <c r="D56">
        <f>D55</f>
        <v>0.036854784540666874</v>
      </c>
      <c r="E56" t="s">
        <v>17</v>
      </c>
      <c r="F56" s="6">
        <v>43946</v>
      </c>
      <c r="G56" s="2">
        <f>H56*35</f>
        <v>849173.84616746637</v>
      </c>
      <c r="H56">
        <f>H55+C56</f>
        <v>24262.109890499039</v>
      </c>
      <c r="I56" s="1"/>
      <c r="J56" s="1"/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894.17483251632484</v>
      </c>
      <c r="D57">
        <f>D56</f>
        <v>0.036854784540666874</v>
      </c>
      <c r="E57" t="s">
        <v>11</v>
      </c>
      <c r="F57" s="6">
        <v>43947</v>
      </c>
      <c r="G57" s="2">
        <f>H57*35</f>
        <v>880469.96530553768</v>
      </c>
      <c r="H57">
        <f>H56+C57</f>
        <v>25156.284723015364</v>
      </c>
      <c r="J57" s="1"/>
      <c r="K57" t="inlineStr">
        <is>
          <t>Yesterday:</t>
        </is>
      </c>
      <c r="M57" s="3">
        <f>0.070000000000000007</f>
        <v>0.070000000000000007</v>
      </c>
      <c r="N57" s="3">
        <f>-0.089999999999999997</f>
        <v>-0.089999999999999997</v>
      </c>
      <c r="O57" s="3">
        <f>0.20999999999999999</f>
        <v>0.20999999999999999</v>
      </c>
      <c r="P57" s="3"/>
      <c r="Q57" s="3">
        <f>0.080000000000000002</f>
        <v>0.080000000000000002</v>
      </c>
      <c r="R57" s="3">
        <f>0.089999999999999997</f>
        <v>0.089999999999999997</v>
      </c>
      <c r="S57" s="3">
        <f>0.39000000000000001</f>
        <v>0.39000000000000001</v>
      </c>
      <c r="T57" s="3"/>
      <c r="U57" s="3">
        <f>0.059999999999999998</f>
        <v>0.059999999999999998</v>
      </c>
      <c r="V57" s="3">
        <f>0.070000000000000007</f>
        <v>0.070000000000000007</v>
      </c>
      <c r="W57" s="3">
        <f>0.28999999999999998</f>
        <v>0.28999999999999998</v>
      </c>
      <c r="X57" s="3"/>
      <c r="Y57" s="3">
        <f>0.040000000000000001</f>
        <v>0.040000000000000001</v>
      </c>
      <c r="Z57" s="3">
        <f>0.070000000000000007</f>
        <v>0.070000000000000007</v>
      </c>
      <c r="AA57" s="3">
        <f>0.27000000000000002</f>
        <v>0.27000000000000002</v>
      </c>
      <c r="AB57" s="3"/>
      <c r="AC57" s="3">
        <f>0.070000000000000007</f>
        <v>0.070000000000000007</v>
      </c>
      <c r="AD57" s="3">
        <f>0.050000000000000003</f>
        <v>0.050000000000000003</v>
      </c>
      <c r="AE57" s="3">
        <f>0.33000000000000002</f>
        <v>0.33000000000000002</v>
      </c>
      <c r="AF57" s="3"/>
      <c r="AG57" s="3">
        <f>0.070000000000000007</f>
        <v>0.070000000000000007</v>
      </c>
      <c r="AH57" s="3">
        <f>-0.080000000000000002</f>
        <v>-0.080000000000000002</v>
      </c>
      <c r="AI57" s="3">
        <f>0.22</f>
        <v>0.22</v>
      </c>
      <c r="AJ57" s="3"/>
      <c r="AK57" s="3">
        <f>0.02</f>
        <v>0.02</v>
      </c>
      <c r="AL57" s="3">
        <f>0.20000000000000001</f>
        <v>0.20000000000000001</v>
      </c>
      <c r="AM57" s="3">
        <f>0</f>
        <v>0</v>
      </c>
      <c r="AN57" s="3"/>
      <c r="AO57" s="3">
        <f>0.040000000000000001</f>
        <v>0.040000000000000001</v>
      </c>
      <c r="AP57" s="3">
        <f>0.23999999999999999</f>
        <v>0.23999999999999999</v>
      </c>
      <c r="AQ57" s="3">
        <f>0</f>
        <v>0</v>
      </c>
      <c r="AR57" s="3"/>
      <c r="AS57" s="3">
        <f>0.01</f>
        <v>0.01</v>
      </c>
      <c r="AT57" s="3"/>
      <c r="AU57" s="3">
        <f>-0.5</f>
        <v>-0.5</v>
      </c>
      <c r="AV57" s="3"/>
      <c r="AW57" s="3">
        <f>0.050000000000000003</f>
        <v>0.050000000000000003</v>
      </c>
      <c r="AX57" s="3">
        <f>0.070000000000000007</f>
        <v>0.070000000000000007</v>
      </c>
      <c r="AY57" s="3">
        <f>0.28999999999999998</f>
        <v>0.28999999999999998</v>
      </c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927.12945331040089</v>
      </c>
      <c r="D58">
        <f>D57</f>
        <v>0.036854784540666874</v>
      </c>
      <c r="E58" t="s">
        <v>12</v>
      </c>
      <c r="F58" s="6">
        <v>43948</v>
      </c>
      <c r="G58" s="2">
        <f>H58*35</f>
        <v>912919.49617140181</v>
      </c>
      <c r="H58">
        <f>H57+C58</f>
        <v>26083.414176325765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961.29860955346203</v>
      </c>
      <c r="D59">
        <f>D58</f>
        <v>0.036854784540666874</v>
      </c>
      <c r="E59" t="s">
        <v>13</v>
      </c>
      <c r="F59" s="6">
        <v>43949</v>
      </c>
      <c r="G59" s="2">
        <f>H59*35</f>
        <v>946564.94750577293</v>
      </c>
      <c r="H59">
        <f>H58+C59</f>
        <v>27044.712785879226</v>
      </c>
      <c r="I59" s="1"/>
      <c r="J59" s="1"/>
      <c r="P59" t="inlineStr">
        <is>
          <t>older Source: https://portal.ct.gov/Coronavirus/Pages/Governors-Press-Releases</t>
        </is>
      </c>
      <c r="AU59" t="inlineStr">
        <is>
          <t>r: +3</t>
        </is>
      </c>
      <c r="AW59">
        <f>AW58+766</f>
        <v>766</v>
      </c>
      <c r="AX59">
        <f>AX58+129</f>
        <v>129</v>
      </c>
      <c r="AY59">
        <f>AY58+197</f>
        <v>197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996.72706268779746</v>
      </c>
      <c r="D60">
        <f>D59</f>
        <v>0.036854784540666874</v>
      </c>
      <c r="E60" t="s">
        <v>14</v>
      </c>
      <c r="F60" s="6">
        <v>43950</v>
      </c>
      <c r="G60" s="2">
        <f>H60*35</f>
        <v>981450.39469984581</v>
      </c>
      <c r="H60">
        <f>H59+C60</f>
        <v>28041.439848567024</v>
      </c>
      <c r="I60" t="inlineStr">
        <is>
          <t>&lt;&lt; 981 thousand (35x measured)</t>
        </is>
      </c>
      <c r="AL60" t="inlineStr">
        <is>
          <t>any zero-to-positive int gets the 'r: +n' entry.</t>
        </is>
      </c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1033.4612238290081</v>
      </c>
      <c r="D61">
        <f>D60</f>
        <v>0.036854784540666874</v>
      </c>
      <c r="E61" t="s">
        <v>15</v>
      </c>
      <c r="F61" s="6">
        <v>43951</v>
      </c>
      <c r="G61" s="2">
        <f>H61*35</f>
        <v>1017621.5375338611</v>
      </c>
      <c r="H61">
        <f>H60+C61</f>
        <v>29074.901072396031</v>
      </c>
      <c r="P61" t="inlineStr">
        <is>
          <t>recent Source: https://portal.ct.gov/-/media/Coronavirus/CTDPHCOVID19summary3312020.pdf?la=en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1071.54921456436</v>
      </c>
      <c r="D62">
        <f>D61</f>
        <v>0.036854784540666874</v>
      </c>
      <c r="E62" t="s">
        <v>16</v>
      </c>
      <c r="F62" s="6">
        <v>43952</v>
      </c>
      <c r="G62" s="2">
        <f>H62*35</f>
        <v>1055125.7600436136</v>
      </c>
      <c r="H62">
        <f>H61+C62</f>
        <v>30146.450286960389</v>
      </c>
      <c r="J62" s="1"/>
      <c r="P62" t="inlineStr">
        <is>
          <t>recent Source: https://portal.ct.gov/Office-of-the-Governor/News/Press-Releases/2020/04-2020/Governor-Lamont-Coronavirus-Update-April-16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1111.0409299918501</v>
      </c>
      <c r="D63">
        <f>D62</f>
        <v>0.036854784540666874</v>
      </c>
      <c r="E63" t="s">
        <v>17</v>
      </c>
      <c r="F63" s="6">
        <v>43953</v>
      </c>
      <c r="G63" s="2">
        <f>H63*35</f>
        <v>1094012.1925933284</v>
      </c>
      <c r="H63">
        <f>H62+C63</f>
        <v>31257.491216952239</v>
      </c>
      <c r="J63" s="1" t="inlineStr">
        <is>
          <t>The (near) four percent (above) is somewhat in agreement with</t>
        </is>
      </c>
      <c r="Q63" s="1"/>
      <c r="R63" s="1"/>
      <c r="S63" s="1"/>
      <c r="U63" s="1"/>
      <c r="V63" s="1"/>
      <c r="W63" s="1"/>
      <c r="Y63" s="1"/>
      <c r="Z63" s="1"/>
      <c r="AA63" s="1"/>
      <c r="AC63" s="1"/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1151.9881040825619</v>
      </c>
      <c r="D64">
        <f>D63</f>
        <v>0.036854784540666874</v>
      </c>
      <c r="E64" t="s">
        <v>11</v>
      </c>
      <c r="F64" s="6">
        <v>43954</v>
      </c>
      <c r="G64" s="2">
        <f>H64*35</f>
        <v>1134331.7762362179</v>
      </c>
      <c r="H64">
        <f>H63+C64</f>
        <v>32409.4793210348</v>
      </c>
      <c r="J64" s="1" t="inlineStr">
        <is>
          <t>the best national figure (of 4.7 percent growth in 24 hours)</t>
        </is>
      </c>
      <c r="P64" t="inlineStr">
        <is>
          <t>export: $ ssconvert -T Gnumeric_stf:stf_csv thisfile.gnumeric thisfile.csv</t>
        </is>
      </c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1194.4443774519361</v>
      </c>
      <c r="D65">
        <f>D64</f>
        <v>0.036854784540666874</v>
      </c>
      <c r="E65" t="s">
        <v>12</v>
      </c>
      <c r="F65" s="6">
        <v>43955</v>
      </c>
      <c r="G65" s="2">
        <f>H65*35</f>
        <v>1176137.3294470359</v>
      </c>
      <c r="H65">
        <f>H64+C65</f>
        <v>33603.923698486738</v>
      </c>
      <c r="J65" s="1" t="inlineStr">
        <is>
          <t>near the 16 April 2020 time mark.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1238.4653676287382</v>
      </c>
      <c r="D66">
        <f>D65</f>
        <v>0.036854784540666874</v>
      </c>
      <c r="E66" t="s">
        <v>13</v>
      </c>
      <c r="F66" s="6">
        <v>43956</v>
      </c>
      <c r="G66" s="2">
        <f>H66*35</f>
        <v>1219483.6173140418</v>
      </c>
      <c r="H66">
        <f>H65+C66</f>
        <v>34842.38906611548</v>
      </c>
      <c r="P66" t="inlineStr">
        <is>
          <t>March 31: Hospitalization by county presented in a graphic (only?)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1284.1087419137732</v>
      </c>
      <c r="D67">
        <f>D66</f>
        <v>0.036854784540666874</v>
      </c>
      <c r="E67" t="s">
        <v>14</v>
      </c>
      <c r="F67" s="6">
        <v>43957</v>
      </c>
      <c r="G67" s="2">
        <f>H67*35</f>
        <v>1264427.423281024</v>
      </c>
      <c r="H67">
        <f>H66+C67</f>
        <v>36126.497808029257</v>
      </c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1331.4342929237923</v>
      </c>
      <c r="D68">
        <f>D67</f>
        <v>0.036854784540666874</v>
      </c>
      <c r="E68" t="s">
        <v>15</v>
      </c>
      <c r="F68" s="6">
        <v>43958</v>
      </c>
      <c r="G68" s="2">
        <f>H68*35</f>
        <v>1311027.6235333567</v>
      </c>
      <c r="H68">
        <f>H67+C68</f>
        <v>37457.932100953047</v>
      </c>
      <c r="P68" t="inlineStr">
        <is>
          <t>31 March 23:09 UTC: many cosmetic changes, columns deleted (or added).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1380.5040169195538</v>
      </c>
      <c r="D69">
        <f>D68</f>
        <v>0.036854784540666874</v>
      </c>
      <c r="E69" t="s">
        <v>16</v>
      </c>
      <c r="F69" s="6">
        <v>43959</v>
      </c>
      <c r="G69" s="2">
        <f>H69*35</f>
        <v>1359345.2641255411</v>
      </c>
      <c r="H69">
        <f>H68+C69</f>
        <v>38838.436117872603</v>
      </c>
      <c r="J69" s="1"/>
      <c r="P69" t="inlineStr">
        <is>
          <t>Hopefully, no major corruption of data/forumlas present after these major edits.</t>
        </is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1431.3821950206491</v>
      </c>
      <c r="D70">
        <f>D69</f>
        <v>0.036854784540666874</v>
      </c>
      <c r="E70" t="s">
        <v>17</v>
      </c>
      <c r="F70" s="6">
        <v>43960</v>
      </c>
      <c r="G70" s="2">
        <f>H70*35</f>
        <v>1409443.6409512637</v>
      </c>
      <c r="H70">
        <f>H69+C70</f>
        <v>40269.818312893251</v>
      </c>
      <c r="J70" s="1"/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1484.135477413482</v>
      </c>
      <c r="D71">
        <f>D70</f>
        <v>0.036854784540666874</v>
      </c>
      <c r="E71" t="s">
        <v>11</v>
      </c>
      <c r="F71" s="6">
        <v>43961</v>
      </c>
      <c r="G71" s="2">
        <f>H71*35</f>
        <v>1461388.3826607356</v>
      </c>
      <c r="H71">
        <f>H70+C71</f>
        <v>41753.953790306732</v>
      </c>
      <c r="J71" s="1"/>
      <c r="P71" t="inlineStr">
        <is>
          <t>1 April: Column D now formatted as percentile</t>
        </is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1538.8329706627155</v>
      </c>
      <c r="D72">
        <f>D71</f>
        <v>0.036854784540666874</v>
      </c>
      <c r="E72" t="s">
        <v>12</v>
      </c>
      <c r="F72" s="6">
        <v>43962</v>
      </c>
      <c r="G72" s="2">
        <f>H72*35</f>
        <v>1515247.5366339309</v>
      </c>
      <c r="H72">
        <f>H71+C72</f>
        <v>43292.786760969451</v>
      </c>
      <c r="P72" t="inlineStr">
        <is>
          <t>7 April: 1.09 becomes 1.11 for arbitrary growth reduction supposition expressed in Column D (Multiplier).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1595.5463282405644</v>
      </c>
      <c r="D73">
        <f>D72</f>
        <v>0.036854784540666874</v>
      </c>
      <c r="E73" t="s">
        <v>13</v>
      </c>
      <c r="F73" s="6">
        <v>43963</v>
      </c>
      <c r="G73" s="2">
        <f>H73*35</f>
        <v>1571091.6581223505</v>
      </c>
      <c r="H73">
        <f>H72+C73</f>
        <v>44888.333089210013</v>
      </c>
      <c r="P73" t="inlineStr">
        <is>
          <t>7 April: Column G goes from 100x to 50x (arbitrary value chosen)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1654.3498443925225</v>
      </c>
      <c r="D74">
        <f>D73</f>
        <v>0.036854784540666874</v>
      </c>
      <c r="E74" t="s">
        <v>14</v>
      </c>
      <c r="F74" s="6">
        <v>43964</v>
      </c>
      <c r="G74" s="2">
        <f>H74*35</f>
        <v>1628993.9026760887</v>
      </c>
      <c r="H74">
        <f>H73+C74</f>
        <v>46542.682933602533</v>
      </c>
      <c r="J74" s="1"/>
      <c r="Q74" t="inlineStr">
        <is>
          <t>(the 100x scaling factor was also arbitrary)</t>
        </is>
      </c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1715.3205514624947</v>
      </c>
      <c r="D75">
        <f>D74</f>
        <v>0.036854784540666874</v>
      </c>
      <c r="E75" t="s">
        <v>15</v>
      </c>
      <c r="F75" s="6">
        <v>43965</v>
      </c>
      <c r="G75" s="2"/>
      <c r="H75">
        <f>H74+C75</f>
        <v>48258.003485065026</v>
      </c>
      <c r="P75" t="inlineStr">
        <is>
          <t>7 April: Litchfield County is doubling its Confirmed cases every 6.5 days or so.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1778.5383208048227</v>
      </c>
      <c r="D76">
        <f>D75</f>
        <v>0.036854784540666874</v>
      </c>
      <c r="E76" t="s">
        <v>16</v>
      </c>
      <c r="F76" s="6">
        <v>43966</v>
      </c>
      <c r="G76" s="2"/>
      <c r="H76">
        <f>H75+C76</f>
        <v>50036.541805869849</v>
      </c>
      <c r="Q76" t="inlineStr">
        <is>
          <t>(own analysis; ignorant and simplistic, there, on Litchfield Cty doublings. ;)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1844.085967415404</v>
      </c>
      <c r="D77">
        <f>D76</f>
        <v>0.036854784540666874</v>
      </c>
      <c r="E77" t="s">
        <v>17</v>
      </c>
      <c r="F77" s="6">
        <v>43966</v>
      </c>
      <c r="G77" s="2"/>
      <c r="H77">
        <f>H76+C77</f>
        <v>51880.627773285254</v>
      </c>
      <c r="P77" t="inlineStr">
        <is>
          <t>9 April: USA Confirmed (far columns, right) now expressed in 3 digits (up from 2 digits, formerly).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1912.0493584189658</v>
      </c>
      <c r="D78">
        <f>D77</f>
        <v>0.036854784540666874</v>
      </c>
      <c r="E78" t="s">
        <v>11</v>
      </c>
      <c r="F78" s="6">
        <v>43968</v>
      </c>
      <c r="G78" s="2"/>
      <c r="H78">
        <f>H77+C78</f>
        <v>53792.677131704222</v>
      </c>
      <c r="Q78" t="inlineStr">
        <is>
          <t>This reflects that they've reached consistently below 10 percent, and so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1982.5175255546174</v>
      </c>
      <c r="D79">
        <f>D78</f>
        <v>0.036854784540666874</v>
      </c>
      <c r="E79" t="s">
        <v>12</v>
      </c>
      <c r="F79" s="6">
        <v>43969</v>
      </c>
      <c r="G79" s="2"/>
      <c r="H79">
        <f>H78+C79</f>
        <v>55775.194657258842</v>
      </c>
      <c r="J79" s="1"/>
      <c r="Q79" t="inlineStr">
        <is>
          <t>require another digit of precision (the decimal point has moved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2055.5827818070288</v>
      </c>
      <c r="D80">
        <f>D79</f>
        <v>0.036854784540666874</v>
      </c>
      <c r="E80" t="s">
        <v>13</v>
      </c>
      <c r="F80" s="6">
        <v>43970</v>
      </c>
      <c r="G80" s="2"/>
      <c r="H80">
        <f>H79+C80</f>
        <v>57830.777439065874</v>
      </c>
      <c r="Q80" t="inlineStr">
        <is>
          <t>over one place)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2131.3408423360315</v>
      </c>
      <c r="D81">
        <f>D80</f>
        <v>0.036854784540666874</v>
      </c>
      <c r="E81" t="s">
        <v>14</v>
      </c>
      <c r="F81" s="6">
        <v>43971</v>
      </c>
      <c r="G81" s="2"/>
      <c r="H81">
        <f>H80+C81</f>
        <v>59962.118281401905</v>
      </c>
      <c r="P81" t="inlineStr">
        <is>
          <t>9 April: Have not kept up with the state epidemiologist's estimate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2209.8909498630496</v>
      </c>
      <c r="D82">
        <f>D81</f>
        <v>0.036854784540666874</v>
      </c>
      <c r="E82" t="s">
        <v>15</v>
      </c>
      <c r="F82" s="6">
        <v>43972</v>
      </c>
      <c r="G82" s="2"/>
      <c r="H82">
        <f>H81+C82</f>
        <v>62172.009231264958</v>
      </c>
      <c r="Q82" t="inlineStr">
        <is>
          <t>of the multiplier factor (Confirmed and tested vs estimated true count of cases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2291.336004678622</v>
      </c>
      <c r="D83">
        <f>D82</f>
        <v>0.036854784540666874</v>
      </c>
      <c r="E83" t="s">
        <v>16</v>
      </c>
      <c r="F83" s="6">
        <v>43973</v>
      </c>
      <c r="G83" s="2"/>
      <c r="H83">
        <f>H82+C83</f>
        <v>64463.345235943576</v>
      </c>
      <c r="Q83" t="inlineStr">
        <is>
          <t>in the state of Connecticut) and (therefore) still using a '50x' multiplier,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2375.7826994413249</v>
      </c>
      <c r="D84">
        <f>D83</f>
        <v>0.036854784540666874</v>
      </c>
      <c r="E84" t="s">
        <v>17</v>
      </c>
      <c r="F84" s="6">
        <v>43974</v>
      </c>
      <c r="G84" s="2"/>
      <c r="H84">
        <f>H83+C84</f>
        <v>66839.127935384895</v>
      </c>
      <c r="Q84" t="inlineStr">
        <is>
          <t>with no particular justification for this figure.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2463.3416589446788</v>
      </c>
      <c r="D85">
        <f>D84</f>
        <v>0.036854784540666874</v>
      </c>
      <c r="E85" t="s">
        <v>11</v>
      </c>
      <c r="F85" s="6">
        <v>43975</v>
      </c>
      <c r="G85" s="2"/>
      <c r="H85">
        <f>H84+C85</f>
        <v>69302.469594329566</v>
      </c>
      <c r="J85" s="1"/>
      <c r="P85" t="inlineStr">
        <is>
          <t>12 April: demoted from 50x to 35x (measured) transmission multiplier.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2554.1275850351335</v>
      </c>
      <c r="D86">
        <f>D85</f>
        <v>0.036854784540666874</v>
      </c>
      <c r="E86" t="s">
        <v>12</v>
      </c>
      <c r="F86" s="6">
        <v>43976</v>
      </c>
      <c r="G86" s="2"/>
      <c r="H86">
        <f>H85+C86</f>
        <v>71856.597179364704</v>
      </c>
      <c r="J86" s="1"/>
      <c r="Q86" t="inlineStr">
        <is>
          <t>Reference value only - please do not quote it in any context.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2648.2594068709773</v>
      </c>
      <c r="D87">
        <f>D86</f>
        <v>0.036854784540666874</v>
      </c>
      <c r="E87" t="s">
        <v>13</v>
      </c>
      <c r="F87" s="6">
        <v>43977</v>
      </c>
      <c r="G87" s="2"/>
      <c r="H87">
        <f>H86+C87</f>
        <v>74504.856586235677</v>
      </c>
      <c r="J87" s="1"/>
      <c r="Q87" t="inlineStr">
        <is>
          <t>(Assign some other value to it, based on some other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2745.860436719001</v>
      </c>
      <c r="D88">
        <f>D87</f>
        <v>0.036854784540666874</v>
      </c>
      <c r="E88" t="s">
        <v>14</v>
      </c>
      <c r="F88" s="6">
        <v>43978</v>
      </c>
      <c r="G88" s="2"/>
      <c r="H88">
        <f>H87+C88</f>
        <v>77250.717022954675</v>
      </c>
      <c r="Q88" t="inlineStr">
        <is>
          <t>findings than given here).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2847.0585314930213</v>
      </c>
      <c r="D89">
        <f>D88</f>
        <v>0.036854784540666874</v>
      </c>
      <c r="E89" t="s">
        <v>15</v>
      </c>
      <c r="F89" s="6">
        <v>43979</v>
      </c>
      <c r="G89" s="2"/>
      <c r="H89">
        <f>H88+C89</f>
        <v>80097.775554447697</v>
      </c>
      <c r="P89" t="inlineStr">
        <is>
          <t>15 April: formalized entry (column L labels added)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2951.9862602458638</v>
      </c>
      <c r="D90">
        <f>D89</f>
        <v>0.036854784540666874</v>
      </c>
      <c r="E90" t="s">
        <v>16</v>
      </c>
      <c r="F90" s="6">
        <v>43980</v>
      </c>
      <c r="G90" s="2"/>
      <c r="H90">
        <f>H89+C90</f>
        <v>83049.761814693557</v>
      </c>
      <c r="P90" t="inlineStr">
        <is>
          <t>17 April: formatting fixes esp. Comma separation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3060.7810778342341</v>
      </c>
      <c r="D91">
        <f>D90</f>
        <v>0.036854784540666874</v>
      </c>
      <c r="E91" t="s">
        <v>17</v>
      </c>
      <c r="F91" s="6">
        <v>43981</v>
      </c>
      <c r="G91" s="2"/>
      <c r="H91">
        <f>H90+C91</f>
        <v>86110.542892527796</v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3173.5855049839652</v>
      </c>
      <c r="D92">
        <f>D91</f>
        <v>0.036854784540666874</v>
      </c>
      <c r="E92" t="s">
        <v>11</v>
      </c>
      <c r="F92" s="6">
        <v>43982</v>
      </c>
      <c r="G92" s="2"/>
      <c r="H92">
        <f>H91+C92</f>
        <v>89284.128397511755</v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3290.5473149915324</v>
      </c>
      <c r="D93">
        <f>D92</f>
        <v>0.036854784540666874</v>
      </c>
      <c r="E93" t="s">
        <v>12</v>
      </c>
      <c r="F93" s="6">
        <v>43983</v>
      </c>
      <c r="G93" s="2"/>
      <c r="H93">
        <f>H92+C93</f>
        <v>92574.675712503289</v>
      </c>
      <c r="P93" t="inlineStr">
        <is>
          <t>General: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3411.8197273064152</v>
      </c>
      <c r="D94">
        <f>D93</f>
        <v>0.036854784540666874</v>
      </c>
      <c r="E94" t="s">
        <v>13</v>
      </c>
      <c r="F94" s="6">
        <v>43984</v>
      </c>
      <c r="G94" s="2"/>
      <c r="H94">
        <f>H93+C94</f>
        <v>95986.495439809703</v>
      </c>
      <c r="Q94" t="inlineStr">
        <is>
          <t>Latency:</t>
        </is>
      </c>
      <c r="AZ94" t="inlineStr">
        <is>
          <t>May be current (likely to be):</t>
        </is>
      </c>
      <c r="BA94" s="6">
        <v>43936</v>
      </c>
      <c r="BB94">
        <v>636350</v>
      </c>
      <c r="BC94" s="7">
        <f>(BB94/BB93)-1</f>
        <v>0.047196669244820466</v>
      </c>
      <c r="BE94" t="inlineStr">
        <is>
          <t>preliminary or provisional</t>
        </is>
      </c>
    </row>
    <row r="95" spans="1:66" ht="19.5">
      <c r="C95">
        <f>H94*D95</f>
        <v>3537.56160824789</v>
      </c>
      <c r="D95">
        <f>D94</f>
        <v>0.036854784540666874</v>
      </c>
      <c r="E95" t="s">
        <v>14</v>
      </c>
      <c r="F95" s="6">
        <v>43985</v>
      </c>
      <c r="G95" s="2"/>
      <c r="H95">
        <f>H94+C95</f>
        <v>99524.057048057599</v>
      </c>
      <c r="R95" t="inlineStr">
        <is>
          <t>Confirmed: infected 5-7 days ago.</t>
        </is>
      </c>
      <c r="AZ95" t="inlineStr">
        <is>
          <t>TENTATIVE</t>
        </is>
      </c>
      <c r="BA95" s="6">
        <v>43937</v>
      </c>
      <c r="BB95">
        <v>667801</v>
      </c>
      <c r="BC95" s="7">
        <f>(BB95/BB94)-1</f>
        <v>0.049424059086980332</v>
      </c>
      <c r="BE95" t="inlineStr">
        <is>
          <t>(early return on this LINE 95)</t>
        </is>
      </c>
    </row>
    <row r="96" spans="1:66" ht="19.5">
      <c r="C96">
        <f>H95*D96</f>
        <v>3667.9376791192012</v>
      </c>
      <c r="D96">
        <f>D95</f>
        <v>0.036854784540666874</v>
      </c>
      <c r="E96" t="s">
        <v>15</v>
      </c>
      <c r="F96" s="6">
        <v>43986</v>
      </c>
      <c r="G96" s="2"/>
      <c r="H96">
        <f>H95+C96</f>
        <v>103191.9947271768</v>
      </c>
      <c r="BB96" s="1"/>
    </row>
    <row r="97" spans="1:66" ht="19.5">
      <c r="C97">
        <f>H96*D97</f>
        <v>3803.1187319917331</v>
      </c>
      <c r="D97">
        <f>D96</f>
        <v>0.036854784540666874</v>
      </c>
      <c r="E97" t="s">
        <v>16</v>
      </c>
      <c r="F97" s="6">
        <v>43987</v>
      </c>
      <c r="G97" s="2"/>
      <c r="H97">
        <f>H96+C97</f>
        <v>106995.11345916854</v>
      </c>
      <c r="R97" t="inlineStr">
        <is>
          <t>Hospitalized: infected 1-3 weeks ago.</t>
        </is>
      </c>
      <c r="BB97" s="1"/>
      <c r="BE97" t="inlineStr">
        <is>
          <t>The 636,350 number is unique in</t>
        </is>
      </c>
    </row>
    <row r="98" spans="1:66" ht="19.5">
      <c r="C98">
        <f>H97*D98</f>
        <v>3943.2818534418629</v>
      </c>
      <c r="D98">
        <f>D97</f>
        <v>0.036854784540666874</v>
      </c>
      <c r="E98" t="s">
        <v>17</v>
      </c>
      <c r="F98" s="6">
        <v>43988</v>
      </c>
      <c r="G98" s="2"/>
      <c r="H98">
        <f>H97+C98</f>
        <v>110938.3953126104</v>
      </c>
      <c r="BB98" s="1"/>
      <c r="BE98" t="inlineStr">
        <is>
          <t>this series, as the first unreliable</t>
        </is>
      </c>
    </row>
    <row r="99" spans="1:66" ht="19.5">
      <c r="C99">
        <f>H98*D99</f>
        <v>4088.6106565335845</v>
      </c>
      <c r="D99">
        <f>D98</f>
        <v>0.036854784540666874</v>
      </c>
      <c r="E99" t="s">
        <v>11</v>
      </c>
      <c r="F99" s="6">
        <v>43989</v>
      </c>
      <c r="G99" s="2"/>
      <c r="H99">
        <f>H98+C99</f>
        <v>115027.00596914398</v>
      </c>
      <c r="R99" t="inlineStr">
        <is>
          <t>Death: infected 3-4 weeks ago.</t>
        </is>
      </c>
      <c r="BB99" s="1"/>
      <c r="BE99" t="inlineStr">
        <is>
          <t>value in the series.</t>
        </is>
      </c>
    </row>
    <row r="100" spans="1:66" ht="19.5">
      <c r="C100">
        <f>H99*D100</f>
        <v>4239.2955213508039</v>
      </c>
      <c r="D100">
        <f>D99</f>
        <v>0.036854784540666874</v>
      </c>
      <c r="E100" t="s">
        <v>12</v>
      </c>
      <c r="F100" s="6">
        <v>43990</v>
      </c>
      <c r="G100" s="2"/>
      <c r="H100">
        <f>H99+C100</f>
        <v>119266.30149049479</v>
      </c>
    </row>
    <row r="101" spans="1:66" ht="19.5">
      <c r="C101">
        <f>H100*D101</f>
        <v>4395.533844394402</v>
      </c>
      <c r="D101">
        <f>D100</f>
        <v>0.036854784540666874</v>
      </c>
      <c r="E101" t="s">
        <v>13</v>
      </c>
      <c r="F101" s="6">
        <v>43991</v>
      </c>
      <c r="G101" s="2"/>
      <c r="H101">
        <f>H100+C101</f>
        <v>123661.8353348892</v>
      </c>
      <c r="S101" t="inlineStr">
        <is>
          <t>Source: Osterholm, 8 April 2020 (podcast).</t>
        </is>
      </c>
      <c r="BE101" t="inlineStr">
        <is>
          <t>It may in fact become a reliable value,</t>
        </is>
      </c>
    </row>
    <row r="102" spans="1:66" ht="19.5">
      <c r="C102">
        <f>H101*D102</f>
        <v>4557.530297170767</v>
      </c>
      <c r="D102">
        <f>D101</f>
        <v>0.036854784540666874</v>
      </c>
      <c r="E102" t="s">
        <v>14</v>
      </c>
      <c r="F102" s="6">
        <v>43992</v>
      </c>
      <c r="G102" s="2"/>
      <c r="H102">
        <f>H101+C102</f>
        <v>128219.36563205997</v>
      </c>
      <c r="BE102" t="inlineStr">
        <is>
          <t>24 hours later - it is assumed that once</t>
        </is>
      </c>
    </row>
    <row r="103" spans="1:66" ht="19.5">
      <c r="C103">
        <f>H102*D103</f>
        <v>4725.4970943105573</v>
      </c>
      <c r="D103">
        <f>D102</f>
        <v>0.036854784540666874</v>
      </c>
      <c r="E103" t="s">
        <v>15</v>
      </c>
      <c r="F103" s="6">
        <v>43993</v>
      </c>
      <c r="G103" s="2"/>
      <c r="H103">
        <f>H102+C103</f>
        <v>132944.86272637051</v>
      </c>
      <c r="T103" t="inlineStr">
        <is>
          <t>https://twitter.com/CIDRAP/status/1248291432202407939</t>
        </is>
      </c>
      <c r="BE103" t="inlineStr">
        <is>
          <t>the value that follows it has been issued,</t>
        </is>
      </c>
    </row>
    <row r="104" spans="1:66" ht="19.5">
      <c r="C104">
        <f>H103*D104</f>
        <v>4899.6542715689193</v>
      </c>
      <c r="D104">
        <f>D103</f>
        <v>0.036854784540666874</v>
      </c>
      <c r="E104" t="s">
        <v>16</v>
      </c>
      <c r="F104" s="6">
        <v>43994</v>
      </c>
      <c r="G104" s="2"/>
      <c r="H104">
        <f>H103+C104</f>
        <v>137844.51699793944</v>
      </c>
      <c r="BE104" t="inlineStr">
        <is>
          <t>its value will not change again (and, at</t>
        </is>
      </c>
    </row>
    <row r="105" spans="1:66" ht="19.5">
      <c r="C105">
        <f>H104*D105</f>
        <v>5080.2299740713506</v>
      </c>
      <c r="D105">
        <f>D104</f>
        <v>0.036854784540666874</v>
      </c>
      <c r="E105" t="s">
        <v>17</v>
      </c>
      <c r="F105" s="6">
        <v>43995</v>
      </c>
      <c r="G105" s="2"/>
      <c r="H105">
        <f>H104+C105</f>
        <v>142924.74697201079</v>
      </c>
      <c r="U105" t="inlineStr">
        <is>
          <t>Episode 3 of Osterholm Update:</t>
        </is>
      </c>
      <c r="BE105" t="inlineStr">
        <is>
          <t>that time, it will become a reliable</t>
        </is>
      </c>
    </row>
    <row r="106" spans="1:66" ht="19.5">
      <c r="C106">
        <f>H105*D106</f>
        <v>5267.4607551827876</v>
      </c>
      <c r="D106">
        <f>D105</f>
        <v>0.036854784540666874</v>
      </c>
      <c r="E106" t="s">
        <v>11</v>
      </c>
      <c r="F106" s="6">
        <v>43996</v>
      </c>
      <c r="G106" s="2"/>
      <c r="H106">
        <f>H105+C106</f>
        <v>148192.20772719357</v>
      </c>
      <c r="BE106" t="inlineStr">
        <is>
          <t>value in this series).</t>
        </is>
      </c>
    </row>
    <row r="107" spans="1:66" ht="19.5">
      <c r="C107">
        <f>H106*D107</f>
        <v>5461.5918863914676</v>
      </c>
      <c r="D107">
        <f>D106</f>
        <v>0.036854784540666874</v>
      </c>
      <c r="E107" t="s">
        <v>12</v>
      </c>
      <c r="F107" s="6">
        <v>43997</v>
      </c>
      <c r="G107" s="2"/>
      <c r="H107">
        <f>H106+C107</f>
        <v>153653.79961358503</v>
      </c>
      <c r="V107" t="inlineStr">
        <is>
          <t>http://ow.ly/d5Gk30qwD7o #Coronavirus</t>
        </is>
      </c>
    </row>
    <row r="108" spans="1:66" ht="19.5">
      <c r="C108">
        <f>H107*D108</f>
        <v>5662.8776786134795</v>
      </c>
      <c r="D108">
        <f>D107</f>
        <v>0.036854784540666874</v>
      </c>
      <c r="E108" t="s">
        <v>13</v>
      </c>
      <c r="F108" s="6">
        <v>43998</v>
      </c>
      <c r="G108" s="2"/>
      <c r="H108">
        <f>H107+C108</f>
        <v>159316.6772921985</v>
      </c>
      <c r="BB108" s="1"/>
      <c r="BC108" s="1"/>
    </row>
    <row r="109" spans="1:66" ht="19.5">
      <c r="C109">
        <f>H108*D109</f>
        <v>5871.58181533893</v>
      </c>
      <c r="D109">
        <f>D108</f>
        <v>0.036854784540666874</v>
      </c>
      <c r="E109" t="s">
        <v>14</v>
      </c>
      <c r="F109" s="6">
        <v>43999</v>
      </c>
      <c r="G109" s="2"/>
      <c r="H109">
        <f>H108+C109</f>
        <v>165188.25910753742</v>
      </c>
      <c r="J109" s="1"/>
      <c r="K109" s="1"/>
      <c r="V109" t="inlineStr">
        <is>
          <t>#COVID19 is now live:</t>
        </is>
      </c>
      <c r="BB109" s="1"/>
    </row>
    <row r="110" spans="1:66" ht="19.5">
      <c r="C110">
        <f>H109*D110</f>
        <v>6087.9776980561437</v>
      </c>
      <c r="D110">
        <f>D109</f>
        <v>0.036854784540666874</v>
      </c>
      <c r="E110" t="s">
        <v>15</v>
      </c>
      <c r="F110" s="6">
        <v>44000</v>
      </c>
      <c r="G110" s="2"/>
      <c r="H110">
        <f>H109+C110</f>
        <v>171276.23680559357</v>
      </c>
      <c r="J110" s="1"/>
      <c r="K110" s="1"/>
      <c r="V110" t="inlineStr">
        <is>
          <t>"Preparing For What's To Come,"</t>
        </is>
      </c>
    </row>
    <row r="111" spans="1:66" ht="19.5">
      <c r="C111">
        <f>H110*D111</f>
        <v>6312.3488044063888</v>
      </c>
      <c r="D111">
        <f>D110</f>
        <v>0.036854784540666874</v>
      </c>
      <c r="E111" t="s">
        <v>16</v>
      </c>
      <c r="F111" s="6">
        <v>44001</v>
      </c>
      <c r="G111" s="2"/>
      <c r="H111">
        <f>H110+C111</f>
        <v>177588.58560999995</v>
      </c>
      <c r="J111" s="1"/>
      <c r="K111" s="1"/>
      <c r="V111" t="inlineStr">
        <is>
          <t>in which Dr. Osterholm discusses the US situation,</t>
        </is>
      </c>
    </row>
    <row r="112" spans="1:66" ht="19.5">
      <c r="C112">
        <f>H111*D112</f>
        <v>6544.9890595383222</v>
      </c>
      <c r="D112">
        <f>D111</f>
        <v>0.036854784540666874</v>
      </c>
      <c r="E112" t="s">
        <v>17</v>
      </c>
      <c r="F112" s="6">
        <v>44002</v>
      </c>
      <c r="G112" s="2"/>
      <c r="H112">
        <f>H111+C112</f>
        <v>184133.57466953827</v>
      </c>
      <c r="J112" s="1"/>
      <c r="K112" s="1"/>
      <c r="V112" t="inlineStr">
        <is>
          <t>the potential for subsequent waves, racial</t>
        </is>
      </c>
    </row>
    <row r="113" spans="1:66" ht="19.5">
      <c r="C113">
        <f>H112*D113</f>
        <v>6786.2032211486285</v>
      </c>
      <c r="D113">
        <f>D112</f>
        <v>0.036854784540666874</v>
      </c>
      <c r="E113" t="s">
        <v>11</v>
      </c>
      <c r="F113" s="6">
        <v>44003</v>
      </c>
      <c r="G113" s="2"/>
      <c r="H113">
        <f>H112+C113</f>
        <v>190919.77789068691</v>
      </c>
      <c r="J113" s="1"/>
      <c r="K113" s="1"/>
      <c r="V113" t="inlineStr">
        <is>
          <t>and gender disparities,</t>
        </is>
      </c>
    </row>
    <row r="114" spans="1:66" ht="19.5">
      <c r="C114">
        <f>H113*D114</f>
        <v>7036.3072787132414</v>
      </c>
      <c r="D114">
        <f>D113</f>
        <v>0.036854784540666874</v>
      </c>
      <c r="E114" t="s">
        <v>12</v>
      </c>
      <c r="F114" s="6">
        <v>44004</v>
      </c>
      <c r="G114" s="2"/>
      <c r="H114">
        <f>H113+C114</f>
        <v>197956.08516940015</v>
      </c>
      <c r="J114" s="1"/>
      <c r="K114" s="1"/>
      <c r="V114" t="inlineStr">
        <is>
          <t>and the use of masks by the public</t>
        </is>
      </c>
    </row>
    <row r="115" spans="1:66" ht="19.5">
      <c r="C115">
        <f>H114*D115</f>
        <v>7295.6288674321431</v>
      </c>
      <c r="D115">
        <f>D114</f>
        <v>0.036854784540666874</v>
      </c>
      <c r="E115" t="s">
        <v>13</v>
      </c>
      <c r="F115" s="6">
        <v>44005</v>
      </c>
      <c r="G115" s="2"/>
      <c r="H115">
        <f>H114+C115</f>
        <v>205251.7140368323</v>
      </c>
    </row>
    <row r="116" spans="1:66" ht="19.5">
      <c r="C116">
        <f>H115*D116</f>
        <v>7564.5076974300255</v>
      </c>
      <c r="D116">
        <f>D115</f>
        <v>0.036854784540666874</v>
      </c>
      <c r="E116" t="s">
        <v>14</v>
      </c>
      <c r="F116" s="6">
        <v>44006</v>
      </c>
      <c r="G116" s="2"/>
      <c r="H116">
        <f>H115+C116</f>
        <v>212816.22173426233</v>
      </c>
    </row>
    <row r="117" spans="1:66" ht="19.5">
      <c r="C117">
        <f>H116*D117</f>
        <v>7843.2959987750246</v>
      </c>
      <c r="D117">
        <f>D116</f>
        <v>0.036854784540666874</v>
      </c>
      <c r="E117" t="s">
        <v>15</v>
      </c>
      <c r="F117" s="6">
        <v>44007</v>
      </c>
      <c r="G117" s="2"/>
      <c r="H117">
        <f>H116+C117</f>
        <v>220659.51773303736</v>
      </c>
    </row>
    <row r="118" spans="1:66" ht="19.5">
      <c r="C118">
        <f>H117*D118</f>
        <v>8132.3589828985532</v>
      </c>
      <c r="D118">
        <f>D117</f>
        <v>0.036854784540666874</v>
      </c>
      <c r="E118" t="s">
        <v>16</v>
      </c>
      <c r="F118" s="6">
        <v>44008</v>
      </c>
      <c r="G118" s="2"/>
      <c r="H118">
        <f>H117+C118</f>
        <v>228791.87671593591</v>
      </c>
    </row>
    <row r="119" spans="1:66" ht="19.5">
      <c r="C119">
        <f>H118*D119</f>
        <v>8432.0753210206367</v>
      </c>
      <c r="D119">
        <f>D118</f>
        <v>0.036854784540666874</v>
      </c>
      <c r="E119" t="s">
        <v>17</v>
      </c>
      <c r="F119" s="6">
        <v>44009</v>
      </c>
      <c r="G119" s="2"/>
      <c r="H119">
        <f>H118+C119</f>
        <v>237223.95203695656</v>
      </c>
    </row>
    <row r="120" spans="1:66" ht="19.5">
      <c r="C120">
        <f>H119*D120</f>
        <v>8742.8376402075264</v>
      </c>
      <c r="D120">
        <f>D119</f>
        <v>0.036854784540666874</v>
      </c>
      <c r="E120" t="s">
        <v>11</v>
      </c>
      <c r="F120" s="6">
        <v>44010</v>
      </c>
      <c r="G120" s="2"/>
      <c r="H120">
        <f>H119+C120</f>
        <v>245966.78967716408</v>
      </c>
    </row>
    <row r="121" spans="1:66" ht="19.5">
      <c r="C121">
        <f>H120*D121</f>
        <v>9065.0530377114064</v>
      </c>
      <c r="D121">
        <f>D120</f>
        <v>0.036854784540666874</v>
      </c>
      <c r="E121" t="s">
        <v>12</v>
      </c>
      <c r="F121" s="6">
        <v>44011</v>
      </c>
      <c r="G121" s="2"/>
      <c r="H121">
        <f>H120+C121</f>
        <v>255031.8427148755</v>
      </c>
    </row>
    <row r="122" spans="1:66" ht="19.5">
      <c r="C122">
        <f>H121*D122</f>
        <v>9399.1436142659786</v>
      </c>
      <c r="D122">
        <f>D121</f>
        <v>0.036854784540666874</v>
      </c>
      <c r="E122" t="s">
        <v>13</v>
      </c>
      <c r="F122" s="6">
        <v>44012</v>
      </c>
      <c r="G122" s="2"/>
      <c r="H122">
        <f>H121+C122</f>
        <v>264430.98632914148</v>
      </c>
    </row>
    <row r="123" spans="1:66" ht="19.5">
      <c r="C123">
        <f>H122*D123</f>
        <v>9745.5470270365367</v>
      </c>
      <c r="D123">
        <f>D122</f>
        <v>0.036854784540666874</v>
      </c>
      <c r="E123" t="s">
        <v>14</v>
      </c>
      <c r="F123" s="6">
        <v>44013</v>
      </c>
      <c r="G123" s="2"/>
      <c r="H123">
        <f>H122+C123</f>
        <v>274176.53335617803</v>
      </c>
    </row>
    <row r="124" spans="1:66" ht="19.5">
      <c r="C124">
        <f>H123*D124</f>
        <v>10104.717062948905</v>
      </c>
      <c r="D124">
        <f>D123</f>
        <v>0.036854784540666874</v>
      </c>
      <c r="E124" t="s">
        <v>15</v>
      </c>
      <c r="F124" s="6">
        <v>44014</v>
      </c>
      <c r="G124" s="2"/>
      <c r="H124">
        <f>H123+C124</f>
        <v>284281.25041912694</v>
      </c>
    </row>
    <row r="125" spans="1:66" ht="19.5">
      <c r="C125">
        <f>H124*D125</f>
        <v>10477.124233148288</v>
      </c>
      <c r="D125">
        <f>D124</f>
        <v>0.036854784540666874</v>
      </c>
      <c r="E125" t="s">
        <v>16</v>
      </c>
      <c r="F125" s="6">
        <v>44015</v>
      </c>
      <c r="G125" s="2"/>
      <c r="H125">
        <f>H124+C125</f>
        <v>294758.37465227523</v>
      </c>
    </row>
    <row r="126" spans="1:66" ht="19.5">
      <c r="C126">
        <f>H125*D126</f>
        <v>10863.256389366768</v>
      </c>
      <c r="D126">
        <f>D125</f>
        <v>0.036854784540666874</v>
      </c>
      <c r="E126" t="s">
        <v>17</v>
      </c>
      <c r="F126" s="6">
        <v>44016</v>
      </c>
      <c r="G126" s="2"/>
      <c r="H126">
        <f>H125+C126</f>
        <v>305621.63104164199</v>
      </c>
    </row>
    <row r="127" spans="1:66" ht="19.5">
      <c r="C127">
        <f>H126*D127</f>
        <v>11263.619363006903</v>
      </c>
      <c r="D127">
        <f>D126</f>
        <v>0.036854784540666874</v>
      </c>
      <c r="E127" t="s">
        <v>11</v>
      </c>
      <c r="F127" s="6">
        <v>44017</v>
      </c>
      <c r="G127" s="2"/>
      <c r="H127">
        <f>H126+C127</f>
        <v>316885.25040464889</v>
      </c>
    </row>
    <row r="128" spans="1:66" ht="19.5">
      <c r="C128">
        <f>H127*D128</f>
        <v>11678.737627778604</v>
      </c>
      <c r="D128">
        <f>D127</f>
        <v>0.036854784540666874</v>
      </c>
      <c r="E128" t="s">
        <v>12</v>
      </c>
      <c r="F128" s="6">
        <v>44018</v>
      </c>
      <c r="G128" s="2"/>
      <c r="H128">
        <f>H127+C128</f>
        <v>328563.9880324275</v>
      </c>
    </row>
    <row r="129" spans="1:66" ht="19.5">
      <c r="C129">
        <f>H128*D129</f>
        <v>12109.154986757365</v>
      </c>
      <c r="D129">
        <f>D128</f>
        <v>0.036854784540666874</v>
      </c>
      <c r="E129" t="s">
        <v>13</v>
      </c>
      <c r="F129" s="6">
        <v>44019</v>
      </c>
      <c r="G129" s="2"/>
      <c r="H129">
        <f>H128+C129</f>
        <v>340673.14301918488</v>
      </c>
    </row>
    <row r="130" spans="1:66" ht="19.5">
      <c r="C130">
        <f>H129*D130</f>
        <v>12555.435284763849</v>
      </c>
      <c r="D130">
        <f>D129</f>
        <v>0.036854784540666874</v>
      </c>
      <c r="E130" t="s">
        <v>14</v>
      </c>
      <c r="F130" s="6">
        <v>44020</v>
      </c>
      <c r="G130" s="2"/>
      <c r="H130">
        <f>H129+C130</f>
        <v>353228.57830394874</v>
      </c>
    </row>
    <row r="131" spans="1:66" ht="19.5">
      <c r="C131">
        <f>H130*D131</f>
        <v>13018.163146998109</v>
      </c>
      <c r="D131">
        <f>D130</f>
        <v>0.036854784540666874</v>
      </c>
      <c r="E131" t="s">
        <v>15</v>
      </c>
      <c r="F131" s="6">
        <v>44021</v>
      </c>
      <c r="G131" s="2"/>
      <c r="H131">
        <f>H130+C131</f>
        <v>366246.74145094684</v>
      </c>
    </row>
    <row r="132" spans="1:66" ht="19.5">
      <c r="C132">
        <f>H131*D132</f>
        <v>13497.944744895973</v>
      </c>
      <c r="D132">
        <f>D131</f>
        <v>0.036854784540666874</v>
      </c>
      <c r="E132" t="s">
        <v>16</v>
      </c>
      <c r="F132" s="6">
        <v>44022</v>
      </c>
      <c r="H132">
        <f>H131+C132</f>
        <v>379744.68619584281</v>
      </c>
    </row>
    <row r="133" spans="1:66" ht="19.5">
      <c r="C133">
        <f>H132*D133</f>
        <v>13995.40859021094</v>
      </c>
      <c r="D133">
        <f>D132</f>
        <v>0.036854784540666874</v>
      </c>
      <c r="E133" t="s">
        <v>17</v>
      </c>
      <c r="F133" s="6">
        <v>44023</v>
      </c>
      <c r="H133">
        <f>H132+C133</f>
        <v>393740.09478605376</v>
      </c>
    </row>
    <row r="134" spans="1:66" ht="19.5">
      <c r="C134">
        <f>H133*D134</f>
        <v>14511.206358361764</v>
      </c>
      <c r="D134">
        <f>D133</f>
        <v>0.036854784540666874</v>
      </c>
      <c r="E134" t="s">
        <v>11</v>
      </c>
      <c r="F134" s="6">
        <v>44024</v>
      </c>
      <c r="H134">
        <f>H133+C134</f>
        <v>408251.30114441551</v>
      </c>
    </row>
    <row r="135" spans="1:66" ht="19.5">
      <c r="C135">
        <f>H134*D135</f>
        <v>15046.013742124342</v>
      </c>
      <c r="D135">
        <f>D134</f>
        <v>0.036854784540666874</v>
      </c>
      <c r="E135" t="s">
        <v>12</v>
      </c>
      <c r="F135" s="6">
        <v>44025</v>
      </c>
      <c r="H135">
        <f>H134+C135</f>
        <v>423297.31488653983</v>
      </c>
    </row>
    <row r="136" spans="1:66" ht="19.5">
      <c r="C136">
        <f>H135*D136</f>
        <v>15600.531336786245</v>
      </c>
      <c r="D136">
        <f>D135</f>
        <v>0.036854784540666874</v>
      </c>
      <c r="E136" t="s">
        <v>13</v>
      </c>
      <c r="F136" s="6">
        <v>44026</v>
      </c>
      <c r="H136">
        <f>H135+C136</f>
        <v>438897.84622332605</v>
      </c>
    </row>
    <row r="137" spans="1:66" ht="19.5">
      <c r="C137">
        <f>H136*D137</f>
        <v>16175.485557923424</v>
      </c>
      <c r="D137">
        <f>D136</f>
        <v>0.036854784540666874</v>
      </c>
      <c r="E137" t="s">
        <v>14</v>
      </c>
      <c r="F137" s="6">
        <v>44027</v>
      </c>
      <c r="H137">
        <f>H136+C137</f>
        <v>455073.33178124949</v>
      </c>
    </row>
    <row r="138" spans="1:66" ht="19.5">
      <c r="C138">
        <f>H137*D138</f>
        <v>16771.629593001362</v>
      </c>
      <c r="D138">
        <f>D137</f>
        <v>0.036854784540666874</v>
      </c>
      <c r="E138" t="s">
        <v>15</v>
      </c>
      <c r="F138" s="6">
        <v>44028</v>
      </c>
      <c r="H138">
        <f>H137+C138</f>
        <v>471844.96137425088</v>
      </c>
    </row>
    <row r="139" spans="1:66" ht="19.5">
      <c r="C139">
        <f>H138*D139</f>
        <v>17389.7443880473</v>
      </c>
      <c r="D139">
        <f>D138</f>
        <v>0.036854784540666874</v>
      </c>
      <c r="E139" t="s">
        <v>16</v>
      </c>
      <c r="F139" s="6">
        <v>44029</v>
      </c>
      <c r="H139">
        <f>H138+C139</f>
        <v>489234.7057622982</v>
      </c>
    </row>
    <row r="140" spans="1:66" ht="19.5">
      <c r="C140">
        <f>H139*D140</f>
        <v>18030.639670686054</v>
      </c>
      <c r="D140">
        <f>D139</f>
        <v>0.036854784540666874</v>
      </c>
      <c r="E140" t="s">
        <v>17</v>
      </c>
      <c r="F140" s="6">
        <v>44030</v>
      </c>
      <c r="H140">
        <f>H139+C140</f>
        <v>507265.34543298424</v>
      </c>
    </row>
    <row r="141" spans="1:66" ht="19.5">
      <c r="C141">
        <f>H140*D141</f>
        <v>18695.155010879589</v>
      </c>
      <c r="D141">
        <f>D140</f>
        <v>0.036854784540666874</v>
      </c>
      <c r="E141" t="s">
        <v>11</v>
      </c>
      <c r="F141" s="6">
        <v>44031</v>
      </c>
      <c r="H141">
        <f>H140+C141</f>
        <v>525960.5004438638</v>
      </c>
    </row>
    <row r="142" spans="1:66" ht="19.5">
      <c r="C142">
        <f>H141*D142</f>
        <v>19384.160920759925</v>
      </c>
      <c r="D142">
        <f>D141</f>
        <v>0.036854784540666874</v>
      </c>
      <c r="E142" t="s">
        <v>12</v>
      </c>
      <c r="F142" s="6">
        <v>44032</v>
      </c>
      <c r="H142">
        <f>H141+C142</f>
        <v>545344.66136462369</v>
      </c>
    </row>
    <row r="143" spans="1:66" ht="19.5">
      <c r="C143">
        <f>H142*D143</f>
        <v>20098.559994996143</v>
      </c>
      <c r="D143">
        <f>D142</f>
        <v>0.036854784540666874</v>
      </c>
      <c r="E143" t="s">
        <v>13</v>
      </c>
      <c r="F143" s="6">
        <v>44033</v>
      </c>
      <c r="H143">
        <f>H142+C143</f>
        <v>565443.22135961987</v>
      </c>
    </row>
    <row r="144" spans="1:66" ht="19.5">
      <c r="C144">
        <f>H143*D144</f>
        <v>20839.288093189396</v>
      </c>
      <c r="D144">
        <f>D143</f>
        <v>0.036854784540666874</v>
      </c>
      <c r="E144" t="s">
        <v>14</v>
      </c>
      <c r="F144" s="6">
        <v>44034</v>
      </c>
      <c r="H144">
        <f>H143+C144</f>
        <v>586282.50945280923</v>
      </c>
    </row>
    <row r="145" spans="1:66" ht="19.5">
      <c r="C145">
        <f>H144*D145</f>
        <v>21607.315565844772</v>
      </c>
      <c r="D145">
        <f>D144</f>
        <v>0.036854784540666874</v>
      </c>
      <c r="E145" t="s">
        <v>15</v>
      </c>
      <c r="F145" s="6">
        <v>44035</v>
      </c>
      <c r="H145">
        <f>H144+C145</f>
        <v>607889.825018654</v>
      </c>
    </row>
    <row r="146" spans="1:66" ht="19.5">
      <c r="C146">
        <f>H145*D146</f>
        <v>22403.64852552618</v>
      </c>
      <c r="D146">
        <f>D145</f>
        <v>0.036854784540666874</v>
      </c>
      <c r="E146" t="s">
        <v>16</v>
      </c>
      <c r="F146" s="6">
        <v>44036</v>
      </c>
      <c r="H146">
        <f>H145+C146</f>
        <v>630293.47354418016</v>
      </c>
    </row>
    <row r="147" spans="1:66" ht="19.5">
      <c r="C147">
        <f>H146*D147</f>
        <v>23229.330164859275</v>
      </c>
      <c r="D147">
        <f>D146</f>
        <v>0.036854784540666874</v>
      </c>
      <c r="E147" t="s">
        <v>17</v>
      </c>
      <c r="F147" s="6">
        <v>44037</v>
      </c>
      <c r="H147">
        <f>H146+C147</f>
        <v>653522.80370903946</v>
      </c>
    </row>
    <row r="148" spans="1:66" ht="19.5">
      <c r="C148">
        <f>H147*D148</f>
        <v>24085.44212310918</v>
      </c>
      <c r="D148">
        <f>D147</f>
        <v>0.036854784540666874</v>
      </c>
      <c r="E148" t="s">
        <v>11</v>
      </c>
      <c r="F148" s="6">
        <v>44038</v>
      </c>
      <c r="H148">
        <f>H147+C148</f>
        <v>677608.24583214859</v>
      </c>
    </row>
    <row r="149" spans="1:66" ht="19.5">
      <c r="C149">
        <f>H148*D149</f>
        <v>24973.105903123069</v>
      </c>
      <c r="D149">
        <f>D148</f>
        <v>0.036854784540666874</v>
      </c>
      <c r="E149" t="s">
        <v>12</v>
      </c>
      <c r="F149" s="6">
        <v>44039</v>
      </c>
      <c r="H149">
        <f>H148+C149</f>
        <v>702581.35173527163</v>
      </c>
    </row>
    <row r="150" spans="1:66" ht="19.5">
      <c r="C150">
        <f>H149*D150</f>
        <v>25893.484340493924</v>
      </c>
      <c r="D150">
        <f>D149</f>
        <v>0.036854784540666874</v>
      </c>
      <c r="E150" t="s">
        <v>13</v>
      </c>
      <c r="F150" s="6">
        <v>44040</v>
      </c>
      <c r="H150">
        <f>H149+C150</f>
        <v>728474.83607576555</v>
      </c>
    </row>
    <row r="151" spans="1:66" ht="19.5">
      <c r="C151">
        <f>H150*D151</f>
        <v>26847.783126869959</v>
      </c>
      <c r="D151">
        <f>D150</f>
        <v>0.036854784540666874</v>
      </c>
      <c r="E151" t="s">
        <v>14</v>
      </c>
      <c r="F151" s="6">
        <v>44041</v>
      </c>
      <c r="H151">
        <f>H150+C151</f>
        <v>755322.61920263548</v>
      </c>
    </row>
    <row r="152" spans="1:66" ht="19.5">
      <c r="C152">
        <f>H151*D152</f>
        <v>27837.252389405301</v>
      </c>
      <c r="D152">
        <f>D151</f>
        <v>0.036854784540666874</v>
      </c>
      <c r="E152" t="s">
        <v>15</v>
      </c>
      <c r="F152" s="6">
        <v>44042</v>
      </c>
      <c r="H152">
        <f>H151+C152</f>
        <v>783159.87159204076</v>
      </c>
    </row>
    <row r="153" spans="1:66" ht="19.5">
      <c r="C153">
        <f>H152*D153</f>
        <v>28863.188328420998</v>
      </c>
      <c r="D153">
        <f>D152</f>
        <v>0.036854784540666874</v>
      </c>
      <c r="E153" t="s">
        <v>16</v>
      </c>
      <c r="F153" s="6">
        <v>44043</v>
      </c>
      <c r="H153">
        <f>H152+C153</f>
        <v>812023.05992046173</v>
      </c>
    </row>
    <row r="154" spans="1:66" ht="19.5">
      <c r="C154">
        <f>H153*D154</f>
        <v>29926.934915421643</v>
      </c>
      <c r="D154">
        <f>D153</f>
        <v>0.036854784540666874</v>
      </c>
      <c r="E154" t="s">
        <v>17</v>
      </c>
      <c r="F154" s="6">
        <v>44044</v>
      </c>
      <c r="H154">
        <f>H153+C154</f>
        <v>841949.99483588338</v>
      </c>
    </row>
    <row r="155" spans="1:66" ht="19.5">
      <c r="C155">
        <f>H154*D155</f>
        <v>31029.885653692068</v>
      </c>
      <c r="D155">
        <f>D154</f>
        <v>0.036854784540666874</v>
      </c>
      <c r="E155" t="s">
        <v>11</v>
      </c>
      <c r="F155" s="6">
        <v>44045</v>
      </c>
      <c r="H155">
        <f>H154+C155</f>
        <v>872979.88048957544</v>
      </c>
    </row>
    <row r="156" spans="1:66" ht="19.5">
      <c r="C156">
        <f>H155*D156</f>
        <v>32173.485403780422</v>
      </c>
      <c r="D156">
        <f>D155</f>
        <v>0.036854784540666874</v>
      </c>
      <c r="E156" t="s">
        <v>12</v>
      </c>
      <c r="F156" s="6">
        <v>44046</v>
      </c>
      <c r="H156">
        <f>H155+C156</f>
        <v>905153.36589335592</v>
      </c>
    </row>
    <row r="157" spans="1:66" ht="19.5">
      <c r="C157">
        <f>H156*D157</f>
        <v>33359.232276259041</v>
      </c>
      <c r="D157">
        <f>D156</f>
        <v>0.036854784540666874</v>
      </c>
      <c r="E157" t="s">
        <v>13</v>
      </c>
      <c r="F157" s="6">
        <v>44047</v>
      </c>
      <c r="H157">
        <f>H156+C157</f>
        <v>938512.59816961491</v>
      </c>
    </row>
    <row r="158" spans="1:66" ht="19.5">
      <c r="C158">
        <f>H157*D158</f>
        <v>34588.679594242625</v>
      </c>
      <c r="D158">
        <f>D157</f>
        <v>0.036854784540666874</v>
      </c>
      <c r="E158" t="s">
        <v>14</v>
      </c>
      <c r="F158" s="6">
        <v>44048</v>
      </c>
      <c r="H158">
        <f>H157+C158</f>
        <v>973101.27776385751</v>
      </c>
    </row>
    <row r="159" spans="1:66" ht="19.5">
      <c r="C159">
        <f>H158*D159</f>
        <v>35863.437928234598</v>
      </c>
      <c r="D159">
        <f>D158</f>
        <v>0.036854784540666874</v>
      </c>
      <c r="E159" t="s">
        <v>15</v>
      </c>
      <c r="F159" s="6">
        <v>44049</v>
      </c>
      <c r="H159">
        <f>H158+C159</f>
        <v>1008964.7156920921</v>
      </c>
    </row>
    <row r="160" spans="1:66" ht="19.5">
      <c r="C160">
        <f>H159*D160</f>
        <v>37185.177205967266</v>
      </c>
      <c r="D160">
        <f>D159</f>
        <v>0.036854784540666874</v>
      </c>
      <c r="E160" t="s">
        <v>16</v>
      </c>
      <c r="F160" s="6">
        <v>44050</v>
      </c>
      <c r="H160">
        <f>H159+C160</f>
        <v>1046149.8928980593</v>
      </c>
    </row>
    <row r="161" spans="1:66" ht="19.5">
      <c r="C161">
        <f>H160*D161</f>
        <v>38555.628899999705</v>
      </c>
      <c r="D161">
        <f>D160</f>
        <v>0.036854784540666874</v>
      </c>
      <c r="E161" t="s">
        <v>17</v>
      </c>
      <c r="F161" s="6">
        <v>44051</v>
      </c>
      <c r="H161">
        <f>H160+C161</f>
        <v>1084705.5217980591</v>
      </c>
    </row>
    <row r="162" spans="1:66" ht="19.5">
      <c r="C162">
        <f>H161*D162</f>
        <v>39976.588295939102</v>
      </c>
      <c r="D162">
        <f>D161</f>
        <v>0.036854784540666874</v>
      </c>
      <c r="E162" t="s">
        <v>11</v>
      </c>
      <c r="F162" s="6">
        <v>44052</v>
      </c>
      <c r="H162">
        <f>H161+C162</f>
        <v>1124682.1100939983</v>
      </c>
    </row>
    <row r="163" spans="1:66" ht="19.5">
      <c r="C163">
        <f>H162*D163</f>
        <v>41449.916844256884</v>
      </c>
      <c r="D163">
        <f>D162</f>
        <v>0.036854784540666874</v>
      </c>
      <c r="E163" t="s">
        <v>12</v>
      </c>
      <c r="F163" s="6">
        <v>44053</v>
      </c>
      <c r="H163">
        <f>H162+C163</f>
        <v>1166132.0269382552</v>
      </c>
    </row>
    <row r="164" spans="1:66" ht="19.5">
      <c r="C164">
        <f>H163*D164</f>
        <v>42977.544598780536</v>
      </c>
      <c r="D164">
        <f>D163</f>
        <v>0.036854784540666874</v>
      </c>
      <c r="E164" t="s">
        <v>13</v>
      </c>
      <c r="F164" s="6">
        <v>44054</v>
      </c>
      <c r="H164">
        <f>H163+C164</f>
        <v>1209109.5715370358</v>
      </c>
    </row>
    <row r="165" spans="1:66" ht="19.5">
      <c r="C165">
        <f>H164*D165</f>
        <v>44561.472745055493</v>
      </c>
      <c r="D165">
        <f>D164</f>
        <v>0.036854784540666874</v>
      </c>
      <c r="E165" t="s">
        <v>14</v>
      </c>
      <c r="F165" s="6">
        <v>44055</v>
      </c>
      <c r="H165">
        <f>H164+C165</f>
        <v>1253671.0442820913</v>
      </c>
    </row>
    <row r="166" spans="1:66" ht="19.5">
      <c r="C166">
        <f>H165*D166</f>
        <v>46203.776221889319</v>
      </c>
      <c r="D166">
        <f>D165</f>
        <v>0.036854784540666874</v>
      </c>
      <c r="E166" t="s">
        <v>15</v>
      </c>
      <c r="F166" s="6">
        <v>44056</v>
      </c>
      <c r="H166">
        <f>H165+C166</f>
        <v>1299874.8205039806</v>
      </c>
    </row>
    <row r="167" spans="1:66" ht="19.5">
      <c r="C167">
        <f>H166*D167</f>
        <v>47906.60643951223</v>
      </c>
      <c r="D167">
        <f>D166</f>
        <v>0.036854784540666874</v>
      </c>
      <c r="E167" t="s">
        <v>16</v>
      </c>
      <c r="F167" s="6">
        <v>44057</v>
      </c>
      <c r="H167">
        <f>H166+C167</f>
        <v>1347781.4269434928</v>
      </c>
    </row>
    <row r="168" spans="1:66" ht="19.5">
      <c r="C168">
        <f>H167*D168</f>
        <v>49672.19409791498</v>
      </c>
      <c r="D168">
        <f>D167</f>
        <v>0.036854784540666874</v>
      </c>
      <c r="E168" t="s">
        <v>17</v>
      </c>
      <c r="F168" s="6">
        <v>44058</v>
      </c>
      <c r="H168">
        <f>H167+C168</f>
        <v>1397453.6210414078</v>
      </c>
    </row>
    <row r="169" spans="1:66" ht="19.5">
      <c r="C169">
        <f>H168*D169</f>
        <v>51502.852109055821</v>
      </c>
      <c r="D169">
        <f>D168</f>
        <v>0.036854784540666874</v>
      </c>
      <c r="E169" t="s">
        <v>11</v>
      </c>
      <c r="F169" s="6">
        <v>44059</v>
      </c>
      <c r="H169">
        <f>H168+C169</f>
        <v>1448956.4731504635</v>
      </c>
    </row>
    <row r="170" spans="1:66" ht="19.5">
      <c r="C170">
        <f>H169*D170</f>
        <v>53400.978626764903</v>
      </c>
      <c r="D170">
        <f>D169</f>
        <v>0.036854784540666874</v>
      </c>
      <c r="E170" t="s">
        <v>12</v>
      </c>
      <c r="F170" s="6">
        <v>44060</v>
      </c>
      <c r="H170">
        <f>H169+C170</f>
        <v>1502357.4517772284</v>
      </c>
    </row>
    <row r="171" spans="1:66" ht="19.5">
      <c r="C171">
        <f>H170*D171</f>
        <v>55369.060188315074</v>
      </c>
      <c r="D171">
        <f>D170</f>
        <v>0.036854784540666874</v>
      </c>
      <c r="E171" t="s">
        <v>13</v>
      </c>
      <c r="F171" s="6">
        <v>44061</v>
      </c>
      <c r="H171">
        <f>H170+C171</f>
        <v>1557726.5119655435</v>
      </c>
    </row>
    <row r="172" spans="1:66" ht="19.5">
      <c r="C172">
        <f>H171*D172</f>
        <v>57409.674971774642</v>
      </c>
      <c r="D172">
        <f>D171</f>
        <v>0.036854784540666874</v>
      </c>
      <c r="E172" t="s">
        <v>14</v>
      </c>
      <c r="F172" s="6">
        <v>44062</v>
      </c>
      <c r="H172">
        <f>H171+C172</f>
        <v>1615136.1869373182</v>
      </c>
    </row>
    <row r="173" spans="1:66" ht="19.5">
      <c r="C173">
        <f>H172*D173</f>
        <v>59525.496173409119</v>
      </c>
      <c r="D173">
        <f>D172</f>
        <v>0.036854784540666874</v>
      </c>
      <c r="E173" t="s">
        <v>15</v>
      </c>
      <c r="F173" s="6">
        <v>44063</v>
      </c>
      <c r="H173">
        <f>H172+C173</f>
        <v>1674661.6831107272</v>
      </c>
    </row>
    <row r="174" spans="1:66" ht="19.5">
      <c r="C174">
        <f>H173*D174</f>
        <v>61719.295509556396</v>
      </c>
      <c r="D174">
        <f>D173</f>
        <v>0.036854784540666874</v>
      </c>
      <c r="E174" t="s">
        <v>16</v>
      </c>
      <c r="F174" s="6">
        <v>44064</v>
      </c>
      <c r="H174">
        <f>H173+C174</f>
        <v>1736380.9786202835</v>
      </c>
    </row>
    <row r="175" spans="1:66" ht="19.5">
      <c r="C175">
        <f>H174*D175</f>
        <v>63993.946847562846</v>
      </c>
      <c r="D175">
        <f>D174</f>
        <v>0.036854784540666874</v>
      </c>
      <c r="E175" t="s">
        <v>17</v>
      </c>
      <c r="F175" s="6">
        <v>44065</v>
      </c>
      <c r="H175">
        <f>H174+C175</f>
        <v>1800374.9254678464</v>
      </c>
    </row>
    <row r="176" spans="1:66" ht="19.5">
      <c r="C176">
        <f>H175*D176</f>
        <v>66352.429970536657</v>
      </c>
      <c r="D176">
        <f>D175</f>
        <v>0.036854784540666874</v>
      </c>
      <c r="E176" t="s">
        <v>11</v>
      </c>
      <c r="F176" s="6">
        <v>44066</v>
      </c>
      <c r="H176">
        <f>H175+C176</f>
        <v>1866727.3554383831</v>
      </c>
    </row>
    <row r="177" spans="1:66" ht="19.5">
      <c r="C177">
        <f>H176*D177</f>
        <v>68797.834480850477</v>
      </c>
      <c r="D177">
        <f>D176</f>
        <v>0.036854784540666874</v>
      </c>
      <c r="E177" t="s">
        <v>12</v>
      </c>
      <c r="F177" s="6">
        <v>44067</v>
      </c>
      <c r="H177">
        <f>H176+C177</f>
        <v>1935525.1899192336</v>
      </c>
    </row>
    <row r="178" spans="1:66" ht="19.5">
      <c r="C178">
        <f>H177*D178</f>
        <v>71333.363847506684</v>
      </c>
      <c r="D178">
        <f>D177</f>
        <v>0.036854784540666874</v>
      </c>
      <c r="E178" t="s">
        <v>13</v>
      </c>
      <c r="F178" s="6">
        <v>44068</v>
      </c>
      <c r="H178">
        <f>H177+C178</f>
        <v>2006858.5537667403</v>
      </c>
    </row>
    <row r="179" spans="1:66" ht="19.5">
      <c r="C179">
        <f>H178*D179</f>
        <v>73962.339602667533</v>
      </c>
      <c r="D179">
        <f>D178</f>
        <v>0.036854784540666874</v>
      </c>
      <c r="E179" t="s">
        <v>14</v>
      </c>
      <c r="F179" s="6">
        <v>44069</v>
      </c>
      <c r="H179">
        <f>H178+C179</f>
        <v>2080820.8933694079</v>
      </c>
    </row>
    <row r="180" spans="1:66" ht="19.5">
      <c r="C180">
        <f>H179*D180</f>
        <v>76688.205692847492</v>
      </c>
      <c r="D180">
        <f>D179</f>
        <v>0.036854784540666874</v>
      </c>
      <c r="E180" t="s">
        <v>15</v>
      </c>
      <c r="F180" s="6">
        <v>44070</v>
      </c>
      <c r="H180">
        <f>H179+C180</f>
        <v>2157509.0990622556</v>
      </c>
    </row>
    <row r="181" spans="1:66" ht="19.5">
      <c r="C181">
        <f>H180*D181</f>
        <v>79514.532990467735</v>
      </c>
      <c r="D181">
        <f>D180</f>
        <v>0.036854784540666874</v>
      </c>
      <c r="E181" t="s">
        <v>16</v>
      </c>
      <c r="F181" s="6">
        <v>44071</v>
      </c>
      <c r="H181">
        <f>H180+C181</f>
        <v>2237023.6320527233</v>
      </c>
    </row>
    <row r="182" spans="1:66" ht="19.5">
      <c r="C182">
        <f>H181*D182</f>
        <v>82445.023971683171</v>
      </c>
      <c r="D182">
        <f>D181</f>
        <v>0.036854784540666874</v>
      </c>
      <c r="E182" t="s">
        <v>17</v>
      </c>
      <c r="F182" s="6">
        <v>44072</v>
      </c>
      <c r="H182">
        <f>H181+C182</f>
        <v>2319468.6560244067</v>
      </c>
    </row>
    <row r="183" spans="1:66" ht="19.5">
      <c r="C183">
        <f>H182*D183</f>
        <v>85483.517566609677</v>
      </c>
      <c r="D183">
        <f>D182</f>
        <v>0.036854784540666874</v>
      </c>
      <c r="E183" t="s">
        <v>11</v>
      </c>
      <c r="F183" s="6">
        <v>44073</v>
      </c>
      <c r="H183">
        <f>H182+C183</f>
        <v>2404952.1735910163</v>
      </c>
    </row>
    <row r="184" spans="1:66" ht="19.5">
      <c r="C184">
        <f>H183*D184</f>
        <v>88633.994188305383</v>
      </c>
      <c r="D184">
        <f>D183</f>
        <v>0.036854784540666874</v>
      </c>
      <c r="E184" t="s">
        <v>12</v>
      </c>
      <c r="F184" s="6">
        <v>44074</v>
      </c>
      <c r="H184">
        <f>H183+C184</f>
        <v>2493586.1677793218</v>
      </c>
    </row>
    <row r="185" spans="1:66" ht="19.5">
      <c r="C185">
        <f>H184*D185</f>
        <v>91900.580947094102</v>
      </c>
      <c r="D185">
        <f>D184</f>
        <v>0.036854784540666874</v>
      </c>
      <c r="E185" t="s">
        <v>13</v>
      </c>
      <c r="F185" s="6">
        <v>44075</v>
      </c>
      <c r="H185">
        <f>H184+C185</f>
        <v>2585486.7487264159</v>
      </c>
    </row>
    <row r="186" spans="1:66" ht="19.5">
      <c r="C186">
        <f>H185*D186</f>
        <v>95287.557057061378</v>
      </c>
      <c r="D186">
        <f>D185</f>
        <v>0.036854784540666874</v>
      </c>
      <c r="E186" t="s">
        <v>14</v>
      </c>
      <c r="F186" s="6">
        <v>44076</v>
      </c>
      <c r="H186">
        <f>H185+C186</f>
        <v>2680774.3057834771</v>
      </c>
    </row>
    <row r="187" spans="1:66" ht="19.5">
      <c r="C187">
        <f>H186*D187</f>
        <v>98799.359441805864</v>
      </c>
      <c r="D187">
        <f>D186</f>
        <v>0.036854784540666874</v>
      </c>
      <c r="E187" t="s">
        <v>15</v>
      </c>
      <c r="F187" s="6">
        <v>44077</v>
      </c>
      <c r="H187">
        <f>H186+C187</f>
        <v>2779573.6652252832</v>
      </c>
    </row>
    <row r="188" spans="1:66" ht="19.5">
      <c r="C188">
        <f>H187*D188</f>
        <v>102440.58854678953</v>
      </c>
      <c r="D188">
        <f>D187</f>
        <v>0.036854784540666874</v>
      </c>
      <c r="E188" t="s">
        <v>16</v>
      </c>
      <c r="F188" s="6">
        <v>44078</v>
      </c>
      <c r="H188">
        <f>H187+C188</f>
        <v>2882014.253772073</v>
      </c>
    </row>
    <row r="189" spans="1:66" ht="19.5">
      <c r="C189">
        <f>H188*D189</f>
        <v>106216.01436590057</v>
      </c>
      <c r="D189">
        <f>D188</f>
        <v>0.036854784540666874</v>
      </c>
      <c r="E189" t="s">
        <v>17</v>
      </c>
      <c r="F189" s="6">
        <v>44079</v>
      </c>
      <c r="H189">
        <f>H188+C189</f>
        <v>2988230.2681379737</v>
      </c>
    </row>
    <row r="190" spans="1:66" ht="19.5">
      <c r="C190">
        <f>H189*D190</f>
        <v>110130.58269012423</v>
      </c>
      <c r="D190">
        <f>D189</f>
        <v>0.036854784540666874</v>
      </c>
      <c r="E190" t="s">
        <v>11</v>
      </c>
      <c r="F190" s="6">
        <v>44080</v>
      </c>
      <c r="H190">
        <f>H189+C190</f>
        <v>3098360.8508280981</v>
      </c>
    </row>
    <row r="191" spans="1:66" ht="19.5">
      <c r="C191">
        <f>H190*D191</f>
        <v>114189.42158650685</v>
      </c>
      <c r="D191">
        <f>D190</f>
        <v>0.036854784540666874</v>
      </c>
      <c r="E191" t="s">
        <v>12</v>
      </c>
      <c r="F191" s="6">
        <v>44081</v>
      </c>
      <c r="H191">
        <f>H190+C191</f>
        <v>3212550.2724146051</v>
      </c>
    </row>
    <row r="192" spans="1:66" ht="19.5">
      <c r="C192">
        <f>H191*D192</f>
        <v>118397.84811590094</v>
      </c>
      <c r="D192">
        <f>D191</f>
        <v>0.036854784540666874</v>
      </c>
      <c r="E192" t="s">
        <v>13</v>
      </c>
      <c r="F192" s="6">
        <v>44082</v>
      </c>
      <c r="H192">
        <f>H191+C192</f>
        <v>3330948.1205305061</v>
      </c>
    </row>
    <row r="193" spans="1:66" ht="19.5">
      <c r="C193">
        <f>H192*D193</f>
        <v>122761.37529829108</v>
      </c>
      <c r="D193">
        <f>D192</f>
        <v>0.036854784540666874</v>
      </c>
      <c r="E193" t="s">
        <v>14</v>
      </c>
      <c r="F193" s="6">
        <v>44083</v>
      </c>
      <c r="H193">
        <f>H192+C193</f>
        <v>3453709.4958287971</v>
      </c>
    </row>
    <row r="194" spans="1:66" ht="19.5">
      <c r="C194">
        <f>H193*D194</f>
        <v>127285.71933482554</v>
      </c>
      <c r="D194">
        <f>D193</f>
        <v>0.036854784540666874</v>
      </c>
      <c r="E194" t="s">
        <v>15</v>
      </c>
      <c r="F194" s="6">
        <v>44084</v>
      </c>
      <c r="H194">
        <f>H193+C194</f>
        <v>3580995.2151636225</v>
      </c>
    </row>
    <row r="195" spans="1:66" ht="19.5">
      <c r="C195">
        <f>H194*D195</f>
        <v>131976.80709601432</v>
      </c>
      <c r="D195">
        <f>D194</f>
        <v>0.036854784540666874</v>
      </c>
      <c r="E195" t="s">
        <v>16</v>
      </c>
      <c r="F195" s="6">
        <v>44085</v>
      </c>
      <c r="H195">
        <f>H194+C195</f>
        <v>3712972.0222596368</v>
      </c>
    </row>
    <row r="196" spans="1:66" ht="19.5">
      <c r="C196">
        <f>H195*D196</f>
        <v>136840.78388590307</v>
      </c>
      <c r="D196">
        <f>D195</f>
        <v>0.036854784540666874</v>
      </c>
      <c r="E196" t="s">
        <v>17</v>
      </c>
      <c r="F196" s="6">
        <v>44086</v>
      </c>
      <c r="H196">
        <f>H195+C196</f>
        <v>3849812.80614554</v>
      </c>
    </row>
    <row r="197" spans="1:66" ht="19.5">
      <c r="C197">
        <f>H196*D197</f>
        <v>141884.02149239401</v>
      </c>
      <c r="D197">
        <f>D196</f>
        <v>0.036854784540666874</v>
      </c>
      <c r="E197" t="s">
        <v>11</v>
      </c>
      <c r="F197" s="6">
        <v>44087</v>
      </c>
      <c r="H197">
        <f>H196+C197</f>
        <v>3991696.8276379341</v>
      </c>
    </row>
    <row r="198" spans="1:66" ht="19.5">
      <c r="C198">
        <f>H197*D198</f>
        <v>147113.12653425953</v>
      </c>
      <c r="D198">
        <f>D197</f>
        <v>0.036854784540666874</v>
      </c>
      <c r="E198" t="s">
        <v>12</v>
      </c>
      <c r="F198" s="6">
        <v>44088</v>
      </c>
      <c r="H198">
        <f>H197+C198</f>
        <v>4138809.9541721935</v>
      </c>
    </row>
    <row r="199" spans="1:66" ht="19.5">
      <c r="C199">
        <f>H198*D199</f>
        <v>152534.94911578353</v>
      </c>
      <c r="D199">
        <f>D198</f>
        <v>0.036854784540666874</v>
      </c>
      <c r="E199" t="s">
        <v>13</v>
      </c>
      <c r="F199" s="6">
        <v>44089</v>
      </c>
      <c r="H199">
        <f>H198+C199</f>
        <v>4291344.903287977</v>
      </c>
    </row>
    <row r="200" spans="1:66" ht="19.5">
      <c r="C200">
        <f>H199*D200</f>
        <v>158156.59180036731</v>
      </c>
      <c r="D200">
        <f>D199</f>
        <v>0.036854784540666874</v>
      </c>
      <c r="E200" t="s">
        <v>14</v>
      </c>
      <c r="F200" s="6">
        <v>44090</v>
      </c>
      <c r="H200">
        <f>H199+C200</f>
        <v>4449501.4950883444</v>
      </c>
    </row>
    <row r="201" spans="1:66" ht="19.5">
      <c r="C201">
        <f>H200*D201</f>
        <v>163985.41891485607</v>
      </c>
      <c r="D201">
        <f>D200</f>
        <v>0.036854784540666874</v>
      </c>
      <c r="E201" t="s">
        <v>15</v>
      </c>
      <c r="F201" s="6">
        <v>44091</v>
      </c>
      <c r="H201">
        <f>H200+C201</f>
        <v>4613486.9140032008</v>
      </c>
    </row>
    <row r="202" spans="1:66" ht="19.5">
      <c r="C202">
        <f>H201*D202</f>
        <v>170029.0661967741</v>
      </c>
      <c r="D202">
        <f>D201</f>
        <v>0.036854784540666874</v>
      </c>
      <c r="E202" t="s">
        <v>16</v>
      </c>
      <c r="F202" s="6">
        <v>44092</v>
      </c>
      <c r="H202">
        <f>H201+C202</f>
        <v>4783515.980199975</v>
      </c>
    </row>
    <row r="203" spans="1:66" ht="19.5">
      <c r="C203">
        <f>H202*D203</f>
        <v>176295.45079710698</v>
      </c>
      <c r="D203">
        <f>D202</f>
        <v>0.036854784540666874</v>
      </c>
      <c r="E203" t="s">
        <v>17</v>
      </c>
      <c r="F203" s="6">
        <v>44093</v>
      </c>
      <c r="H203">
        <f>H202+C203</f>
        <v>4959811.430997082</v>
      </c>
    </row>
    <row r="204" spans="1:66" ht="19.5">
      <c r="C204">
        <f>H203*D204</f>
        <v>182792.78165173411</v>
      </c>
      <c r="D204">
        <f>D203</f>
        <v>0.036854784540666874</v>
      </c>
      <c r="E204" t="s">
        <v>11</v>
      </c>
      <c r="F204" s="6">
        <v>44094</v>
      </c>
      <c r="H204">
        <f>H203+C204</f>
        <v>5142604.2126488164</v>
      </c>
    </row>
    <row r="205" spans="1:66" ht="19.5">
      <c r="C205">
        <f>H204*D205</f>
        <v>189529.57023509793</v>
      </c>
      <c r="D205">
        <f>D204</f>
        <v>0.036854784540666874</v>
      </c>
      <c r="E205" t="s">
        <v>12</v>
      </c>
      <c r="F205" s="6">
        <v>44095</v>
      </c>
      <c r="H205">
        <f>H204+C205</f>
        <v>5332133.7828839142</v>
      </c>
    </row>
    <row r="206" spans="1:66" ht="19.5">
      <c r="C206">
        <f>H205*D206</f>
        <v>196514.64171019767</v>
      </c>
      <c r="D206">
        <f>D205</f>
        <v>0.036854784540666874</v>
      </c>
      <c r="E206" t="s">
        <v>13</v>
      </c>
      <c r="F206" s="6">
        <v>44096</v>
      </c>
      <c r="H206">
        <f>H205+C206</f>
        <v>5528648.4245941117</v>
      </c>
    </row>
    <row r="207" spans="1:66" ht="19.5">
      <c r="C207">
        <f>H206*D207</f>
        <v>203757.14648951334</v>
      </c>
      <c r="D207">
        <f>D206</f>
        <v>0.036854784540666874</v>
      </c>
      <c r="E207" t="s">
        <v>14</v>
      </c>
      <c r="F207" s="6">
        <v>44097</v>
      </c>
      <c r="H207">
        <f>H206+C207</f>
        <v>5732405.5710836248</v>
      </c>
    </row>
    <row r="208" spans="1:66" ht="19.5">
      <c r="C208">
        <f>H207*D208</f>
        <v>211266.57222200543</v>
      </c>
      <c r="D208">
        <f>D207</f>
        <v>0.036854784540666874</v>
      </c>
      <c r="E208" t="s">
        <v>15</v>
      </c>
      <c r="F208" s="6">
        <v>44098</v>
      </c>
      <c r="H208">
        <f>H207+C208</f>
        <v>5943672.1433056304</v>
      </c>
    </row>
    <row r="209" spans="1:66" ht="19.5">
      <c r="C209">
        <f>H208*D209</f>
        <v>219052.75622189269</v>
      </c>
      <c r="D209">
        <f>D208</f>
        <v>0.036854784540666874</v>
      </c>
      <c r="E209" t="s">
        <v>16</v>
      </c>
      <c r="F209" s="6">
        <v>44099</v>
      </c>
      <c r="H209">
        <f>H208+C209</f>
        <v>6162724.8995275227</v>
      </c>
    </row>
    <row r="210" spans="1:66" ht="19.5">
      <c r="C210">
        <f>H209*D210</f>
        <v>227125.89835548977</v>
      </c>
      <c r="D210">
        <f>D209</f>
        <v>0.036854784540666874</v>
      </c>
      <c r="E210" t="s">
        <v>17</v>
      </c>
      <c r="F210" s="6">
        <v>44100</v>
      </c>
      <c r="H210">
        <f>H209+C210</f>
        <v>6389850.7978830123</v>
      </c>
    </row>
    <row r="211" spans="1:66" ht="19.5">
      <c r="C211">
        <f>H210*D211</f>
        <v>235496.57440298673</v>
      </c>
      <c r="D211">
        <f>D210</f>
        <v>0.036854784540666874</v>
      </c>
      <c r="E211" t="s">
        <v>11</v>
      </c>
      <c r="F211" s="6">
        <v>44101</v>
      </c>
      <c r="H211">
        <f>H210+C211</f>
        <v>6625347.3722859994</v>
      </c>
    </row>
    <row r="212" spans="1:66" ht="19.5">
      <c r="C212">
        <f>H211*D212</f>
        <v>244175.74991267396</v>
      </c>
      <c r="D212">
        <f>D211</f>
        <v>0.036854784540666874</v>
      </c>
      <c r="E212" t="s">
        <v>12</v>
      </c>
      <c r="F212" s="6">
        <v>44102</v>
      </c>
      <c r="H212">
        <f>H211+C212</f>
        <v>6869523.122198673</v>
      </c>
    </row>
    <row r="213" spans="1:66" ht="19.5">
      <c r="C213">
        <f>H212*D213</f>
        <v>253174.79456576129</v>
      </c>
      <c r="D213">
        <f>D212</f>
        <v>0.036854784540666874</v>
      </c>
      <c r="E213" t="s">
        <v>13</v>
      </c>
      <c r="F213" s="6">
        <v>44103</v>
      </c>
      <c r="H213">
        <f>H212+C213</f>
        <v>7122697.9167644344</v>
      </c>
    </row>
    <row r="214" spans="1:66" ht="19.5">
      <c r="C214">
        <f>H213*D214</f>
        <v>262505.49707061</v>
      </c>
      <c r="D214">
        <f>D213</f>
        <v>0.036854784540666874</v>
      </c>
      <c r="E214" t="s">
        <v>14</v>
      </c>
      <c r="F214" s="6">
        <v>44104</v>
      </c>
      <c r="H214">
        <f>H213+C214</f>
        <v>7385203.413835044</v>
      </c>
    </row>
    <row r="215" spans="1:66" ht="19.5">
      <c r="C215">
        <f>H214*D215</f>
        <v>272180.08060588798</v>
      </c>
      <c r="D215">
        <f>D214</f>
        <v>0.036854784540666874</v>
      </c>
      <c r="E215" t="s">
        <v>15</v>
      </c>
      <c r="F215" s="6">
        <v>44105</v>
      </c>
      <c r="H215">
        <f>H214+C215</f>
        <v>7657383.4944409318</v>
      </c>
    </row>
    <row r="216" spans="1:66" ht="19.5">
      <c r="C216">
        <f>H215*D216</f>
        <v>282211.21883287933</v>
      </c>
      <c r="D216">
        <f>D215</f>
        <v>0.036854784540666874</v>
      </c>
      <c r="E216" t="s">
        <v>16</v>
      </c>
      <c r="F216" s="6">
        <v>44106</v>
      </c>
      <c r="H216">
        <f>H215+C216</f>
        <v>7939594.7132738112</v>
      </c>
    </row>
    <row r="217" spans="1:66" ht="19.5">
      <c r="C217">
        <f>H216*D217</f>
        <v>292612.05249792407</v>
      </c>
      <c r="D217">
        <f>D216</f>
        <v>0.036854784540666874</v>
      </c>
      <c r="E217" t="s">
        <v>17</v>
      </c>
      <c r="F217" s="6">
        <v>44107</v>
      </c>
      <c r="H217">
        <f>H216+C217</f>
        <v>8232206.7657717355</v>
      </c>
    </row>
    <row r="218" spans="1:66" ht="19.5">
      <c r="C218">
        <f>H217*D218</f>
        <v>303396.20664673741</v>
      </c>
      <c r="D218">
        <f>D217</f>
        <v>0.036854784540666874</v>
      </c>
      <c r="E218" t="s">
        <v>11</v>
      </c>
      <c r="F218" s="6">
        <v>44108</v>
      </c>
      <c r="H218">
        <f>H217+C218</f>
        <v>8535602.9724184722</v>
      </c>
    </row>
    <row r="219" spans="1:66" ht="19.5">
      <c r="C219">
        <f>H218*D219</f>
        <v>314577.80847315851</v>
      </c>
      <c r="D219">
        <f>D218</f>
        <v>0.036854784540666874</v>
      </c>
      <c r="E219" t="s">
        <v>12</v>
      </c>
      <c r="F219" s="6">
        <v>44109</v>
      </c>
      <c r="H219">
        <f>H218+C219</f>
        <v>8850180.7808916308</v>
      </c>
    </row>
    <row r="220" spans="1:66" ht="19.5">
      <c r="C220">
        <f>H219*D220</f>
        <v>326171.50582571194</v>
      </c>
      <c r="D220">
        <f>D219</f>
        <v>0.036854784540666874</v>
      </c>
      <c r="E220" t="s">
        <v>13</v>
      </c>
      <c r="F220" s="6">
        <v>44110</v>
      </c>
      <c r="H220">
        <f>H219+C220</f>
        <v>9176352.2867173422</v>
      </c>
    </row>
    <row r="221" spans="1:66" ht="19.5">
      <c r="C221">
        <f>H220*D221</f>
        <v>338192.48639622342</v>
      </c>
      <c r="D221">
        <f>D220</f>
        <v>0.036854784540666874</v>
      </c>
      <c r="E221" t="s">
        <v>14</v>
      </c>
      <c r="F221" s="6">
        <v>44111</v>
      </c>
      <c r="H221">
        <f>H220+C221</f>
        <v>9514544.7731135655</v>
      </c>
    </row>
    <row r="222" spans="1:66" ht="19.5">
      <c r="C222">
        <f>H221*D222</f>
        <v>350656.49761562864</v>
      </c>
      <c r="D222">
        <f>D221</f>
        <v>0.036854784540666874</v>
      </c>
      <c r="E222" t="s">
        <v>15</v>
      </c>
      <c r="F222" s="6">
        <v>44112</v>
      </c>
      <c r="H222">
        <f>H221+C222</f>
        <v>9865201.2707291935</v>
      </c>
    </row>
    <row r="223" spans="1:66" ht="19.5">
      <c r="C223">
        <f>H222*D223</f>
        <v>363579.86728303746</v>
      </c>
      <c r="D223">
        <f>D222</f>
        <v>0.036854784540666874</v>
      </c>
      <c r="E223" t="s">
        <v>16</v>
      </c>
      <c r="F223" s="6">
        <v>44113</v>
      </c>
      <c r="H223">
        <f>H222+C223</f>
        <v>10228781.13801223</v>
      </c>
    </row>
    <row r="224" spans="1:66" ht="19.5">
      <c r="C224">
        <f>H223*D224</f>
        <v>376979.52495507809</v>
      </c>
      <c r="D224">
        <f>D223</f>
        <v>0.036854784540666874</v>
      </c>
      <c r="E224" t="s">
        <v>17</v>
      </c>
      <c r="F224" s="6">
        <v>44114</v>
      </c>
      <c r="H224">
        <f>H223+C224</f>
        <v>10605760.662967309</v>
      </c>
    </row>
    <row r="225" spans="1:66" ht="19.5">
      <c r="C225">
        <f>H224*D225</f>
        <v>390873.02412354044</v>
      </c>
      <c r="D225">
        <f>D224</f>
        <v>0.036854784540666874</v>
      </c>
      <c r="E225" t="s">
        <v>11</v>
      </c>
      <c r="F225" s="6">
        <v>44115</v>
      </c>
      <c r="H225">
        <f>H224+C225</f>
        <v>10996633.68709085</v>
      </c>
    </row>
    <row r="226" spans="1:66" ht="19.5">
      <c r="C226">
        <f>H225*D226</f>
        <v>405278.56521037238</v>
      </c>
      <c r="D226">
        <f>D225</f>
        <v>0.036854784540666874</v>
      </c>
      <c r="E226" t="s">
        <v>12</v>
      </c>
      <c r="F226" s="6">
        <v>44116</v>
      </c>
      <c r="H226">
        <f>H225+C226</f>
        <v>11401912.252301222</v>
      </c>
    </row>
    <row r="227" spans="1:66" ht="19.5">
      <c r="C227">
        <f>H226*D227</f>
        <v>420215.01941015129</v>
      </c>
      <c r="D227">
        <f>D226</f>
        <v>0.036854784540666874</v>
      </c>
      <c r="E227" t="s">
        <v>13</v>
      </c>
      <c r="F227" s="6">
        <v>44117</v>
      </c>
      <c r="H227">
        <f>H226+C227</f>
        <v>11822127.271711374</v>
      </c>
    </row>
    <row r="228" spans="1:66" ht="19.5">
      <c r="C228">
        <f>H227*D228</f>
        <v>435701.95341126458</v>
      </c>
      <c r="D228">
        <f>D227</f>
        <v>0.036854784540666874</v>
      </c>
      <c r="E228" t="s">
        <v>14</v>
      </c>
      <c r="F228" s="6">
        <v>44118</v>
      </c>
      <c r="H228">
        <f>H227+C228</f>
        <v>12257829.225122638</v>
      </c>
    </row>
    <row r="229" spans="1:66" ht="19.5">
      <c r="C229">
        <f>H228*D229</f>
        <v>451759.65502818441</v>
      </c>
      <c r="D229">
        <f>D228</f>
        <v>0.036854784540666874</v>
      </c>
      <c r="E229" t="s">
        <v>15</v>
      </c>
      <c r="F229" s="6">
        <v>44119</v>
      </c>
      <c r="H229">
        <f>H228+C229</f>
        <v>12709588.880150823</v>
      </c>
    </row>
    <row r="230" spans="1:66" ht="19.5">
      <c r="C230">
        <f>H229*D230</f>
        <v>468409.15977841418</v>
      </c>
      <c r="D230">
        <f>D229</f>
        <v>0.036854784540666874</v>
      </c>
      <c r="E230" t="s">
        <v>16</v>
      </c>
      <c r="F230" s="6">
        <v>44120</v>
      </c>
      <c r="H230">
        <f>H229+C230</f>
        <v>13177998.039929237</v>
      </c>
    </row>
    <row r="231" spans="1:66" ht="19.5">
      <c r="C231">
        <f>H230*D231</f>
        <v>485672.27843892243</v>
      </c>
      <c r="D231">
        <f>D230</f>
        <v>0.036854784540666874</v>
      </c>
      <c r="E231" t="s">
        <v>17</v>
      </c>
      <c r="F231" s="6">
        <v>44121</v>
      </c>
      <c r="H231">
        <f>H230+C231</f>
        <v>13663670.318368159</v>
      </c>
    </row>
    <row r="232" spans="1:66" ht="19.5">
      <c r="C232">
        <f>H231*D232</f>
        <v>503571.62561816367</v>
      </c>
      <c r="D232">
        <f>D231</f>
        <v>0.036854784540666874</v>
      </c>
      <c r="E232" t="s">
        <v>11</v>
      </c>
      <c r="F232" s="6">
        <v>44122</v>
      </c>
      <c r="H232">
        <f>H231+C232</f>
        <v>14167241.943986323</v>
      </c>
    </row>
    <row r="233" spans="1:66" ht="19.5">
      <c r="C233">
        <f>H232*D233</f>
        <v>522130.64938111446</v>
      </c>
      <c r="D233">
        <f>D232</f>
        <v>0.036854784540666874</v>
      </c>
      <c r="E233" t="s">
        <v>12</v>
      </c>
      <c r="F233" s="6">
        <v>44123</v>
      </c>
      <c r="H233">
        <f>H232+C233</f>
        <v>14689372.593367437</v>
      </c>
    </row>
    <row r="234" spans="1:66" ht="19.5">
      <c r="C234">
        <f>H233*D234</f>
        <v>541373.66196613386</v>
      </c>
      <c r="D234">
        <f>D233</f>
        <v>0.036854784540666874</v>
      </c>
      <c r="E234" t="s">
        <v>13</v>
      </c>
      <c r="F234" s="6">
        <v>44124</v>
      </c>
      <c r="H234">
        <f>H233+C234</f>
        <v>15230746.255333571</v>
      </c>
    </row>
    <row r="235" spans="1:66" ht="19.5">
      <c r="C235">
        <f>H234*D235</f>
        <v>561325.87163388752</v>
      </c>
      <c r="D235">
        <f>D234</f>
        <v>0.036854784540666874</v>
      </c>
      <c r="E235" t="s">
        <v>14</v>
      </c>
      <c r="F235" s="6">
        <v>44125</v>
      </c>
      <c r="H235">
        <f>H234+C235</f>
        <v>15792072.126967458</v>
      </c>
    </row>
    <row r="236" spans="1:66" ht="19.5">
      <c r="C236">
        <f>H235*D236</f>
        <v>582013.41569005651</v>
      </c>
      <c r="D236">
        <f>D235</f>
        <v>0.036854784540666874</v>
      </c>
      <c r="E236" t="s">
        <v>15</v>
      </c>
      <c r="F236" s="6">
        <v>44126</v>
      </c>
      <c r="H236">
        <f>H235+C236</f>
        <v>16374085.542657515</v>
      </c>
    </row>
    <row r="237" spans="1:66" ht="19.5">
      <c r="C237">
        <f>H236*D237</f>
        <v>603463.39472509117</v>
      </c>
      <c r="D237">
        <f>D236</f>
        <v>0.036854784540666874</v>
      </c>
      <c r="E237" t="s">
        <v>16</v>
      </c>
      <c r="F237" s="6">
        <v>44127</v>
      </c>
      <c r="H237">
        <f>H236+C237</f>
        <v>16977548.937382605</v>
      </c>
    </row>
    <row r="238" spans="1:66" ht="19.5">
      <c r="C238">
        <f>H237*D238</f>
        <v>625703.90811586368</v>
      </c>
      <c r="D238">
        <f>D237</f>
        <v>0.036854784540666874</v>
      </c>
      <c r="E238" t="s">
        <v>17</v>
      </c>
      <c r="F238" s="6">
        <v>44128</v>
      </c>
      <c r="H238">
        <f>H237+C238</f>
        <v>17603252.845498469</v>
      </c>
    </row>
    <row r="239" spans="1:66" ht="19.5">
      <c r="C239">
        <f>H238*D239</f>
        <v>648764.09083572717</v>
      </c>
      <c r="D239">
        <f>D238</f>
        <v>0.036854784540666874</v>
      </c>
      <c r="E239" t="s">
        <v>11</v>
      </c>
      <c r="F239" s="6">
        <v>44129</v>
      </c>
      <c r="H239">
        <f>H238+C239</f>
        <v>18252016.936334196</v>
      </c>
    </row>
    <row r="240" spans="1:66" ht="19.5">
      <c r="C240">
        <f>H239*D240</f>
        <v>672674.15162119945</v>
      </c>
      <c r="D240">
        <f>D239</f>
        <v>0.036854784540666874</v>
      </c>
      <c r="E240" t="s">
        <v>12</v>
      </c>
      <c r="F240" s="6">
        <v>44130</v>
      </c>
      <c r="H240">
        <f>H239+C240</f>
        <v>18924691.087955397</v>
      </c>
    </row>
    <row r="241" spans="1:66" ht="19.5">
      <c r="C241">
        <f>H240*D241</f>
        <v>697465.41254527471</v>
      </c>
      <c r="D241">
        <f>D240</f>
        <v>0.036854784540666874</v>
      </c>
      <c r="E241" t="s">
        <v>13</v>
      </c>
      <c r="F241" s="6">
        <v>44131</v>
      </c>
      <c r="H241">
        <f>H240+C241</f>
        <v>19622156.500500672</v>
      </c>
    </row>
    <row r="242" spans="1:66" ht="19.5">
      <c r="C242">
        <f>H241*D242</f>
        <v>723170.35004919814</v>
      </c>
      <c r="D242">
        <f>D241</f>
        <v>0.036854784540666874</v>
      </c>
      <c r="E242" t="s">
        <v>14</v>
      </c>
      <c r="F242" s="6">
        <v>44132</v>
      </c>
      <c r="H242">
        <f>H241+C242</f>
        <v>20345326.850549869</v>
      </c>
    </row>
    <row r="243" spans="1:66" ht="19.5">
      <c r="C243">
        <f>H242*D243</f>
        <v>749822.63748646004</v>
      </c>
      <c r="D243">
        <f>D242</f>
        <v>0.036854784540666874</v>
      </c>
      <c r="E243" t="s">
        <v>15</v>
      </c>
      <c r="F243" s="6">
        <v>44133</v>
      </c>
      <c r="H243">
        <f>H242+C243</f>
        <v>21095149.488036331</v>
      </c>
    </row>
    <row r="244" spans="1:66" ht="19.5">
      <c r="C244">
        <f>H243*D244</f>
        <v>777457.18923473812</v>
      </c>
      <c r="D244">
        <f>D243</f>
        <v>0.036854784540666874</v>
      </c>
      <c r="E244" t="s">
        <v>16</v>
      </c>
      <c r="F244" s="6">
        <v>44134</v>
      </c>
      <c r="H244">
        <f>H243+C244</f>
        <v>21872606.677271068</v>
      </c>
    </row>
    <row r="245" spans="1:66" ht="19.5">
      <c r="C245">
        <f>H244*D245</f>
        <v>806110.20643357676</v>
      </c>
      <c r="D245">
        <f>D244</f>
        <v>0.036854784540666874</v>
      </c>
      <c r="E245" t="s">
        <v>17</v>
      </c>
      <c r="F245" s="6">
        <v>44135</v>
      </c>
      <c r="H245">
        <f>H244+C245</f>
        <v>22678716.883704644</v>
      </c>
    </row>
    <row r="246" spans="1:66" ht="19.5">
      <c r="C246">
        <f>H245*D246</f>
        <v>835819.22440771875</v>
      </c>
      <c r="D246">
        <f>D245</f>
        <v>0.036854784540666874</v>
      </c>
      <c r="E246" t="s">
        <v>11</v>
      </c>
      <c r="F246" s="6">
        <v>44136</v>
      </c>
      <c r="H246">
        <f>H245+C246</f>
        <v>23514536.108112361</v>
      </c>
    </row>
    <row r="247" spans="1:66" ht="19.5">
      <c r="C247">
        <f>H246*D247</f>
        <v>866623.1618382124</v>
      </c>
      <c r="D247">
        <f>D246</f>
        <v>0.036854784540666874</v>
      </c>
      <c r="E247" t="s">
        <v>12</v>
      </c>
      <c r="F247" s="6">
        <v>44137</v>
      </c>
      <c r="H247">
        <f>H246+C247</f>
        <v>24381159.269950572</v>
      </c>
    </row>
    <row r="248" spans="1:66" ht="19.5">
      <c r="C248">
        <f>H247*D248</f>
        <v>898562.37174571119</v>
      </c>
      <c r="D248">
        <f>D247</f>
        <v>0.036854784540666874</v>
      </c>
      <c r="E248" t="s">
        <v>13</v>
      </c>
      <c r="F248" s="6">
        <v>44138</v>
      </c>
      <c r="H248">
        <f>H247+C248</f>
        <v>25279721.641696282</v>
      </c>
    </row>
    <row r="249" spans="1:66" ht="19.5">
      <c r="C249">
        <f>H248*D249</f>
        <v>931678.69435274997</v>
      </c>
      <c r="D249">
        <f>D248</f>
        <v>0.036854784540666874</v>
      </c>
      <c r="E249" t="s">
        <v>14</v>
      </c>
      <c r="F249" s="6">
        <v>44139</v>
      </c>
      <c r="H249">
        <f>H248+C249</f>
        <v>26211400.336049031</v>
      </c>
    </row>
    <row r="250" spans="1:66" ht="19.5">
      <c r="C250">
        <f>H249*D250</f>
        <v>966015.51189425041</v>
      </c>
      <c r="D250">
        <f>D249</f>
        <v>0.036854784540666874</v>
      </c>
      <c r="E250" t="s">
        <v>15</v>
      </c>
      <c r="F250" s="6">
        <v>44140</v>
      </c>
      <c r="H250">
        <f>H249+C250</f>
        <v>27177415.847943284</v>
      </c>
    </row>
    <row r="251" spans="1:66" ht="19.5">
      <c r="C251">
        <f>H250*D251</f>
        <v>1001617.805448055</v>
      </c>
      <c r="D251">
        <f>D250</f>
        <v>0.036854784540666874</v>
      </c>
      <c r="E251" t="s">
        <v>16</v>
      </c>
      <c r="F251" s="6">
        <v>44141</v>
      </c>
      <c r="H251">
        <f>H250+C251</f>
        <v>28179033.653391339</v>
      </c>
    </row>
    <row r="252" spans="1:66" ht="19.5">
      <c r="C252">
        <f>H251*D252</f>
        <v>1038532.2138599387</v>
      </c>
      <c r="D252">
        <f>D251</f>
        <v>0.036854784540666874</v>
      </c>
      <c r="E252" t="s">
        <v>17</v>
      </c>
      <c r="F252" s="6">
        <v>44142</v>
      </c>
      <c r="H252">
        <f>H251+C252</f>
        <v>29217565.867251277</v>
      </c>
    </row>
    <row r="253" spans="1:66" ht="19.5">
      <c r="C253">
        <f>H252*D253</f>
        <v>1076807.0948402884</v>
      </c>
      <c r="D253">
        <f>D252</f>
        <v>0.036854784540666874</v>
      </c>
      <c r="E253" t="s">
        <v>11</v>
      </c>
      <c r="F253" s="6">
        <v>44143</v>
      </c>
      <c r="H253">
        <f>H252+C253</f>
        <v>30294372.962091565</v>
      </c>
    </row>
    <row r="254" spans="1:66" ht="19.5">
      <c r="C254">
        <f>H253*D254</f>
        <v>1116492.5883124887</v>
      </c>
      <c r="D254">
        <f>D253</f>
        <v>0.036854784540666874</v>
      </c>
      <c r="E254" t="s">
        <v>12</v>
      </c>
      <c r="F254" s="6">
        <v>44144</v>
      </c>
      <c r="H254">
        <f>H253+C254</f>
        <v>31410865.550404053</v>
      </c>
    </row>
    <row r="255" spans="1:66" ht="19.5">
      <c r="C255">
        <f>H254*D255</f>
        <v>1157640.682095997</v>
      </c>
      <c r="D255">
        <f>D254</f>
        <v>0.036854784540666874</v>
      </c>
      <c r="E255" t="s">
        <v>13</v>
      </c>
      <c r="F255" s="6">
        <v>44145</v>
      </c>
      <c r="H255">
        <f>H254+C255</f>
        <v>32568506.23250005</v>
      </c>
    </row>
    <row r="256" spans="1:66" ht="19.5">
      <c r="C256">
        <f>H255*D256</f>
        <v>1200305.2800101556</v>
      </c>
      <c r="D256">
        <f>D255</f>
        <v>0.036854784540666874</v>
      </c>
      <c r="E256" t="s">
        <v>14</v>
      </c>
      <c r="F256" s="6">
        <v>44146</v>
      </c>
      <c r="H256">
        <f>H255+C256</f>
        <v>33768811.512510203</v>
      </c>
    </row>
    <row r="257" spans="1:66" ht="19.5">
      <c r="C257">
        <f>H256*D257</f>
        <v>1244542.2724879545</v>
      </c>
      <c r="D257">
        <f>D256</f>
        <v>0.036854784540666874</v>
      </c>
      <c r="E257" t="s">
        <v>15</v>
      </c>
      <c r="F257" s="6">
        <v>44147</v>
      </c>
      <c r="H257">
        <f>H256+C257</f>
        <v>35013353.784998156</v>
      </c>
    </row>
    <row r="258" spans="1:66" ht="19.5">
      <c r="C258">
        <f>H257*D258</f>
        <v>1290409.60979225</v>
      </c>
      <c r="D258">
        <f>D257</f>
        <v>0.036854784540666874</v>
      </c>
      <c r="E258" t="s">
        <v>16</v>
      </c>
      <c r="F258" s="6">
        <v>44148</v>
      </c>
      <c r="H258">
        <f>H257+C258</f>
        <v>36303763.394790404</v>
      </c>
    </row>
    <row r="259" spans="1:66" ht="19.5">
      <c r="C259">
        <f>H258*D259</f>
        <v>1337967.3779303492</v>
      </c>
      <c r="D259">
        <f>D258</f>
        <v>0.036854784540666874</v>
      </c>
      <c r="E259" t="s">
        <v>17</v>
      </c>
      <c r="F259" s="6">
        <v>44149</v>
      </c>
      <c r="H259">
        <f>H258+C259</f>
        <v>37641730.772720754</v>
      </c>
    </row>
    <row r="260" spans="1:66" ht="19.5">
      <c r="C260">
        <f>H259*D260</f>
        <v>1387277.8773664134</v>
      </c>
      <c r="D260">
        <f>D259</f>
        <v>0.036854784540666874</v>
      </c>
      <c r="E260" t="s">
        <v>11</v>
      </c>
      <c r="F260" s="6">
        <v>44150</v>
      </c>
      <c r="H260">
        <f>H259+C260</f>
        <v>39029008.65008717</v>
      </c>
    </row>
    <row r="261" spans="1:66" ht="19.5">
      <c r="C261">
        <f>H260*D261</f>
        <v>1438405.7046347864</v>
      </c>
      <c r="D261">
        <f>D260</f>
        <v>0.036854784540666874</v>
      </c>
      <c r="E261" t="s">
        <v>12</v>
      </c>
      <c r="F261" s="6">
        <v>44151</v>
      </c>
      <c r="H261">
        <f>H260+C261</f>
        <v>40467414.354721956</v>
      </c>
    </row>
    <row r="262" spans="1:66" ht="19.5">
      <c r="C262">
        <f>H261*D262</f>
        <v>1491417.8369611674</v>
      </c>
      <c r="D262">
        <f>D261</f>
        <v>0.036854784540666874</v>
      </c>
      <c r="E262" t="s">
        <v>13</v>
      </c>
      <c r="F262" s="6">
        <v>44152</v>
      </c>
      <c r="H262">
        <f>H261+C262</f>
        <v>41958832.191683121</v>
      </c>
    </row>
    <row r="263" spans="1:66" ht="19.5">
      <c r="C263">
        <f>H262*D263</f>
        <v>1546383.7200024787</v>
      </c>
      <c r="D263">
        <f>D262</f>
        <v>0.036854784540666874</v>
      </c>
      <c r="E263" t="s">
        <v>14</v>
      </c>
      <c r="F263" s="6">
        <v>44153</v>
      </c>
      <c r="H263">
        <f>H262+C263</f>
        <v>43505215.911685601</v>
      </c>
    </row>
    <row r="264" spans="1:66" ht="19.5">
      <c r="C264">
        <f>H263*D264</f>
        <v>1603375.358820365</v>
      </c>
      <c r="D264">
        <f>D263</f>
        <v>0.036854784540666874</v>
      </c>
      <c r="E264" t="s">
        <v>15</v>
      </c>
      <c r="F264" s="6">
        <v>44154</v>
      </c>
      <c r="H264">
        <f>H263+C264</f>
        <v>45108591.270505965</v>
      </c>
    </row>
    <row r="265" spans="1:66" ht="19.5">
      <c r="C265">
        <f>H264*D265</f>
        <v>1662467.412207504</v>
      </c>
      <c r="D265">
        <f>D264</f>
        <v>0.036854784540666874</v>
      </c>
      <c r="E265" t="s">
        <v>16</v>
      </c>
      <c r="F265" s="6">
        <v>44155</v>
      </c>
      <c r="H265">
        <f>H264+C265</f>
        <v>46771058.682713471</v>
      </c>
    </row>
    <row r="266" spans="1:66" ht="19.5">
      <c r="C266">
        <f>H265*D266</f>
        <v>1723737.2904902915</v>
      </c>
      <c r="D266">
        <f>D265</f>
        <v>0.036854784540666874</v>
      </c>
      <c r="E266" t="s">
        <v>17</v>
      </c>
      <c r="F266" s="6">
        <v>44156</v>
      </c>
      <c r="H266">
        <f>H265+C266</f>
        <v>48494795.973203763</v>
      </c>
    </row>
    <row r="267" spans="1:66" ht="19.5">
      <c r="C267">
        <f>H266*D267</f>
        <v>1787265.2569360242</v>
      </c>
      <c r="D267">
        <f>D266</f>
        <v>0.036854784540666874</v>
      </c>
      <c r="E267" t="s">
        <v>11</v>
      </c>
      <c r="F267" s="6">
        <v>44157</v>
      </c>
      <c r="H267">
        <f>H266+C267</f>
        <v>50282061.230139785</v>
      </c>
    </row>
    <row r="268" spans="1:66" ht="19.5">
      <c r="C268">
        <f>H267*D268</f>
        <v>1853134.5328974209</v>
      </c>
      <c r="D268">
        <f>D267</f>
        <v>0.036854784540666874</v>
      </c>
      <c r="E268" t="s">
        <v>12</v>
      </c>
      <c r="F268" s="6">
        <v>44158</v>
      </c>
      <c r="H268">
        <f>H267+C268</f>
        <v>52135195.763037205</v>
      </c>
    </row>
    <row r="269" spans="1:66" ht="19.5">
      <c r="C269">
        <f>H268*D269</f>
        <v>1921431.4068322247</v>
      </c>
      <c r="D269">
        <f>D268</f>
        <v>0.036854784540666874</v>
      </c>
      <c r="E269" t="s">
        <v>13</v>
      </c>
      <c r="F269" s="6">
        <v>44159</v>
      </c>
      <c r="H269">
        <f>H268+C269</f>
        <v>54056627.16986943</v>
      </c>
    </row>
    <row r="270" spans="1:66" ht="19.5">
      <c r="C270">
        <f>H269*D270</f>
        <v>1992245.3473406967</v>
      </c>
      <c r="D270">
        <f>D269</f>
        <v>0.036854784540666874</v>
      </c>
      <c r="E270" t="s">
        <v>14</v>
      </c>
      <c r="F270" s="6">
        <v>44160</v>
      </c>
      <c r="H270">
        <f>H269+C270</f>
        <v>56048872.517210126</v>
      </c>
    </row>
    <row r="271" spans="1:66" ht="19.5">
      <c r="C271">
        <f>H270*D271</f>
        <v>2065669.1203690842</v>
      </c>
      <c r="D271">
        <f>D270</f>
        <v>0.036854784540666874</v>
      </c>
      <c r="E271" t="s">
        <v>15</v>
      </c>
      <c r="F271" s="6">
        <v>44161</v>
      </c>
      <c r="H271">
        <f>H270+C271</f>
        <v>58114541.63757921</v>
      </c>
    </row>
    <row r="272" spans="1:66" ht="19.5">
      <c r="C272">
        <f>H271*D272</f>
        <v>2141798.9107325957</v>
      </c>
      <c r="D272">
        <f>D271</f>
        <v>0.036854784540666874</v>
      </c>
      <c r="E272" t="s">
        <v>16</v>
      </c>
      <c r="F272" s="6">
        <v>44162</v>
      </c>
      <c r="H272">
        <f>H271+C272</f>
        <v>60256340.548311807</v>
      </c>
    </row>
    <row r="273" spans="1:66" ht="19.5">
      <c r="C273">
        <f>H272*D273</f>
        <v>2220734.4481170806</v>
      </c>
      <c r="D273">
        <f>D272</f>
        <v>0.036854784540666874</v>
      </c>
      <c r="E273" t="s">
        <v>17</v>
      </c>
      <c r="F273" s="6">
        <v>44163</v>
      </c>
      <c r="H273">
        <f>H272+C273</f>
        <v>62477074.996428885</v>
      </c>
    </row>
    <row r="274" spans="1:66" ht="19.5">
      <c r="C274">
        <f>H273*D274</f>
        <v>2302579.1377244722</v>
      </c>
      <c r="D274">
        <f>D273</f>
        <v>0.036854784540666874</v>
      </c>
      <c r="E274" t="s">
        <v>11</v>
      </c>
      <c r="F274" s="6">
        <v>44164</v>
      </c>
      <c r="H274">
        <f>H273+C274</f>
        <v>64779654.134153359</v>
      </c>
    </row>
    <row r="275" spans="1:66" ht="19.5">
      <c r="C275">
        <f>H274*D275</f>
        <v>2387440.1957331421</v>
      </c>
      <c r="D275">
        <f>D274</f>
        <v>0.036854784540666874</v>
      </c>
      <c r="E275" t="s">
        <v>12</v>
      </c>
      <c r="F275" s="6">
        <v>44165</v>
      </c>
      <c r="H275">
        <f>H274+C275</f>
        <v>67167094.329886496</v>
      </c>
    </row>
    <row r="276" spans="1:66" ht="19.5">
      <c r="C276">
        <f>H275*D276</f>
        <v>2475428.7897506147</v>
      </c>
      <c r="D276">
        <f>D275</f>
        <v>0.036854784540666874</v>
      </c>
      <c r="E276" t="s">
        <v>13</v>
      </c>
      <c r="F276" s="6">
        <v>44166</v>
      </c>
      <c r="H276">
        <f>H275+C276</f>
        <v>69642523.119637117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2020-04-17T03:04:51Z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