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 7 -  2022 2023\MXH\Đồ án MXH\"/>
    </mc:Choice>
  </mc:AlternateContent>
  <xr:revisionPtr revIDLastSave="0" documentId="13_ncr:1_{300E1ECB-C861-46A7-BBF9-9CD8590B6331}" xr6:coauthVersionLast="47" xr6:coauthVersionMax="47" xr10:uidLastSave="{00000000-0000-0000-0000-000000000000}"/>
  <bookViews>
    <workbookView xWindow="-120" yWindow="-120" windowWidth="29040" windowHeight="15720" activeTab="1" xr2:uid="{09A4E55A-3BC0-41C7-B260-3B8899932519}"/>
  </bookViews>
  <sheets>
    <sheet name="ĐỔI TÊN NODE" sheetId="1" r:id="rId1"/>
    <sheet name="Betweeness Centrality" sheetId="2" r:id="rId2"/>
    <sheet name="Closeness Centrality" sheetId="3" r:id="rId3"/>
    <sheet name="Page Rank" sheetId="4" r:id="rId4"/>
    <sheet name="Eigenvector" sheetId="5" r:id="rId5"/>
    <sheet name="Louvain" sheetId="6" r:id="rId6"/>
  </sheets>
  <definedNames>
    <definedName name="_xlnm._FilterDatabase" localSheetId="0" hidden="1">'ĐỔI TÊN NODE'!$T$1:$V$31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2" i="5" l="1"/>
  <c r="AB59" i="5"/>
  <c r="AB60" i="5"/>
  <c r="AB61" i="5"/>
  <c r="AB62" i="5"/>
  <c r="AB63" i="5"/>
  <c r="AB64" i="5"/>
  <c r="AB65" i="5"/>
  <c r="AB66" i="5"/>
  <c r="AB67" i="5"/>
  <c r="AB58" i="5"/>
  <c r="Z59" i="5"/>
  <c r="Z60" i="5"/>
  <c r="Z61" i="5"/>
  <c r="Z62" i="5"/>
  <c r="Z63" i="5"/>
  <c r="Z64" i="5"/>
  <c r="Z65" i="5"/>
  <c r="Z66" i="5"/>
  <c r="Z67" i="5"/>
  <c r="Z58" i="5"/>
  <c r="X69" i="5"/>
  <c r="X44" i="5" a="1"/>
  <c r="X44" i="5" s="1"/>
  <c r="X59" i="5" a="1"/>
  <c r="X59" i="5"/>
  <c r="X60" i="5" a="1"/>
  <c r="X60" i="5"/>
  <c r="X61" i="5" a="1"/>
  <c r="X61" i="5"/>
  <c r="X62" i="5" a="1"/>
  <c r="X62" i="5"/>
  <c r="X63" i="5" a="1"/>
  <c r="X63" i="5"/>
  <c r="X64" i="5" a="1"/>
  <c r="X64" i="5" s="1"/>
  <c r="X65" i="5" a="1"/>
  <c r="X65" i="5" s="1"/>
  <c r="X66" i="5" a="1"/>
  <c r="X66" i="5" s="1"/>
  <c r="X67" i="5" a="1"/>
  <c r="X67" i="5"/>
  <c r="X58" i="5" a="1"/>
  <c r="X58" i="5" s="1"/>
  <c r="X45" i="5" a="1"/>
  <c r="X45" i="5" s="1"/>
  <c r="X46" i="5" a="1"/>
  <c r="X46" i="5" s="1"/>
  <c r="X47" i="5" a="1"/>
  <c r="X47" i="5"/>
  <c r="X48" i="5" a="1"/>
  <c r="X48" i="5"/>
  <c r="X49" i="5" a="1"/>
  <c r="X49" i="5" s="1"/>
  <c r="X50" i="5" a="1"/>
  <c r="X50" i="5"/>
  <c r="X51" i="5" a="1"/>
  <c r="X51" i="5" s="1"/>
  <c r="X52" i="5" a="1"/>
  <c r="X52" i="5"/>
  <c r="X53" i="5" a="1"/>
  <c r="X53" i="5" s="1"/>
  <c r="AC34" i="5"/>
  <c r="AB39" i="5"/>
  <c r="AB38" i="5"/>
  <c r="AB37" i="5"/>
  <c r="AB36" i="5"/>
  <c r="AB35" i="5"/>
  <c r="AB34" i="5"/>
  <c r="AB33" i="5"/>
  <c r="AB32" i="5"/>
  <c r="AB31" i="5"/>
  <c r="AB30" i="5"/>
  <c r="Z31" i="5"/>
  <c r="Z32" i="5"/>
  <c r="Z33" i="5"/>
  <c r="Z34" i="5"/>
  <c r="Z35" i="5"/>
  <c r="Z36" i="5"/>
  <c r="Z37" i="5"/>
  <c r="Z38" i="5"/>
  <c r="Z39" i="5"/>
  <c r="X31" i="5" a="1"/>
  <c r="X31" i="5" s="1"/>
  <c r="X32" i="5" a="1"/>
  <c r="X32" i="5" s="1"/>
  <c r="X33" i="5" a="1"/>
  <c r="X33" i="5" s="1"/>
  <c r="X34" i="5" a="1"/>
  <c r="X34" i="5" s="1"/>
  <c r="X35" i="5" a="1"/>
  <c r="X35" i="5" s="1"/>
  <c r="X36" i="5" a="1"/>
  <c r="X36" i="5" s="1"/>
  <c r="X37" i="5" a="1"/>
  <c r="X37" i="5" s="1"/>
  <c r="X38" i="5" a="1"/>
  <c r="X38" i="5" s="1"/>
  <c r="X39" i="5" a="1"/>
  <c r="X39" i="5" s="1"/>
  <c r="X30" i="5" a="1"/>
  <c r="X30" i="5" s="1"/>
  <c r="X17" i="5" a="1"/>
  <c r="X17" i="5" s="1"/>
  <c r="X18" i="5" a="1"/>
  <c r="X18" i="5" s="1"/>
  <c r="X19" i="5" a="1"/>
  <c r="X19" i="5" s="1"/>
  <c r="X20" i="5" a="1"/>
  <c r="X20" i="5" s="1"/>
  <c r="X21" i="5" a="1"/>
  <c r="X21" i="5" s="1"/>
  <c r="X22" i="5" a="1"/>
  <c r="X22" i="5" s="1"/>
  <c r="X23" i="5" a="1"/>
  <c r="X23" i="5" s="1"/>
  <c r="X24" i="5" a="1"/>
  <c r="X24" i="5" s="1"/>
  <c r="X25" i="5" a="1"/>
  <c r="X25" i="5" s="1"/>
  <c r="X16" i="5" a="1"/>
  <c r="X16" i="5" s="1"/>
  <c r="X3" i="5" a="1"/>
  <c r="X3" i="5" s="1"/>
  <c r="X4" i="5" a="1"/>
  <c r="X4" i="5"/>
  <c r="X5" i="5" a="1"/>
  <c r="X5" i="5" s="1"/>
  <c r="X6" i="5" a="1"/>
  <c r="X6" i="5" s="1"/>
  <c r="X7" i="5" a="1"/>
  <c r="X7" i="5" s="1"/>
  <c r="X8" i="5" a="1"/>
  <c r="X8" i="5" s="1"/>
  <c r="X9" i="5" a="1"/>
  <c r="X9" i="5" s="1"/>
  <c r="X10" i="5" a="1"/>
  <c r="X10" i="5" s="1"/>
  <c r="X11" i="5" a="1"/>
  <c r="X11" i="5" s="1"/>
  <c r="X2" i="5" a="1"/>
  <c r="X2" i="5" s="1"/>
  <c r="K4" i="4"/>
  <c r="J4" i="4"/>
  <c r="X55" i="5" l="1"/>
  <c r="Z2" i="5"/>
  <c r="AB2" i="5" s="1"/>
  <c r="Z9" i="5"/>
  <c r="AB9" i="5" s="1"/>
  <c r="Z7" i="5"/>
  <c r="AB7" i="5" s="1"/>
  <c r="Z5" i="5"/>
  <c r="AB5" i="5" s="1"/>
  <c r="Z4" i="5"/>
  <c r="AB4" i="5" s="1"/>
  <c r="X27" i="5"/>
  <c r="X41" i="5"/>
  <c r="Z30" i="5" s="1"/>
  <c r="X13" i="5"/>
  <c r="Z10" i="5" s="1"/>
  <c r="AB10" i="5" s="1"/>
  <c r="Q4" i="4"/>
  <c r="L4" i="4"/>
  <c r="M4" i="4" s="1"/>
  <c r="Z47" i="5" l="1"/>
  <c r="AB47" i="5" s="1"/>
  <c r="Z48" i="5"/>
  <c r="AB48" i="5" s="1"/>
  <c r="Z49" i="5"/>
  <c r="AB49" i="5" s="1"/>
  <c r="Z50" i="5"/>
  <c r="AB50" i="5" s="1"/>
  <c r="Z51" i="5"/>
  <c r="AB51" i="5" s="1"/>
  <c r="Z52" i="5"/>
  <c r="AB52" i="5" s="1"/>
  <c r="Z53" i="5"/>
  <c r="AB53" i="5" s="1"/>
  <c r="Z45" i="5"/>
  <c r="AB45" i="5" s="1"/>
  <c r="Z46" i="5"/>
  <c r="AB46" i="5" s="1"/>
  <c r="Z44" i="5"/>
  <c r="AB44" i="5" s="1"/>
  <c r="Z19" i="5"/>
  <c r="AB19" i="5" s="1"/>
  <c r="Z17" i="5"/>
  <c r="AB17" i="5" s="1"/>
  <c r="Z18" i="5"/>
  <c r="AB18" i="5" s="1"/>
  <c r="Z20" i="5"/>
  <c r="AB20" i="5" s="1"/>
  <c r="Z25" i="5"/>
  <c r="AB25" i="5" s="1"/>
  <c r="Z11" i="5"/>
  <c r="AB11" i="5" s="1"/>
  <c r="Z23" i="5"/>
  <c r="AB23" i="5" s="1"/>
  <c r="Z16" i="5"/>
  <c r="AB16" i="5" s="1"/>
  <c r="Z21" i="5"/>
  <c r="AB21" i="5" s="1"/>
  <c r="Z22" i="5"/>
  <c r="AB22" i="5" s="1"/>
  <c r="Z24" i="5"/>
  <c r="AB24" i="5" s="1"/>
  <c r="Z6" i="5"/>
  <c r="AB6" i="5" s="1"/>
  <c r="Z8" i="5"/>
  <c r="AB8" i="5" s="1"/>
  <c r="Z3" i="5"/>
  <c r="AB3" i="5" s="1"/>
  <c r="AC6" i="5" s="1"/>
  <c r="N4" i="4"/>
  <c r="O4" i="4" s="1"/>
  <c r="AC48" i="5" l="1"/>
  <c r="AC20" i="5"/>
  <c r="P4" i="4"/>
  <c r="R4" i="4" s="1"/>
  <c r="S4" i="4" s="1"/>
  <c r="J5" i="4" l="1"/>
  <c r="K5" i="4" l="1"/>
  <c r="L5" i="4" l="1"/>
  <c r="M5" i="4" s="1"/>
  <c r="N5" i="4" l="1"/>
  <c r="O5" i="4" s="1"/>
  <c r="Q5" i="4"/>
  <c r="P5" i="4" l="1"/>
  <c r="R5" i="4"/>
  <c r="S5" i="4" s="1"/>
  <c r="J6" i="4" s="1"/>
  <c r="K6" i="4" l="1"/>
  <c r="L6" i="4" s="1"/>
  <c r="M6" i="4" s="1"/>
  <c r="N6" i="4" s="1"/>
  <c r="Q6" i="4"/>
  <c r="O6" i="4"/>
  <c r="P6" i="4" s="1"/>
  <c r="R6" i="4"/>
  <c r="S6" i="4" l="1"/>
  <c r="J7" i="4" s="1"/>
  <c r="K7" i="4" l="1"/>
  <c r="L7" i="4" s="1"/>
  <c r="M7" i="4" s="1"/>
  <c r="N7" i="4" l="1"/>
  <c r="O7" i="4" s="1"/>
  <c r="P7" i="4" s="1"/>
  <c r="Q7" i="4"/>
  <c r="R7" i="4" l="1"/>
  <c r="S7" i="4" l="1"/>
  <c r="J8" i="4" s="1"/>
  <c r="K8" i="4" l="1"/>
  <c r="L8" i="4" s="1"/>
  <c r="M8" i="4" s="1"/>
  <c r="N8" i="4" l="1"/>
  <c r="O8" i="4" s="1"/>
  <c r="P8" i="4" s="1"/>
  <c r="Q8" i="4"/>
  <c r="R8" i="4" l="1"/>
  <c r="S8" i="4" s="1"/>
  <c r="J9" i="4" s="1"/>
  <c r="K9" i="4"/>
  <c r="L9" i="4" s="1"/>
  <c r="M9" i="4" s="1"/>
  <c r="N9" i="4" s="1"/>
  <c r="O9" i="4" s="1"/>
  <c r="P9" i="4" s="1"/>
  <c r="Q9" i="4" l="1"/>
  <c r="R9" i="4" l="1"/>
  <c r="S9" i="4" l="1"/>
  <c r="J10" i="4" s="1"/>
  <c r="K10" i="4" l="1"/>
  <c r="L10" i="4" s="1"/>
  <c r="M10" i="4" s="1"/>
  <c r="N10" i="4"/>
  <c r="O10" i="4" s="1"/>
  <c r="Q10" i="4"/>
  <c r="P10" i="4"/>
  <c r="R10" i="4" l="1"/>
  <c r="S10" i="4"/>
  <c r="J11" i="4" l="1"/>
  <c r="K11" i="4" l="1"/>
  <c r="L11" i="4"/>
  <c r="M11" i="4" s="1"/>
  <c r="N11" i="4"/>
  <c r="O11" i="4"/>
  <c r="P11" i="4" s="1"/>
  <c r="Q11" i="4"/>
  <c r="R11" i="4" l="1"/>
  <c r="S11" i="4" s="1"/>
  <c r="J12" i="4" s="1"/>
  <c r="K12" i="4" l="1"/>
  <c r="L12" i="4"/>
  <c r="M12" i="4" s="1"/>
  <c r="Q12" i="4" l="1"/>
  <c r="N12" i="4"/>
  <c r="O12" i="4"/>
  <c r="P12" i="4" s="1"/>
  <c r="R12" i="4" l="1"/>
  <c r="S12" i="4"/>
  <c r="J13" i="4"/>
  <c r="K13" i="4" l="1"/>
  <c r="L13" i="4"/>
  <c r="M13" i="4" s="1"/>
  <c r="N13" i="4"/>
  <c r="O13" i="4" s="1"/>
  <c r="P13" i="4" s="1"/>
  <c r="Q13" i="4" l="1"/>
  <c r="R13" i="4" l="1"/>
  <c r="S13" i="4" s="1"/>
  <c r="J14" i="4" l="1"/>
  <c r="K14" i="4" l="1"/>
  <c r="L14" i="4" s="1"/>
  <c r="M14" i="4" s="1"/>
  <c r="N14" i="4" s="1"/>
  <c r="O14" i="4" s="1"/>
  <c r="P14" i="4" s="1"/>
  <c r="Q14" i="4"/>
  <c r="R14" i="4" s="1"/>
  <c r="S14" i="4" s="1"/>
  <c r="J15" i="4" l="1"/>
  <c r="K15" i="4" l="1"/>
  <c r="L15" i="4" l="1"/>
  <c r="M15" i="4" s="1"/>
  <c r="N15" i="4" s="1"/>
  <c r="O15" i="4" s="1"/>
  <c r="P15" i="4" s="1"/>
  <c r="Q15" i="4"/>
  <c r="R15" i="4" s="1"/>
  <c r="S15" i="4" l="1"/>
  <c r="J16" i="4" s="1"/>
  <c r="K16" i="4" l="1"/>
  <c r="L16" i="4"/>
  <c r="M16" i="4" s="1"/>
  <c r="N16" i="4"/>
  <c r="O16" i="4" s="1"/>
  <c r="P16" i="4" s="1"/>
  <c r="Q16" i="4"/>
  <c r="R16" i="4" l="1"/>
  <c r="S16" i="4" s="1"/>
  <c r="J17" i="4" l="1"/>
  <c r="K17" i="4" l="1"/>
  <c r="L17" i="4"/>
  <c r="M17" i="4" s="1"/>
  <c r="N17" i="4" l="1"/>
  <c r="O17" i="4" s="1"/>
  <c r="P17" i="4" s="1"/>
  <c r="Q17" i="4"/>
  <c r="R17" i="4" l="1"/>
  <c r="S17" i="4"/>
  <c r="J18" i="4" s="1"/>
  <c r="K18" i="4" s="1"/>
  <c r="L18" i="4" s="1"/>
  <c r="M18" i="4" s="1"/>
  <c r="Q18" i="4" l="1"/>
  <c r="N18" i="4"/>
  <c r="O18" i="4" l="1"/>
  <c r="P18" i="4" s="1"/>
  <c r="R18" i="4" l="1"/>
  <c r="S18" i="4" s="1"/>
  <c r="K11" i="3" l="1"/>
  <c r="K10" i="3"/>
  <c r="K9" i="3"/>
  <c r="K5" i="3"/>
  <c r="K3" i="3"/>
  <c r="K4" i="3"/>
  <c r="K2" i="3"/>
  <c r="U14" i="2"/>
  <c r="U13" i="2"/>
  <c r="U9" i="2"/>
  <c r="U10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2" i="2"/>
  <c r="U11" i="2"/>
  <c r="U8" i="2"/>
  <c r="U7" i="2"/>
  <c r="U6" i="2"/>
  <c r="U5" i="2"/>
  <c r="U4" i="2"/>
  <c r="U3" i="2"/>
  <c r="U2" i="2"/>
  <c r="R10" i="2"/>
  <c r="R5" i="2"/>
  <c r="R4" i="2"/>
  <c r="R2" i="2"/>
  <c r="K8" i="3"/>
  <c r="K7" i="3"/>
  <c r="K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<sst xmlns="http://schemas.openxmlformats.org/spreadsheetml/2006/main" count="476" uniqueCount="142">
  <si>
    <t>Định nghĩa lại tên node</t>
  </si>
  <si>
    <t>A</t>
  </si>
  <si>
    <t>B</t>
  </si>
  <si>
    <t>C</t>
  </si>
  <si>
    <t>D</t>
  </si>
  <si>
    <t>E</t>
  </si>
  <si>
    <t>F</t>
  </si>
  <si>
    <t>H</t>
  </si>
  <si>
    <t>I</t>
  </si>
  <si>
    <t>J</t>
  </si>
  <si>
    <t>Rockstar Games</t>
  </si>
  <si>
    <t>Sega</t>
  </si>
  <si>
    <t>Nordic Games</t>
  </si>
  <si>
    <t>Maximum Games</t>
  </si>
  <si>
    <t>Insomniac Games</t>
  </si>
  <si>
    <t>Moss</t>
  </si>
  <si>
    <t>Mojang</t>
  </si>
  <si>
    <t>Microsoft Studios</t>
  </si>
  <si>
    <t>Grey Box</t>
  </si>
  <si>
    <t>G</t>
  </si>
  <si>
    <t>Bandai Namco Entertainment</t>
  </si>
  <si>
    <t>Emax =  N * N-1/2 = 10 * 9/2 = 45</t>
  </si>
  <si>
    <t>Đỉnh 1</t>
  </si>
  <si>
    <t>Đỉnh 2</t>
  </si>
  <si>
    <t>Điểm nằm giữa đường đi ngắn nhất</t>
  </si>
  <si>
    <t>Đường đi ngắn nhất</t>
  </si>
  <si>
    <t>(A,B)</t>
  </si>
  <si>
    <t>(A,C)</t>
  </si>
  <si>
    <t>(A,D)</t>
  </si>
  <si>
    <t>(A,E)</t>
  </si>
  <si>
    <t>(A,G)</t>
  </si>
  <si>
    <t>(A,H)</t>
  </si>
  <si>
    <t>(A,I)</t>
  </si>
  <si>
    <t>(A,J)</t>
  </si>
  <si>
    <t>(B,C)</t>
  </si>
  <si>
    <t>(B,H)</t>
  </si>
  <si>
    <t xml:space="preserve">I or C or A </t>
  </si>
  <si>
    <t>(B,I),(I,D) or (B,C),(C,D) or (B,A),(A,D)</t>
  </si>
  <si>
    <t>A or I</t>
  </si>
  <si>
    <t>(B,A),(A,E) or (B,I),(I,E)</t>
  </si>
  <si>
    <t xml:space="preserve">A or I </t>
  </si>
  <si>
    <t>(B,A),(A,F) or (B,I),(I,F)</t>
  </si>
  <si>
    <t>(B,A),(A,G) or (B,I),(I,G)</t>
  </si>
  <si>
    <t>(B,I)</t>
  </si>
  <si>
    <t>(B,J)</t>
  </si>
  <si>
    <t>(C,D)</t>
  </si>
  <si>
    <t>D or I or A</t>
  </si>
  <si>
    <t>(C,D),(D,E) or (C,I),(I,E) or (C,A),(A,E)</t>
  </si>
  <si>
    <t>(C,D),(D,F) or (C,I),(I,F) or (C,A),(A,F)</t>
  </si>
  <si>
    <t>(C,D),(D,G) or (C,I),(I,G) or (C,A),(A,G)</t>
  </si>
  <si>
    <t>(C,H)</t>
  </si>
  <si>
    <t>(C,I)</t>
  </si>
  <si>
    <t>(C,J)</t>
  </si>
  <si>
    <t>(D,E)</t>
  </si>
  <si>
    <t>(D,F)</t>
  </si>
  <si>
    <t>(D,G)</t>
  </si>
  <si>
    <t>(D,I)</t>
  </si>
  <si>
    <t>(D,I),(I,H) or (B,C),(C,D) or (B,A),(A,D)</t>
  </si>
  <si>
    <t>(D,I),(I,J) or (B,C),(C,J) or (B,A),(A,J)</t>
  </si>
  <si>
    <t>(E,F)</t>
  </si>
  <si>
    <t>(E,G)</t>
  </si>
  <si>
    <t>(E,I)</t>
  </si>
  <si>
    <t>(E,A),(A,H) or (E,I),(I,H)</t>
  </si>
  <si>
    <t>(E,A),(A,J) or (E,I),(I,J)</t>
  </si>
  <si>
    <t>(F,G)</t>
  </si>
  <si>
    <t>(F,I),(I,H) or (F,C),(C,H) or (F,A),(A,H)</t>
  </si>
  <si>
    <t xml:space="preserve">(F,I) </t>
  </si>
  <si>
    <t>(F,I),(I,J) or (F,C),(C,J) or (F,A),(A,J)</t>
  </si>
  <si>
    <t>(G,A),(A,H) or (G,I),(I,H)</t>
  </si>
  <si>
    <t>(G,I)</t>
  </si>
  <si>
    <t>(G,A),(A,J) or (G,I),(I,J)</t>
  </si>
  <si>
    <t>(H,I)</t>
  </si>
  <si>
    <t>(H,J)</t>
  </si>
  <si>
    <t>(I,J)</t>
  </si>
  <si>
    <t>Node Betweeness</t>
  </si>
  <si>
    <t>CB(A)</t>
  </si>
  <si>
    <t>CB(B)</t>
  </si>
  <si>
    <t>CB(C)</t>
  </si>
  <si>
    <t>CB(D)</t>
  </si>
  <si>
    <t>CB(E)</t>
  </si>
  <si>
    <t>CB(F)</t>
  </si>
  <si>
    <t>CB(H)</t>
  </si>
  <si>
    <t>CB(I)</t>
  </si>
  <si>
    <t>CB(J)</t>
  </si>
  <si>
    <t>Edge Betweeness</t>
  </si>
  <si>
    <t>CB(A,B)</t>
  </si>
  <si>
    <t>CB(A,C)</t>
  </si>
  <si>
    <t>CB(A,D)</t>
  </si>
  <si>
    <t>CB(A,E)</t>
  </si>
  <si>
    <t>CB(A,F)</t>
  </si>
  <si>
    <t>CB(A,G)</t>
  </si>
  <si>
    <t>(A,F)</t>
  </si>
  <si>
    <t>CB(A,H)</t>
  </si>
  <si>
    <t>CB(A,I)</t>
  </si>
  <si>
    <t>CB(G)</t>
  </si>
  <si>
    <t>CB(A,J)</t>
  </si>
  <si>
    <t>CB(B,C)</t>
  </si>
  <si>
    <t>CB(B,I)</t>
  </si>
  <si>
    <t>CB(C,D)</t>
  </si>
  <si>
    <t>CB(B,H)</t>
  </si>
  <si>
    <t>CB(B,J)</t>
  </si>
  <si>
    <t>CB(C,I)</t>
  </si>
  <si>
    <t>CB(C,H)</t>
  </si>
  <si>
    <t>CB(C,J)</t>
  </si>
  <si>
    <t>CB(D,E)</t>
  </si>
  <si>
    <t>CB(D,F)</t>
  </si>
  <si>
    <t>CB(D,G)</t>
  </si>
  <si>
    <t>CB(D,I)</t>
  </si>
  <si>
    <t>CB(E,I)</t>
  </si>
  <si>
    <t>CB(E,F)</t>
  </si>
  <si>
    <t>CB(E,G)</t>
  </si>
  <si>
    <t>CB(F,I)</t>
  </si>
  <si>
    <t>CB(F,G)</t>
  </si>
  <si>
    <t>CB(G,I)</t>
  </si>
  <si>
    <t>CB(H,I)</t>
  </si>
  <si>
    <t>CB(H,J)</t>
  </si>
  <si>
    <t>CB(I,J)</t>
  </si>
  <si>
    <t>n - 1 = 10 - 1 = 9</t>
  </si>
  <si>
    <t>CC(A)</t>
  </si>
  <si>
    <t>CC(B)</t>
  </si>
  <si>
    <t>CC(C)</t>
  </si>
  <si>
    <t>CC(D)</t>
  </si>
  <si>
    <t>CC(E)</t>
  </si>
  <si>
    <t>CC(F)</t>
  </si>
  <si>
    <t>CC(H)</t>
  </si>
  <si>
    <t>CC(I)</t>
  </si>
  <si>
    <t>CC(J)</t>
  </si>
  <si>
    <t>CC(G)</t>
  </si>
  <si>
    <t>Closeness Centrality</t>
  </si>
  <si>
    <t>Iteration</t>
  </si>
  <si>
    <t>=</t>
  </si>
  <si>
    <t>Rank</t>
  </si>
  <si>
    <t>Weight Degree</t>
  </si>
  <si>
    <t>Lần 1</t>
  </si>
  <si>
    <t>X</t>
  </si>
  <si>
    <t>Lần 2</t>
  </si>
  <si>
    <t>Lần 3</t>
  </si>
  <si>
    <t>Lần 4</t>
  </si>
  <si>
    <t>Lần 5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</si>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</sst>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173936</xdr:colOff>
      <xdr:row>0</xdr:row>
      <xdr:rowOff>0</xdr:rowOff>
    </xdr:from>
    <xdr:to>
      <xdr:col>10</xdr:col>
      <xdr:colOff>993914</xdr:colOff>
      <xdr:row>18</xdr:row>
      <xdr:rowOff>58256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ACDE3C-EB41-FAA9-F8D4-8ACB1189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849" y="0"/>
          <a:ext cx="6062869" cy="348725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1091639</xdr:colOff>
      <xdr:row>0</xdr:row>
      <xdr:rowOff>0</xdr:rowOff>
    </xdr:from>
    <xdr:to>
      <xdr:col>16</xdr:col>
      <xdr:colOff>597169</xdr:colOff>
      <xdr:row>18</xdr:row>
      <xdr:rowOff>66261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D1090B-9C98-B9BF-5A30-FAEA0D6F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7443" y="0"/>
          <a:ext cx="5264902" cy="349526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413105</xdr:colOff>
      <xdr:row>1</xdr:row>
      <xdr:rowOff>36045</xdr:rowOff>
    </xdr:from>
    <xdr:to>
      <xdr:col>10</xdr:col>
      <xdr:colOff>1964843</xdr:colOff>
      <xdr:row>24</xdr:row>
      <xdr:rowOff>134471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A001D-61FA-408A-85DC-094C2413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3" y="237751"/>
          <a:ext cx="6997796" cy="447992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4650</xdr:colOff>
      <xdr:row>0</xdr:row>
      <xdr:rowOff>0</xdr:rowOff>
    </xdr:from>
    <xdr:to>
      <xdr:col>8</xdr:col>
      <xdr:colOff>588988</xdr:colOff>
      <xdr:row>16</xdr:row>
      <xdr:rowOff>17772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9B4F7-4923-41C1-B825-496FA997C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563" y="0"/>
          <a:ext cx="4874729" cy="307405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7</xdr:col>
      <xdr:colOff>28575</xdr:colOff>
      <xdr:row>14</xdr:row>
      <xdr:rowOff>50912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44D455-DB08-4C92-9579-13028D81E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4257675" cy="2717912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33914</xdr:colOff>
      <xdr:row>0</xdr:row>
      <xdr:rowOff>0</xdr:rowOff>
    </xdr:from>
    <xdr:to>
      <xdr:col>8</xdr:col>
      <xdr:colOff>47580</xdr:colOff>
      <xdr:row>14</xdr:row>
      <xdr:rowOff>41387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6DECF-FAF4-4145-96CD-CD1285A0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049" y="0"/>
          <a:ext cx="4270608" cy="271571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0DC8-C73C-409D-89B2-8D0A3FA756E7}">
  <dimension ref="K1:V56"/>
  <sheetViews>
    <sheetView topLeftCell="A16" zoomScaleNormal="100" workbookViewId="0">
      <selection activeCell="H49" sqref="H49"/>
    </sheetView>
  </sheetViews>
  <sheetFormatPr defaultRowHeight="15" x14ac:dyDescent="0.25"/>
  <cols>
    <col min="9" max="9" width="6.28515625" customWidth="1"/>
    <col min="10" max="10" width="8" customWidth="1"/>
    <col min="11" max="11" width="29.140625" customWidth="1"/>
    <col min="12" max="12" width="20.42578125" customWidth="1"/>
    <col min="14" max="15" width="9.140625" customWidth="1"/>
    <col min="20" max="20" width="21.28515625" customWidth="1"/>
    <col min="21" max="21" width="18.28515625" customWidth="1"/>
    <col min="22" max="22" width="19.140625" customWidth="1"/>
  </cols>
  <sheetData>
    <row r="1" spans="20:22" x14ac:dyDescent="0.25">
      <c r="T1" t="s">
        <v>139</v>
      </c>
      <c r="U1" t="s">
        <v>140</v>
      </c>
      <c r="V1" t="s">
        <v>141</v>
      </c>
    </row>
    <row r="2" spans="20:22" x14ac:dyDescent="0.25">
      <c r="T2" t="s">
        <v>10</v>
      </c>
      <c r="U2" t="s">
        <v>11</v>
      </c>
      <c r="V2">
        <v>1</v>
      </c>
    </row>
    <row r="3" spans="20:22" x14ac:dyDescent="0.25">
      <c r="T3" t="s">
        <v>10</v>
      </c>
      <c r="U3" t="s">
        <v>12</v>
      </c>
      <c r="V3">
        <v>2</v>
      </c>
    </row>
    <row r="4" spans="20:22" x14ac:dyDescent="0.25">
      <c r="T4" t="s">
        <v>10</v>
      </c>
      <c r="U4" t="s">
        <v>13</v>
      </c>
      <c r="V4">
        <v>1</v>
      </c>
    </row>
    <row r="5" spans="20:22" x14ac:dyDescent="0.25">
      <c r="T5" t="s">
        <v>10</v>
      </c>
      <c r="U5" t="s">
        <v>14</v>
      </c>
      <c r="V5">
        <v>1</v>
      </c>
    </row>
    <row r="6" spans="20:22" x14ac:dyDescent="0.25">
      <c r="T6" t="s">
        <v>10</v>
      </c>
      <c r="U6" t="s">
        <v>15</v>
      </c>
      <c r="V6">
        <v>1</v>
      </c>
    </row>
    <row r="7" spans="20:22" x14ac:dyDescent="0.25">
      <c r="T7" t="s">
        <v>10</v>
      </c>
      <c r="U7" t="s">
        <v>20</v>
      </c>
      <c r="V7">
        <v>1</v>
      </c>
    </row>
    <row r="8" spans="20:22" x14ac:dyDescent="0.25">
      <c r="T8" t="s">
        <v>10</v>
      </c>
      <c r="U8" t="s">
        <v>16</v>
      </c>
      <c r="V8">
        <v>1</v>
      </c>
    </row>
    <row r="9" spans="20:22" x14ac:dyDescent="0.25">
      <c r="T9" t="s">
        <v>10</v>
      </c>
      <c r="U9" t="s">
        <v>17</v>
      </c>
      <c r="V9">
        <v>3</v>
      </c>
    </row>
    <row r="10" spans="20:22" x14ac:dyDescent="0.25">
      <c r="T10" t="s">
        <v>10</v>
      </c>
      <c r="U10" t="s">
        <v>18</v>
      </c>
      <c r="V10">
        <v>1</v>
      </c>
    </row>
    <row r="11" spans="20:22" x14ac:dyDescent="0.25">
      <c r="T11" t="s">
        <v>17</v>
      </c>
      <c r="U11" t="s">
        <v>11</v>
      </c>
      <c r="V11">
        <v>2</v>
      </c>
    </row>
    <row r="12" spans="20:22" x14ac:dyDescent="0.25">
      <c r="T12" t="s">
        <v>17</v>
      </c>
      <c r="U12" t="s">
        <v>12</v>
      </c>
      <c r="V12">
        <v>4</v>
      </c>
    </row>
    <row r="13" spans="20:22" x14ac:dyDescent="0.25">
      <c r="T13" t="s">
        <v>17</v>
      </c>
      <c r="U13" t="s">
        <v>13</v>
      </c>
      <c r="V13">
        <v>4</v>
      </c>
    </row>
    <row r="14" spans="20:22" x14ac:dyDescent="0.25">
      <c r="T14" t="s">
        <v>17</v>
      </c>
      <c r="U14" t="s">
        <v>18</v>
      </c>
      <c r="V14">
        <v>1</v>
      </c>
    </row>
    <row r="15" spans="20:22" x14ac:dyDescent="0.25">
      <c r="T15" t="s">
        <v>17</v>
      </c>
      <c r="U15" t="s">
        <v>14</v>
      </c>
      <c r="V15">
        <v>1</v>
      </c>
    </row>
    <row r="16" spans="20:22" x14ac:dyDescent="0.25">
      <c r="T16" t="s">
        <v>17</v>
      </c>
      <c r="U16" t="s">
        <v>15</v>
      </c>
      <c r="V16">
        <v>1</v>
      </c>
    </row>
    <row r="17" spans="11:22" x14ac:dyDescent="0.25">
      <c r="T17" t="s">
        <v>17</v>
      </c>
      <c r="U17" t="s">
        <v>16</v>
      </c>
      <c r="V17">
        <v>1</v>
      </c>
    </row>
    <row r="18" spans="11:22" x14ac:dyDescent="0.25">
      <c r="T18" t="s">
        <v>17</v>
      </c>
      <c r="U18" t="s">
        <v>20</v>
      </c>
      <c r="V18">
        <v>1</v>
      </c>
    </row>
    <row r="19" spans="11:22" x14ac:dyDescent="0.25">
      <c r="T19" t="s">
        <v>16</v>
      </c>
      <c r="U19" t="s">
        <v>11</v>
      </c>
      <c r="V19">
        <v>1</v>
      </c>
    </row>
    <row r="20" spans="11:22" x14ac:dyDescent="0.25">
      <c r="T20" t="s">
        <v>16</v>
      </c>
      <c r="U20" t="s">
        <v>12</v>
      </c>
      <c r="V20">
        <v>1</v>
      </c>
    </row>
    <row r="21" spans="11:22" x14ac:dyDescent="0.25">
      <c r="K21" s="20" t="s">
        <v>0</v>
      </c>
      <c r="L21" s="21"/>
      <c r="T21" t="s">
        <v>16</v>
      </c>
      <c r="U21" t="s">
        <v>18</v>
      </c>
      <c r="V21">
        <v>1</v>
      </c>
    </row>
    <row r="22" spans="11:22" x14ac:dyDescent="0.25">
      <c r="K22" s="1" t="s">
        <v>10</v>
      </c>
      <c r="L22" s="1" t="s">
        <v>1</v>
      </c>
      <c r="T22" t="s">
        <v>11</v>
      </c>
      <c r="U22" t="s">
        <v>12</v>
      </c>
      <c r="V22">
        <v>1</v>
      </c>
    </row>
    <row r="23" spans="11:22" x14ac:dyDescent="0.25">
      <c r="K23" s="1" t="s">
        <v>11</v>
      </c>
      <c r="L23" s="1" t="s">
        <v>2</v>
      </c>
      <c r="T23" t="s">
        <v>11</v>
      </c>
      <c r="U23" t="s">
        <v>18</v>
      </c>
      <c r="V23">
        <v>1</v>
      </c>
    </row>
    <row r="24" spans="11:22" x14ac:dyDescent="0.25">
      <c r="K24" s="1" t="s">
        <v>12</v>
      </c>
      <c r="L24" s="1" t="s">
        <v>3</v>
      </c>
      <c r="T24" t="s">
        <v>14</v>
      </c>
      <c r="U24" t="s">
        <v>13</v>
      </c>
      <c r="V24">
        <v>1</v>
      </c>
    </row>
    <row r="25" spans="11:22" x14ac:dyDescent="0.25">
      <c r="K25" s="1" t="s">
        <v>13</v>
      </c>
      <c r="L25" s="1" t="s">
        <v>4</v>
      </c>
      <c r="T25" t="s">
        <v>14</v>
      </c>
      <c r="U25" t="s">
        <v>15</v>
      </c>
      <c r="V25">
        <v>1</v>
      </c>
    </row>
    <row r="26" spans="11:22" x14ac:dyDescent="0.25">
      <c r="K26" s="1" t="s">
        <v>14</v>
      </c>
      <c r="L26" s="1" t="s">
        <v>5</v>
      </c>
      <c r="T26" t="s">
        <v>14</v>
      </c>
      <c r="U26" t="s">
        <v>20</v>
      </c>
      <c r="V26">
        <v>1</v>
      </c>
    </row>
    <row r="27" spans="11:22" x14ac:dyDescent="0.25">
      <c r="K27" s="1" t="s">
        <v>15</v>
      </c>
      <c r="L27" s="1" t="s">
        <v>6</v>
      </c>
      <c r="T27" t="s">
        <v>12</v>
      </c>
      <c r="U27" t="s">
        <v>13</v>
      </c>
      <c r="V27">
        <v>1</v>
      </c>
    </row>
    <row r="28" spans="11:22" x14ac:dyDescent="0.25">
      <c r="K28" s="1" t="s">
        <v>20</v>
      </c>
      <c r="L28" s="1" t="s">
        <v>19</v>
      </c>
      <c r="T28" t="s">
        <v>12</v>
      </c>
      <c r="U28" t="s">
        <v>18</v>
      </c>
      <c r="V28">
        <v>1</v>
      </c>
    </row>
    <row r="29" spans="11:22" x14ac:dyDescent="0.25">
      <c r="K29" s="1" t="s">
        <v>16</v>
      </c>
      <c r="L29" s="1" t="s">
        <v>7</v>
      </c>
      <c r="T29" t="s">
        <v>13</v>
      </c>
      <c r="U29" t="s">
        <v>15</v>
      </c>
      <c r="V29">
        <v>1</v>
      </c>
    </row>
    <row r="30" spans="11:22" x14ac:dyDescent="0.25">
      <c r="K30" s="1" t="s">
        <v>17</v>
      </c>
      <c r="L30" s="1" t="s">
        <v>8</v>
      </c>
      <c r="T30" t="s">
        <v>13</v>
      </c>
      <c r="U30" t="s">
        <v>20</v>
      </c>
      <c r="V30">
        <v>1</v>
      </c>
    </row>
    <row r="31" spans="11:22" x14ac:dyDescent="0.25">
      <c r="K31" s="1" t="s">
        <v>18</v>
      </c>
      <c r="L31" s="1" t="s">
        <v>9</v>
      </c>
      <c r="T31" t="s">
        <v>15</v>
      </c>
      <c r="U31" t="s">
        <v>20</v>
      </c>
      <c r="V31">
        <v>1</v>
      </c>
    </row>
    <row r="34" spans="11:21" x14ac:dyDescent="0.25">
      <c r="K34" s="9"/>
      <c r="L34" s="10" t="s">
        <v>1</v>
      </c>
      <c r="M34" s="10" t="s">
        <v>2</v>
      </c>
      <c r="N34" s="10" t="s">
        <v>3</v>
      </c>
      <c r="O34" s="10" t="s">
        <v>4</v>
      </c>
      <c r="P34" s="10" t="s">
        <v>5</v>
      </c>
      <c r="Q34" s="10" t="s">
        <v>6</v>
      </c>
      <c r="R34" s="10" t="s">
        <v>19</v>
      </c>
      <c r="S34" s="10" t="s">
        <v>7</v>
      </c>
      <c r="T34" s="10" t="s">
        <v>8</v>
      </c>
      <c r="U34" s="11" t="s">
        <v>9</v>
      </c>
    </row>
    <row r="35" spans="11:21" x14ac:dyDescent="0.25">
      <c r="K35" s="12" t="s">
        <v>1</v>
      </c>
      <c r="L35" s="16">
        <v>0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13">
        <v>1</v>
      </c>
    </row>
    <row r="36" spans="11:21" x14ac:dyDescent="0.25">
      <c r="K36" s="12" t="s">
        <v>2</v>
      </c>
      <c r="L36" s="6">
        <v>1</v>
      </c>
      <c r="M36" s="16">
        <v>0</v>
      </c>
      <c r="N36" s="6">
        <v>1</v>
      </c>
      <c r="O36" s="6">
        <v>0</v>
      </c>
      <c r="P36" s="6">
        <v>0</v>
      </c>
      <c r="Q36" s="6">
        <v>0</v>
      </c>
      <c r="R36" s="6">
        <v>1</v>
      </c>
      <c r="S36" s="6">
        <v>1</v>
      </c>
      <c r="T36" s="6">
        <v>1</v>
      </c>
      <c r="U36" s="13">
        <v>1</v>
      </c>
    </row>
    <row r="37" spans="11:21" x14ac:dyDescent="0.25">
      <c r="K37" s="12" t="s">
        <v>3</v>
      </c>
      <c r="L37" s="6">
        <v>1</v>
      </c>
      <c r="M37" s="6">
        <v>1</v>
      </c>
      <c r="N37" s="16">
        <v>0</v>
      </c>
      <c r="O37" s="6">
        <v>1</v>
      </c>
      <c r="P37" s="6">
        <v>0</v>
      </c>
      <c r="Q37" s="6">
        <v>0</v>
      </c>
      <c r="R37" s="6">
        <v>0</v>
      </c>
      <c r="S37" s="6">
        <v>1</v>
      </c>
      <c r="T37" s="6">
        <v>1</v>
      </c>
      <c r="U37" s="13">
        <v>1</v>
      </c>
    </row>
    <row r="38" spans="11:21" x14ac:dyDescent="0.25">
      <c r="K38" s="12" t="s">
        <v>4</v>
      </c>
      <c r="L38" s="6">
        <v>1</v>
      </c>
      <c r="M38" s="6">
        <v>0</v>
      </c>
      <c r="N38" s="6">
        <v>1</v>
      </c>
      <c r="O38" s="16">
        <v>0</v>
      </c>
      <c r="P38" s="6">
        <v>1</v>
      </c>
      <c r="Q38" s="6">
        <v>1</v>
      </c>
      <c r="R38" s="6">
        <v>1</v>
      </c>
      <c r="S38" s="6">
        <v>0</v>
      </c>
      <c r="T38" s="6">
        <v>1</v>
      </c>
      <c r="U38" s="13">
        <v>0</v>
      </c>
    </row>
    <row r="39" spans="11:21" x14ac:dyDescent="0.25">
      <c r="K39" s="12" t="s">
        <v>5</v>
      </c>
      <c r="L39" s="6">
        <v>1</v>
      </c>
      <c r="M39" s="6">
        <v>0</v>
      </c>
      <c r="N39" s="6">
        <v>0</v>
      </c>
      <c r="O39" s="6">
        <v>1</v>
      </c>
      <c r="P39" s="16">
        <v>0</v>
      </c>
      <c r="Q39" s="6">
        <v>1</v>
      </c>
      <c r="R39" s="6">
        <v>1</v>
      </c>
      <c r="S39" s="6">
        <v>0</v>
      </c>
      <c r="T39" s="6">
        <v>1</v>
      </c>
      <c r="U39" s="13">
        <v>0</v>
      </c>
    </row>
    <row r="40" spans="11:21" x14ac:dyDescent="0.25">
      <c r="K40" s="12" t="s">
        <v>6</v>
      </c>
      <c r="L40" s="6">
        <v>1</v>
      </c>
      <c r="M40" s="6">
        <v>0</v>
      </c>
      <c r="N40" s="6">
        <v>0</v>
      </c>
      <c r="O40" s="6">
        <v>1</v>
      </c>
      <c r="P40" s="6">
        <v>1</v>
      </c>
      <c r="Q40" s="16">
        <v>0</v>
      </c>
      <c r="R40" s="6">
        <v>1</v>
      </c>
      <c r="S40" s="6">
        <v>0</v>
      </c>
      <c r="T40" s="6">
        <v>1</v>
      </c>
      <c r="U40" s="13">
        <v>0</v>
      </c>
    </row>
    <row r="41" spans="11:21" x14ac:dyDescent="0.25">
      <c r="K41" s="12" t="s">
        <v>19</v>
      </c>
      <c r="L41" s="6">
        <v>1</v>
      </c>
      <c r="M41" s="6">
        <v>1</v>
      </c>
      <c r="N41" s="6">
        <v>0</v>
      </c>
      <c r="O41" s="6">
        <v>1</v>
      </c>
      <c r="P41" s="6">
        <v>1</v>
      </c>
      <c r="Q41" s="6">
        <v>1</v>
      </c>
      <c r="R41" s="16">
        <v>0</v>
      </c>
      <c r="S41" s="6">
        <v>0</v>
      </c>
      <c r="T41" s="6">
        <v>1</v>
      </c>
      <c r="U41" s="13">
        <v>0</v>
      </c>
    </row>
    <row r="42" spans="11:21" x14ac:dyDescent="0.25">
      <c r="K42" s="12" t="s">
        <v>7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16">
        <v>0</v>
      </c>
      <c r="T42" s="6">
        <v>1</v>
      </c>
      <c r="U42" s="13">
        <v>1</v>
      </c>
    </row>
    <row r="43" spans="11:21" x14ac:dyDescent="0.25">
      <c r="K43" s="12" t="s">
        <v>8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16">
        <v>0</v>
      </c>
      <c r="U43" s="13">
        <v>1</v>
      </c>
    </row>
    <row r="44" spans="11:21" ht="15.75" thickBot="1" x14ac:dyDescent="0.3">
      <c r="K44" s="14" t="s">
        <v>9</v>
      </c>
      <c r="L44" s="15">
        <v>1</v>
      </c>
      <c r="M44" s="15">
        <v>1</v>
      </c>
      <c r="N44" s="15">
        <v>1</v>
      </c>
      <c r="O44" s="15">
        <v>0</v>
      </c>
      <c r="P44" s="15">
        <v>0</v>
      </c>
      <c r="Q44" s="15">
        <v>0</v>
      </c>
      <c r="R44" s="15">
        <v>0</v>
      </c>
      <c r="S44" s="15">
        <v>1</v>
      </c>
      <c r="T44" s="15">
        <v>1</v>
      </c>
      <c r="U44" s="17">
        <v>0</v>
      </c>
    </row>
    <row r="46" spans="11:21" x14ac:dyDescent="0.25">
      <c r="K46" s="5"/>
      <c r="L46" s="6" t="s">
        <v>10</v>
      </c>
      <c r="M46" s="6" t="s">
        <v>11</v>
      </c>
      <c r="N46" s="6" t="s">
        <v>12</v>
      </c>
      <c r="O46" s="6" t="s">
        <v>13</v>
      </c>
      <c r="P46" s="6" t="s">
        <v>14</v>
      </c>
      <c r="Q46" s="6" t="s">
        <v>15</v>
      </c>
      <c r="R46" s="6" t="s">
        <v>20</v>
      </c>
      <c r="S46" s="6" t="s">
        <v>16</v>
      </c>
      <c r="T46" s="6" t="s">
        <v>17</v>
      </c>
      <c r="U46" s="6" t="s">
        <v>18</v>
      </c>
    </row>
    <row r="47" spans="11:21" x14ac:dyDescent="0.25">
      <c r="K47" s="6" t="s">
        <v>10</v>
      </c>
      <c r="L47" s="19">
        <v>0</v>
      </c>
      <c r="M47" s="6">
        <v>1</v>
      </c>
      <c r="N47" s="6">
        <v>2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3</v>
      </c>
      <c r="U47" s="6">
        <v>1</v>
      </c>
    </row>
    <row r="48" spans="11:21" x14ac:dyDescent="0.25">
      <c r="K48" s="6" t="s">
        <v>11</v>
      </c>
      <c r="L48" s="6">
        <v>1</v>
      </c>
      <c r="M48" s="19">
        <v>0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1</v>
      </c>
      <c r="T48" s="6">
        <v>2</v>
      </c>
      <c r="U48" s="6">
        <v>1</v>
      </c>
    </row>
    <row r="49" spans="11:21" x14ac:dyDescent="0.25">
      <c r="K49" s="6" t="s">
        <v>12</v>
      </c>
      <c r="L49" s="6">
        <v>2</v>
      </c>
      <c r="M49" s="6">
        <v>1</v>
      </c>
      <c r="N49" s="19">
        <v>0</v>
      </c>
      <c r="O49" s="6">
        <v>1</v>
      </c>
      <c r="P49" s="6">
        <v>0</v>
      </c>
      <c r="Q49" s="6">
        <v>0</v>
      </c>
      <c r="R49" s="6">
        <v>0</v>
      </c>
      <c r="S49" s="6">
        <v>1</v>
      </c>
      <c r="T49" s="6">
        <v>4</v>
      </c>
      <c r="U49" s="6">
        <v>1</v>
      </c>
    </row>
    <row r="50" spans="11:21" x14ac:dyDescent="0.25">
      <c r="K50" s="6" t="s">
        <v>13</v>
      </c>
      <c r="L50" s="6">
        <v>1</v>
      </c>
      <c r="M50" s="6">
        <v>0</v>
      </c>
      <c r="N50" s="6">
        <v>1</v>
      </c>
      <c r="O50" s="19">
        <v>0</v>
      </c>
      <c r="P50" s="6">
        <v>1</v>
      </c>
      <c r="Q50" s="6">
        <v>1</v>
      </c>
      <c r="R50" s="6">
        <v>1</v>
      </c>
      <c r="S50" s="6">
        <v>0</v>
      </c>
      <c r="T50" s="6">
        <v>4</v>
      </c>
      <c r="U50" s="6">
        <v>0</v>
      </c>
    </row>
    <row r="51" spans="11:21" x14ac:dyDescent="0.25">
      <c r="K51" s="6" t="s">
        <v>14</v>
      </c>
      <c r="L51" s="6">
        <v>1</v>
      </c>
      <c r="M51" s="6">
        <v>0</v>
      </c>
      <c r="N51" s="6">
        <v>0</v>
      </c>
      <c r="O51" s="6">
        <v>1</v>
      </c>
      <c r="P51" s="19">
        <v>0</v>
      </c>
      <c r="Q51" s="6">
        <v>1</v>
      </c>
      <c r="R51" s="6">
        <v>1</v>
      </c>
      <c r="S51" s="6">
        <v>0</v>
      </c>
      <c r="T51" s="6">
        <v>1</v>
      </c>
      <c r="U51" s="6">
        <v>0</v>
      </c>
    </row>
    <row r="52" spans="11:21" x14ac:dyDescent="0.25">
      <c r="K52" s="6" t="s">
        <v>15</v>
      </c>
      <c r="L52" s="6">
        <v>1</v>
      </c>
      <c r="M52" s="6">
        <v>0</v>
      </c>
      <c r="N52" s="6">
        <v>0</v>
      </c>
      <c r="O52" s="6">
        <v>1</v>
      </c>
      <c r="P52" s="6">
        <v>1</v>
      </c>
      <c r="Q52" s="19">
        <v>0</v>
      </c>
      <c r="R52" s="6">
        <v>1</v>
      </c>
      <c r="S52" s="6">
        <v>0</v>
      </c>
      <c r="T52" s="6">
        <v>1</v>
      </c>
      <c r="U52" s="6">
        <v>0</v>
      </c>
    </row>
    <row r="53" spans="11:21" x14ac:dyDescent="0.25">
      <c r="K53" s="6" t="s">
        <v>20</v>
      </c>
      <c r="L53" s="6">
        <v>1</v>
      </c>
      <c r="M53" s="6">
        <v>0</v>
      </c>
      <c r="N53" s="6">
        <v>0</v>
      </c>
      <c r="O53" s="6">
        <v>1</v>
      </c>
      <c r="P53" s="6">
        <v>1</v>
      </c>
      <c r="Q53" s="6">
        <v>1</v>
      </c>
      <c r="R53" s="19">
        <v>0</v>
      </c>
      <c r="S53" s="6">
        <v>0</v>
      </c>
      <c r="T53" s="6">
        <v>1</v>
      </c>
      <c r="U53" s="6">
        <v>0</v>
      </c>
    </row>
    <row r="54" spans="11:21" x14ac:dyDescent="0.25">
      <c r="K54" s="6" t="s">
        <v>16</v>
      </c>
      <c r="L54" s="6">
        <v>1</v>
      </c>
      <c r="M54" s="6">
        <v>1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19">
        <v>0</v>
      </c>
      <c r="T54" s="6">
        <v>1</v>
      </c>
      <c r="U54" s="6">
        <v>1</v>
      </c>
    </row>
    <row r="55" spans="11:21" x14ac:dyDescent="0.25">
      <c r="K55" s="6" t="s">
        <v>17</v>
      </c>
      <c r="L55" s="6">
        <v>3</v>
      </c>
      <c r="M55" s="6">
        <v>2</v>
      </c>
      <c r="N55" s="6">
        <v>4</v>
      </c>
      <c r="O55" s="6">
        <v>4</v>
      </c>
      <c r="P55" s="6">
        <v>1</v>
      </c>
      <c r="Q55" s="6">
        <v>1</v>
      </c>
      <c r="R55" s="6">
        <v>1</v>
      </c>
      <c r="S55" s="6">
        <v>1</v>
      </c>
      <c r="T55" s="19">
        <v>0</v>
      </c>
      <c r="U55" s="6">
        <v>1</v>
      </c>
    </row>
    <row r="56" spans="11:21" x14ac:dyDescent="0.25">
      <c r="K56" s="6" t="s">
        <v>18</v>
      </c>
      <c r="L56" s="6">
        <v>1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1</v>
      </c>
      <c r="U56" s="19">
        <v>0</v>
      </c>
    </row>
  </sheetData>
  <autoFilter ref="T1:V31" xr:uid="{3EAD0DC8-C73C-409D-89B2-8D0A3FA756E7}"/>
  <mergeCells count="1">
    <mergeCell ref="K21:L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1746-F25B-4EE1-A4AC-1DAB0BEFF35B}">
  <dimension ref="K1:U46"/>
  <sheetViews>
    <sheetView tabSelected="1" zoomScale="70" zoomScaleNormal="70" workbookViewId="0">
      <selection activeCell="Q20" sqref="Q20"/>
    </sheetView>
  </sheetViews>
  <sheetFormatPr defaultRowHeight="15" x14ac:dyDescent="0.25"/>
  <cols>
    <col min="11" max="11" width="30.7109375" customWidth="1"/>
    <col min="14" max="14" width="40.7109375" style="2" customWidth="1"/>
    <col min="15" max="15" width="43.85546875" customWidth="1"/>
    <col min="17" max="17" width="17.5703125" customWidth="1"/>
    <col min="18" max="18" width="19.28515625" customWidth="1"/>
    <col min="19" max="19" width="4.85546875" customWidth="1"/>
    <col min="20" max="20" width="18.5703125" customWidth="1"/>
    <col min="21" max="21" width="16.140625" customWidth="1"/>
  </cols>
  <sheetData>
    <row r="1" spans="11:21" ht="15.75" x14ac:dyDescent="0.25">
      <c r="K1" s="3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Q1" s="22" t="s">
        <v>74</v>
      </c>
      <c r="R1" s="23"/>
      <c r="T1" s="24" t="s">
        <v>84</v>
      </c>
      <c r="U1" s="24"/>
    </row>
    <row r="2" spans="11:21" x14ac:dyDescent="0.25">
      <c r="L2" s="5" t="s">
        <v>1</v>
      </c>
      <c r="M2" s="5" t="s">
        <v>2</v>
      </c>
      <c r="N2" s="1"/>
      <c r="O2" s="6" t="s">
        <v>26</v>
      </c>
      <c r="Q2" s="1" t="s">
        <v>75</v>
      </c>
      <c r="R2" s="5">
        <f>(1/2 * 7 + 1/3*8)/45</f>
        <v>0.13703703703703701</v>
      </c>
      <c r="T2" s="6" t="s">
        <v>85</v>
      </c>
      <c r="U2" s="5">
        <f>(1+1/3*3 + 1/2*3)/45</f>
        <v>7.7777777777777779E-2</v>
      </c>
    </row>
    <row r="3" spans="11:21" x14ac:dyDescent="0.25">
      <c r="L3" s="5" t="s">
        <v>1</v>
      </c>
      <c r="M3" s="5" t="s">
        <v>3</v>
      </c>
      <c r="N3" s="1"/>
      <c r="O3" s="6" t="s">
        <v>27</v>
      </c>
      <c r="Q3" s="1" t="s">
        <v>76</v>
      </c>
      <c r="R3" s="5">
        <v>0</v>
      </c>
      <c r="T3" s="6" t="s">
        <v>86</v>
      </c>
      <c r="U3" s="5">
        <f>(1+ 1/3*3)/45</f>
        <v>4.4444444444444446E-2</v>
      </c>
    </row>
    <row r="4" spans="11:21" x14ac:dyDescent="0.25">
      <c r="L4" s="5" t="s">
        <v>1</v>
      </c>
      <c r="M4" s="5" t="s">
        <v>4</v>
      </c>
      <c r="N4" s="1"/>
      <c r="O4" s="6" t="s">
        <v>28</v>
      </c>
      <c r="Q4" s="1" t="s">
        <v>77</v>
      </c>
      <c r="R4" s="5">
        <f>(1/3*5 )/45</f>
        <v>3.7037037037037035E-2</v>
      </c>
      <c r="T4" s="6" t="s">
        <v>87</v>
      </c>
      <c r="U4" s="5">
        <f>(1+1/3*2)/45</f>
        <v>3.7037037037037035E-2</v>
      </c>
    </row>
    <row r="5" spans="11:21" x14ac:dyDescent="0.25">
      <c r="L5" s="5" t="s">
        <v>1</v>
      </c>
      <c r="M5" s="5" t="s">
        <v>5</v>
      </c>
      <c r="N5" s="1"/>
      <c r="O5" s="6" t="s">
        <v>29</v>
      </c>
      <c r="Q5" s="1" t="s">
        <v>78</v>
      </c>
      <c r="R5" s="5">
        <f>(1/3 * 3)/45</f>
        <v>2.2222222222222223E-2</v>
      </c>
      <c r="T5" s="6" t="s">
        <v>88</v>
      </c>
      <c r="U5" s="5">
        <f>(1+1/2*3+1/3)/45</f>
        <v>6.2962962962962971E-2</v>
      </c>
    </row>
    <row r="6" spans="11:21" x14ac:dyDescent="0.25">
      <c r="L6" s="5" t="s">
        <v>1</v>
      </c>
      <c r="M6" s="5" t="s">
        <v>6</v>
      </c>
      <c r="N6" s="1"/>
      <c r="O6" s="6" t="s">
        <v>91</v>
      </c>
      <c r="Q6" s="1" t="s">
        <v>79</v>
      </c>
      <c r="R6" s="5">
        <v>0</v>
      </c>
      <c r="T6" s="6" t="s">
        <v>89</v>
      </c>
      <c r="U6" s="5">
        <f>(1+1/2+1/3*3)/45</f>
        <v>5.5555555555555552E-2</v>
      </c>
    </row>
    <row r="7" spans="11:21" x14ac:dyDescent="0.25">
      <c r="L7" s="5" t="s">
        <v>1</v>
      </c>
      <c r="M7" s="5" t="s">
        <v>19</v>
      </c>
      <c r="N7" s="1"/>
      <c r="O7" s="6" t="s">
        <v>30</v>
      </c>
      <c r="Q7" s="1" t="s">
        <v>80</v>
      </c>
      <c r="R7" s="5">
        <v>0</v>
      </c>
      <c r="T7" s="6" t="s">
        <v>90</v>
      </c>
      <c r="U7" s="5">
        <f>(1+1/2*3+1/3)/45</f>
        <v>6.2962962962962971E-2</v>
      </c>
    </row>
    <row r="8" spans="11:21" x14ac:dyDescent="0.25">
      <c r="L8" s="5" t="s">
        <v>1</v>
      </c>
      <c r="M8" s="5" t="s">
        <v>7</v>
      </c>
      <c r="N8" s="1"/>
      <c r="O8" s="6" t="s">
        <v>31</v>
      </c>
      <c r="Q8" s="1" t="s">
        <v>94</v>
      </c>
      <c r="R8" s="5">
        <v>0</v>
      </c>
      <c r="T8" s="6" t="s">
        <v>92</v>
      </c>
      <c r="U8" s="5">
        <f>(1+ 1/3 +1/2*2)/45</f>
        <v>5.1851851851851843E-2</v>
      </c>
    </row>
    <row r="9" spans="11:21" x14ac:dyDescent="0.25">
      <c r="L9" s="5" t="s">
        <v>1</v>
      </c>
      <c r="M9" s="5" t="s">
        <v>8</v>
      </c>
      <c r="N9" s="1"/>
      <c r="O9" s="6" t="s">
        <v>32</v>
      </c>
      <c r="Q9" s="1" t="s">
        <v>81</v>
      </c>
      <c r="R9" s="5">
        <v>0</v>
      </c>
      <c r="T9" s="6" t="s">
        <v>93</v>
      </c>
      <c r="U9" s="5">
        <f>1/45</f>
        <v>2.2222222222222223E-2</v>
      </c>
    </row>
    <row r="10" spans="11:21" x14ac:dyDescent="0.25">
      <c r="L10" s="5" t="s">
        <v>1</v>
      </c>
      <c r="M10" s="5" t="s">
        <v>9</v>
      </c>
      <c r="N10" s="1"/>
      <c r="O10" s="6" t="s">
        <v>33</v>
      </c>
      <c r="Q10" s="1" t="s">
        <v>82</v>
      </c>
      <c r="R10" s="5">
        <f>(1/2*7 + 1/3*8)/45</f>
        <v>0.13703703703703701</v>
      </c>
      <c r="T10" s="6" t="s">
        <v>95</v>
      </c>
      <c r="U10" s="5">
        <f>(1+1/3*2+1/2*2)/45</f>
        <v>5.9259259259259255E-2</v>
      </c>
    </row>
    <row r="11" spans="11:21" x14ac:dyDescent="0.25">
      <c r="L11" s="5" t="s">
        <v>2</v>
      </c>
      <c r="M11" s="5" t="s">
        <v>3</v>
      </c>
      <c r="N11" s="1"/>
      <c r="O11" s="6" t="s">
        <v>34</v>
      </c>
      <c r="Q11" s="1" t="s">
        <v>83</v>
      </c>
      <c r="R11" s="5">
        <v>0</v>
      </c>
      <c r="T11" s="6" t="s">
        <v>96</v>
      </c>
      <c r="U11" s="5">
        <f>(1+1/3*3)/45</f>
        <v>4.4444444444444446E-2</v>
      </c>
    </row>
    <row r="12" spans="11:21" x14ac:dyDescent="0.25">
      <c r="L12" s="5" t="s">
        <v>2</v>
      </c>
      <c r="M12" s="5" t="s">
        <v>4</v>
      </c>
      <c r="N12" s="1" t="s">
        <v>36</v>
      </c>
      <c r="O12" s="6" t="s">
        <v>37</v>
      </c>
      <c r="T12" s="6" t="s">
        <v>97</v>
      </c>
      <c r="U12" s="5">
        <f>(1+1/2*3+1/3)/45</f>
        <v>6.2962962962962971E-2</v>
      </c>
    </row>
    <row r="13" spans="11:21" x14ac:dyDescent="0.25">
      <c r="L13" s="5" t="s">
        <v>2</v>
      </c>
      <c r="M13" s="5" t="s">
        <v>5</v>
      </c>
      <c r="N13" s="1" t="s">
        <v>38</v>
      </c>
      <c r="O13" s="6" t="s">
        <v>39</v>
      </c>
      <c r="T13" s="6" t="s">
        <v>99</v>
      </c>
      <c r="U13" s="5">
        <f>1/45</f>
        <v>2.2222222222222223E-2</v>
      </c>
    </row>
    <row r="14" spans="11:21" x14ac:dyDescent="0.25">
      <c r="L14" s="5" t="s">
        <v>2</v>
      </c>
      <c r="M14" s="5" t="s">
        <v>6</v>
      </c>
      <c r="N14" s="1" t="s">
        <v>40</v>
      </c>
      <c r="O14" s="6" t="s">
        <v>41</v>
      </c>
      <c r="T14" s="6" t="s">
        <v>100</v>
      </c>
      <c r="U14" s="5">
        <f>1/45</f>
        <v>2.2222222222222223E-2</v>
      </c>
    </row>
    <row r="15" spans="11:21" x14ac:dyDescent="0.25">
      <c r="L15" s="5" t="s">
        <v>2</v>
      </c>
      <c r="M15" s="5" t="s">
        <v>19</v>
      </c>
      <c r="N15" s="1" t="s">
        <v>38</v>
      </c>
      <c r="O15" s="6" t="s">
        <v>42</v>
      </c>
      <c r="T15" s="6" t="s">
        <v>98</v>
      </c>
      <c r="U15" s="5">
        <f>(1+ 1/3 * 5)/45</f>
        <v>5.9259259259259255E-2</v>
      </c>
    </row>
    <row r="16" spans="11:21" x14ac:dyDescent="0.25">
      <c r="L16" s="5" t="s">
        <v>2</v>
      </c>
      <c r="M16" s="5" t="s">
        <v>7</v>
      </c>
      <c r="N16" s="1"/>
      <c r="O16" s="6" t="s">
        <v>35</v>
      </c>
      <c r="T16" s="6" t="s">
        <v>101</v>
      </c>
      <c r="U16" s="5">
        <f>(1+1/3*3)/45</f>
        <v>4.4444444444444446E-2</v>
      </c>
    </row>
    <row r="17" spans="12:21" x14ac:dyDescent="0.25">
      <c r="L17" s="5" t="s">
        <v>2</v>
      </c>
      <c r="M17" s="5" t="s">
        <v>8</v>
      </c>
      <c r="N17" s="1"/>
      <c r="O17" s="6" t="s">
        <v>43</v>
      </c>
      <c r="T17" s="6" t="s">
        <v>102</v>
      </c>
      <c r="U17" s="5">
        <f>(1+1/3)/45</f>
        <v>2.9629629629629627E-2</v>
      </c>
    </row>
    <row r="18" spans="12:21" x14ac:dyDescent="0.25">
      <c r="L18" s="5" t="s">
        <v>2</v>
      </c>
      <c r="M18" s="5" t="s">
        <v>9</v>
      </c>
      <c r="N18" s="1"/>
      <c r="O18" s="6" t="s">
        <v>44</v>
      </c>
      <c r="T18" s="6" t="s">
        <v>103</v>
      </c>
      <c r="U18" s="5">
        <f>(1+1/3*2)/45</f>
        <v>3.7037037037037035E-2</v>
      </c>
    </row>
    <row r="19" spans="12:21" x14ac:dyDescent="0.25">
      <c r="L19" s="5" t="s">
        <v>3</v>
      </c>
      <c r="M19" s="5" t="s">
        <v>4</v>
      </c>
      <c r="N19" s="1"/>
      <c r="O19" s="6" t="s">
        <v>45</v>
      </c>
      <c r="T19" s="6" t="s">
        <v>104</v>
      </c>
      <c r="U19" s="5">
        <f>(1+1/3)/45</f>
        <v>2.9629629629629627E-2</v>
      </c>
    </row>
    <row r="20" spans="12:21" x14ac:dyDescent="0.25">
      <c r="L20" s="5" t="s">
        <v>3</v>
      </c>
      <c r="M20" s="5" t="s">
        <v>5</v>
      </c>
      <c r="N20" s="1" t="s">
        <v>46</v>
      </c>
      <c r="O20" s="6" t="s">
        <v>47</v>
      </c>
      <c r="T20" s="6" t="s">
        <v>105</v>
      </c>
      <c r="U20" s="5">
        <f>(1+1/3)/45</f>
        <v>2.9629629629629627E-2</v>
      </c>
    </row>
    <row r="21" spans="12:21" x14ac:dyDescent="0.25">
      <c r="L21" s="5" t="s">
        <v>3</v>
      </c>
      <c r="M21" s="5" t="s">
        <v>6</v>
      </c>
      <c r="N21" s="1" t="s">
        <v>46</v>
      </c>
      <c r="O21" s="6" t="s">
        <v>48</v>
      </c>
      <c r="T21" s="6" t="s">
        <v>106</v>
      </c>
      <c r="U21" s="5">
        <f>(1+1/3)/45</f>
        <v>2.9629629629629627E-2</v>
      </c>
    </row>
    <row r="22" spans="12:21" x14ac:dyDescent="0.25">
      <c r="L22" s="5" t="s">
        <v>3</v>
      </c>
      <c r="M22" s="5" t="s">
        <v>19</v>
      </c>
      <c r="N22" s="1" t="s">
        <v>46</v>
      </c>
      <c r="O22" s="6" t="s">
        <v>49</v>
      </c>
      <c r="T22" s="6" t="s">
        <v>107</v>
      </c>
      <c r="U22" s="5">
        <f>(1+1.3*3)/45</f>
        <v>0.1088888888888889</v>
      </c>
    </row>
    <row r="23" spans="12:21" x14ac:dyDescent="0.25">
      <c r="L23" s="5" t="s">
        <v>3</v>
      </c>
      <c r="M23" s="5" t="s">
        <v>7</v>
      </c>
      <c r="N23" s="1"/>
      <c r="O23" s="6" t="s">
        <v>50</v>
      </c>
      <c r="T23" s="6" t="s">
        <v>109</v>
      </c>
      <c r="U23" s="5">
        <f>1/45</f>
        <v>2.2222222222222223E-2</v>
      </c>
    </row>
    <row r="24" spans="12:21" x14ac:dyDescent="0.25">
      <c r="L24" s="5" t="s">
        <v>3</v>
      </c>
      <c r="M24" s="5" t="s">
        <v>8</v>
      </c>
      <c r="N24" s="1"/>
      <c r="O24" s="6" t="s">
        <v>51</v>
      </c>
      <c r="T24" s="6" t="s">
        <v>110</v>
      </c>
      <c r="U24" s="5">
        <f>1/45</f>
        <v>2.2222222222222223E-2</v>
      </c>
    </row>
    <row r="25" spans="12:21" x14ac:dyDescent="0.25">
      <c r="L25" s="5" t="s">
        <v>3</v>
      </c>
      <c r="M25" s="5" t="s">
        <v>9</v>
      </c>
      <c r="N25" s="1"/>
      <c r="O25" s="6" t="s">
        <v>52</v>
      </c>
      <c r="T25" s="6" t="s">
        <v>108</v>
      </c>
      <c r="U25" s="5">
        <f>(1+1/2*3+1/3)/45</f>
        <v>6.2962962962962971E-2</v>
      </c>
    </row>
    <row r="26" spans="12:21" x14ac:dyDescent="0.25">
      <c r="L26" s="5" t="s">
        <v>4</v>
      </c>
      <c r="M26" s="5" t="s">
        <v>5</v>
      </c>
      <c r="N26" s="1"/>
      <c r="O26" s="6" t="s">
        <v>53</v>
      </c>
      <c r="T26" s="6" t="s">
        <v>112</v>
      </c>
      <c r="U26" s="5">
        <f>1/45</f>
        <v>2.2222222222222223E-2</v>
      </c>
    </row>
    <row r="27" spans="12:21" x14ac:dyDescent="0.25">
      <c r="L27" s="5" t="s">
        <v>4</v>
      </c>
      <c r="M27" s="5" t="s">
        <v>6</v>
      </c>
      <c r="N27" s="1"/>
      <c r="O27" s="6" t="s">
        <v>54</v>
      </c>
      <c r="T27" s="6" t="s">
        <v>111</v>
      </c>
      <c r="U27" s="5">
        <f>(1+1/2+1/3)/45</f>
        <v>4.0740740740740737E-2</v>
      </c>
    </row>
    <row r="28" spans="12:21" x14ac:dyDescent="0.25">
      <c r="L28" s="5" t="s">
        <v>4</v>
      </c>
      <c r="M28" s="5" t="s">
        <v>19</v>
      </c>
      <c r="N28" s="1"/>
      <c r="O28" s="6" t="s">
        <v>55</v>
      </c>
      <c r="T28" s="6" t="s">
        <v>113</v>
      </c>
      <c r="U28" s="5">
        <f>(1+1/2*2+1/3)/45</f>
        <v>5.1851851851851857E-2</v>
      </c>
    </row>
    <row r="29" spans="12:21" x14ac:dyDescent="0.25">
      <c r="L29" s="5" t="s">
        <v>4</v>
      </c>
      <c r="M29" s="5" t="s">
        <v>7</v>
      </c>
      <c r="N29" s="1" t="s">
        <v>36</v>
      </c>
      <c r="O29" s="6" t="s">
        <v>57</v>
      </c>
      <c r="T29" s="6" t="s">
        <v>114</v>
      </c>
      <c r="U29" s="5">
        <f>(1+1/2*2 + 1/3 * 2)/45</f>
        <v>5.9259259259259255E-2</v>
      </c>
    </row>
    <row r="30" spans="12:21" x14ac:dyDescent="0.25">
      <c r="L30" s="5" t="s">
        <v>4</v>
      </c>
      <c r="M30" s="5" t="s">
        <v>8</v>
      </c>
      <c r="N30" s="1"/>
      <c r="O30" s="6" t="s">
        <v>56</v>
      </c>
      <c r="T30" s="6" t="s">
        <v>115</v>
      </c>
      <c r="U30" s="5">
        <f xml:space="preserve"> 1/45</f>
        <v>2.2222222222222223E-2</v>
      </c>
    </row>
    <row r="31" spans="12:21" x14ac:dyDescent="0.25">
      <c r="L31" s="5" t="s">
        <v>4</v>
      </c>
      <c r="M31" s="5" t="s">
        <v>9</v>
      </c>
      <c r="N31" s="1" t="s">
        <v>36</v>
      </c>
      <c r="O31" s="6" t="s">
        <v>58</v>
      </c>
      <c r="T31" s="6" t="s">
        <v>116</v>
      </c>
      <c r="U31" s="5">
        <f>(1+1/2*2 +1/3*2)/45</f>
        <v>5.9259259259259255E-2</v>
      </c>
    </row>
    <row r="32" spans="12:21" x14ac:dyDescent="0.25">
      <c r="L32" s="5" t="s">
        <v>5</v>
      </c>
      <c r="M32" s="5" t="s">
        <v>6</v>
      </c>
      <c r="N32" s="1"/>
      <c r="O32" s="6" t="s">
        <v>59</v>
      </c>
    </row>
    <row r="33" spans="12:15" x14ac:dyDescent="0.25">
      <c r="L33" s="5" t="s">
        <v>5</v>
      </c>
      <c r="M33" s="5" t="s">
        <v>19</v>
      </c>
      <c r="N33" s="1"/>
      <c r="O33" s="6" t="s">
        <v>60</v>
      </c>
    </row>
    <row r="34" spans="12:15" x14ac:dyDescent="0.25">
      <c r="L34" s="5" t="s">
        <v>5</v>
      </c>
      <c r="M34" s="5" t="s">
        <v>7</v>
      </c>
      <c r="N34" s="1" t="s">
        <v>38</v>
      </c>
      <c r="O34" s="6" t="s">
        <v>62</v>
      </c>
    </row>
    <row r="35" spans="12:15" x14ac:dyDescent="0.25">
      <c r="L35" s="5" t="s">
        <v>5</v>
      </c>
      <c r="M35" s="5" t="s">
        <v>8</v>
      </c>
      <c r="N35" s="1"/>
      <c r="O35" s="6" t="s">
        <v>61</v>
      </c>
    </row>
    <row r="36" spans="12:15" x14ac:dyDescent="0.25">
      <c r="L36" s="5" t="s">
        <v>5</v>
      </c>
      <c r="M36" s="5" t="s">
        <v>9</v>
      </c>
      <c r="N36" s="1" t="s">
        <v>38</v>
      </c>
      <c r="O36" s="6" t="s">
        <v>63</v>
      </c>
    </row>
    <row r="37" spans="12:15" x14ac:dyDescent="0.25">
      <c r="L37" s="5" t="s">
        <v>6</v>
      </c>
      <c r="M37" s="5" t="s">
        <v>19</v>
      </c>
      <c r="N37" s="1"/>
      <c r="O37" s="6" t="s">
        <v>64</v>
      </c>
    </row>
    <row r="38" spans="12:15" x14ac:dyDescent="0.25">
      <c r="L38" s="5" t="s">
        <v>6</v>
      </c>
      <c r="M38" s="5" t="s">
        <v>7</v>
      </c>
      <c r="N38" s="1" t="s">
        <v>36</v>
      </c>
      <c r="O38" s="6" t="s">
        <v>65</v>
      </c>
    </row>
    <row r="39" spans="12:15" x14ac:dyDescent="0.25">
      <c r="L39" s="5" t="s">
        <v>6</v>
      </c>
      <c r="M39" s="5" t="s">
        <v>8</v>
      </c>
      <c r="N39" s="1"/>
      <c r="O39" s="6" t="s">
        <v>66</v>
      </c>
    </row>
    <row r="40" spans="12:15" x14ac:dyDescent="0.25">
      <c r="L40" s="5" t="s">
        <v>6</v>
      </c>
      <c r="M40" s="5" t="s">
        <v>9</v>
      </c>
      <c r="N40" s="1" t="s">
        <v>36</v>
      </c>
      <c r="O40" s="6" t="s">
        <v>67</v>
      </c>
    </row>
    <row r="41" spans="12:15" x14ac:dyDescent="0.25">
      <c r="L41" s="5" t="s">
        <v>19</v>
      </c>
      <c r="M41" s="5" t="s">
        <v>7</v>
      </c>
      <c r="N41" s="1" t="s">
        <v>38</v>
      </c>
      <c r="O41" s="6" t="s">
        <v>68</v>
      </c>
    </row>
    <row r="42" spans="12:15" x14ac:dyDescent="0.25">
      <c r="L42" s="5" t="s">
        <v>19</v>
      </c>
      <c r="M42" s="5" t="s">
        <v>8</v>
      </c>
      <c r="N42" s="1"/>
      <c r="O42" s="6" t="s">
        <v>69</v>
      </c>
    </row>
    <row r="43" spans="12:15" x14ac:dyDescent="0.25">
      <c r="L43" s="5" t="s">
        <v>19</v>
      </c>
      <c r="M43" s="5" t="s">
        <v>9</v>
      </c>
      <c r="N43" s="1" t="s">
        <v>38</v>
      </c>
      <c r="O43" s="6" t="s">
        <v>70</v>
      </c>
    </row>
    <row r="44" spans="12:15" x14ac:dyDescent="0.25">
      <c r="L44" s="5" t="s">
        <v>7</v>
      </c>
      <c r="M44" s="5" t="s">
        <v>8</v>
      </c>
      <c r="N44" s="1"/>
      <c r="O44" s="6" t="s">
        <v>71</v>
      </c>
    </row>
    <row r="45" spans="12:15" x14ac:dyDescent="0.25">
      <c r="L45" s="5" t="s">
        <v>7</v>
      </c>
      <c r="M45" s="5" t="s">
        <v>9</v>
      </c>
      <c r="N45" s="1"/>
      <c r="O45" s="6" t="s">
        <v>72</v>
      </c>
    </row>
    <row r="46" spans="12:15" x14ac:dyDescent="0.25">
      <c r="L46" s="5" t="s">
        <v>8</v>
      </c>
      <c r="M46" s="5" t="s">
        <v>9</v>
      </c>
      <c r="N46" s="1"/>
      <c r="O46" s="6" t="s">
        <v>73</v>
      </c>
    </row>
  </sheetData>
  <mergeCells count="2">
    <mergeCell ref="Q1:R1"/>
    <mergeCell ref="T1:U1"/>
  </mergeCells>
  <pageMargins left="0.7" right="0.7" top="0.75" bottom="0.75" header="0.3" footer="0.3"/>
  <pageSetup orientation="portrait" r:id="rId1"/>
  <ignoredErrors>
    <ignoredError sqref="U6 U18 U25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3AA5-F022-4C13-AA67-743059CD902D}">
  <dimension ref="J1:K11"/>
  <sheetViews>
    <sheetView zoomScale="145" zoomScaleNormal="145" workbookViewId="0">
      <selection activeCell="J10" sqref="J10"/>
    </sheetView>
  </sheetViews>
  <sheetFormatPr defaultRowHeight="15" x14ac:dyDescent="0.25"/>
  <cols>
    <col min="10" max="10" width="30.85546875" customWidth="1"/>
    <col min="11" max="11" width="33.140625" customWidth="1"/>
  </cols>
  <sheetData>
    <row r="1" spans="10:11" ht="15.75" x14ac:dyDescent="0.25">
      <c r="J1" s="4" t="s">
        <v>117</v>
      </c>
      <c r="K1" s="4" t="s">
        <v>128</v>
      </c>
    </row>
    <row r="2" spans="10:11" x14ac:dyDescent="0.25">
      <c r="J2" s="1" t="s">
        <v>118</v>
      </c>
      <c r="K2" s="5">
        <f>9/9</f>
        <v>1</v>
      </c>
    </row>
    <row r="3" spans="10:11" x14ac:dyDescent="0.25">
      <c r="J3" s="1" t="s">
        <v>119</v>
      </c>
      <c r="K3" s="5">
        <f>9/13</f>
        <v>0.69230769230769229</v>
      </c>
    </row>
    <row r="4" spans="10:11" x14ac:dyDescent="0.25">
      <c r="J4" s="1" t="s">
        <v>120</v>
      </c>
      <c r="K4" s="5">
        <f>9/12</f>
        <v>0.75</v>
      </c>
    </row>
    <row r="5" spans="10:11" x14ac:dyDescent="0.25">
      <c r="J5" s="1" t="s">
        <v>121</v>
      </c>
      <c r="K5" s="5">
        <f>9/12</f>
        <v>0.75</v>
      </c>
    </row>
    <row r="6" spans="10:11" x14ac:dyDescent="0.25">
      <c r="J6" s="1" t="s">
        <v>122</v>
      </c>
      <c r="K6" s="5">
        <f>9/13</f>
        <v>0.69230769230769229</v>
      </c>
    </row>
    <row r="7" spans="10:11" x14ac:dyDescent="0.25">
      <c r="J7" s="1" t="s">
        <v>123</v>
      </c>
      <c r="K7" s="5">
        <f>9/13</f>
        <v>0.69230769230769229</v>
      </c>
    </row>
    <row r="8" spans="10:11" x14ac:dyDescent="0.25">
      <c r="J8" s="1" t="s">
        <v>127</v>
      </c>
      <c r="K8" s="5">
        <f>9/13</f>
        <v>0.69230769230769229</v>
      </c>
    </row>
    <row r="9" spans="10:11" x14ac:dyDescent="0.25">
      <c r="J9" s="1" t="s">
        <v>124</v>
      </c>
      <c r="K9" s="5">
        <f>9/13</f>
        <v>0.69230769230769229</v>
      </c>
    </row>
    <row r="10" spans="10:11" x14ac:dyDescent="0.25">
      <c r="J10" s="1" t="s">
        <v>125</v>
      </c>
      <c r="K10" s="5">
        <f>9/9</f>
        <v>1</v>
      </c>
    </row>
    <row r="11" spans="10:11" x14ac:dyDescent="0.25">
      <c r="J11" s="1" t="s">
        <v>126</v>
      </c>
      <c r="K11" s="5">
        <f>9/13</f>
        <v>0.69230769230769229</v>
      </c>
    </row>
  </sheetData>
  <sheetProtection sheet="1" objects="1" scenarios="1"/>
  <pageMargins left="0.7" right="0.7" top="0.75" bottom="0.75" header="0.3" footer="0.3"/>
  <ignoredErrors>
    <ignoredError sqref="K10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CF85-A57D-43F0-9FB0-14AE2336C252}">
  <dimension ref="I1:V19"/>
  <sheetViews>
    <sheetView zoomScale="115" zoomScaleNormal="115" workbookViewId="0">
      <selection activeCell="K4" sqref="K4"/>
    </sheetView>
  </sheetViews>
  <sheetFormatPr defaultRowHeight="15" x14ac:dyDescent="0.25"/>
  <cols>
    <col min="21" max="21" width="14.7109375" customWidth="1"/>
    <col min="22" max="22" width="26" customWidth="1"/>
  </cols>
  <sheetData>
    <row r="1" spans="9:22" x14ac:dyDescent="0.25">
      <c r="U1" s="1"/>
      <c r="V1" s="7" t="s">
        <v>132</v>
      </c>
    </row>
    <row r="2" spans="9:22" x14ac:dyDescent="0.25">
      <c r="I2" s="7" t="s">
        <v>129</v>
      </c>
      <c r="J2" s="7" t="s">
        <v>1</v>
      </c>
      <c r="K2" s="7" t="s">
        <v>2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19</v>
      </c>
      <c r="Q2" s="7" t="s">
        <v>7</v>
      </c>
      <c r="R2" s="7" t="s">
        <v>8</v>
      </c>
      <c r="S2" s="7" t="s">
        <v>9</v>
      </c>
      <c r="U2" s="7" t="s">
        <v>1</v>
      </c>
      <c r="V2" s="1">
        <v>12</v>
      </c>
    </row>
    <row r="3" spans="9:22" x14ac:dyDescent="0.25">
      <c r="I3" s="7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U3" s="7" t="s">
        <v>2</v>
      </c>
      <c r="V3" s="1">
        <v>6</v>
      </c>
    </row>
    <row r="4" spans="9:22" x14ac:dyDescent="0.25">
      <c r="I4" s="7">
        <v>1</v>
      </c>
      <c r="J4" s="1">
        <f xml:space="preserve"> 0.2 + 0.8*(K3/$V$3+L3/$V$4+M3/$V$5+N3/$V$6+O3/$V$7+P3/$V$8+Q3/$V$9+R3/$V$10+S3/$V$11)</f>
        <v>1.3466666666666665</v>
      </c>
      <c r="K4" s="1">
        <f xml:space="preserve"> 0.2 + 0.8*(J4/$V$2+L3/$V$4+R3/$V$10+Q3/$V$9+S3/$V$11)</f>
        <v>0.73422222222222233</v>
      </c>
      <c r="L4" s="1">
        <f xml:space="preserve"> 0.2 + 0.8*(J4/$V$2+K4/$V$3+M3/$V$5+Q3/$V$9+R3/$V$10+S3/$V$11)</f>
        <v>0.84100740740740743</v>
      </c>
      <c r="M4" s="1">
        <f xml:space="preserve"> 0.2 + 0.8*(J4/$V$2+L4/$V$4+N3/$V$6+O3/$V$7+P3/$V$8+R3/$V$10)</f>
        <v>0.88150281481481474</v>
      </c>
      <c r="N4" s="1">
        <f xml:space="preserve"> 0.2 + 0.8*(J4/$V$2+M4/$V$5+O3/$V$7+P3/$V$8+R3/$V$10)</f>
        <v>0.73257802798353922</v>
      </c>
      <c r="O4" s="1">
        <f xml:space="preserve"> 0.2 + 0.8*(J4/$V$2+M4/$V$5+N4/$V$6+P3/$V$8+R3/$V$10)</f>
        <v>0.68979051246090539</v>
      </c>
      <c r="P4" s="1">
        <f xml:space="preserve"> 0.2 + 0.8*(J4/$V$2+R3/$V$10+M4/$V$5+O4/$V$7+N4/$V$6)</f>
        <v>0.64015699445465013</v>
      </c>
      <c r="Q4" s="1">
        <f xml:space="preserve"> 0.2 + 0.8*(J4/$V$2+K4/$V$3+L4/$V$4+R3/$V$10+S3/$V$11)</f>
        <v>0.65939911111111105</v>
      </c>
      <c r="R4" s="1">
        <f xml:space="preserve"> 0.2 + 0.8*(J4/$V$2+K4/$V$3+L4/$V$4+M4/$V$5+N4/$V$6+O4/$V$7+P4/$V$8+Q4/$V$9+S3/$V$11)</f>
        <v>1.1288184157896164</v>
      </c>
      <c r="S4" s="1">
        <f xml:space="preserve"> 0.2 + 0.8*(J4/$V$2+K4/$V$3+L4/$V$4+Q4/$V$9+R4/$V$10)</f>
        <v>0.61062823181287185</v>
      </c>
      <c r="U4" s="7" t="s">
        <v>3</v>
      </c>
      <c r="V4" s="1">
        <v>10</v>
      </c>
    </row>
    <row r="5" spans="9:22" x14ac:dyDescent="0.25">
      <c r="I5" s="7">
        <v>2</v>
      </c>
      <c r="J5" s="1">
        <f xml:space="preserve"> 0.2 + 0.8*(K4/$V$3+L4/$V$4+M4/$V$5+N4/$V$6+O4/$V$7+P4/$V$8+Q4/$V$9+R4/$V$10+S4/$V$11)</f>
        <v>1.0269108624703256</v>
      </c>
      <c r="K5" s="1">
        <f xml:space="preserve"> 0.2 + 0.8*(J5/$V$2+L4/$V$4+R4/$V$10+Q4/$V$9+S4/$V$11)</f>
        <v>0.58911539899354559</v>
      </c>
      <c r="L5" s="1">
        <f t="shared" ref="L5:L18" si="0" xml:space="preserve"> 0.2 + 0.8*(J5/$V$2+K5/$V$3+M4/$V$5+Q4/$V$9+R4/$V$10+S4/$V$11)</f>
        <v>0.67873933202807601</v>
      </c>
      <c r="M5" s="1">
        <f t="shared" ref="M5:M18" si="1" xml:space="preserve"> 0.2 + 0.8*(J5/$V$2+L5/$V$4+N4/$V$6+O4/$V$7+P4/$V$8+R4/$V$10)</f>
        <v>0.70293366367921695</v>
      </c>
      <c r="N5" s="1">
        <f t="shared" ref="N5:N18" si="2" xml:space="preserve"> 0.2 + 0.8*(J5/$V$2+M5/$V$5+O4/$V$7+P4/$V$8+R4/$V$10)</f>
        <v>0.59390502496664621</v>
      </c>
      <c r="O5" s="1">
        <f t="shared" ref="O5:O18" si="3" xml:space="preserve"> 0.2 + 0.8*(J5/$V$2+M5/$V$5+N5/$V$6+P4/$V$8+R4/$V$10)</f>
        <v>0.57856334696756473</v>
      </c>
      <c r="P5" s="1">
        <f t="shared" ref="P5:P18" si="4" xml:space="preserve"> 0.2 + 0.8*(J5/$V$2+R4/$V$10+M5/$V$5+O5/$V$7+N5/$V$6)</f>
        <v>0.56870836336963104</v>
      </c>
      <c r="Q5" s="1">
        <f t="shared" ref="Q5:Q18" si="5" xml:space="preserve"> 0.2 + 0.8*(J5/$V$2+K5/$V$3+L5/$V$4+R4/$V$10+S4/$V$11)</f>
        <v>0.54917881505122745</v>
      </c>
      <c r="R5" s="1">
        <f t="shared" ref="R5:R18" si="6" xml:space="preserve"> 0.2 + 0.8*(J5/$V$2+K5/$V$3+L5/$V$4+M5/$V$5+N5/$V$6+O5/$V$7+P5/$V$8+Q5/$V$9+S4/$V$11)</f>
        <v>0.92794898806665271</v>
      </c>
      <c r="S5" s="1">
        <f t="shared" ref="S5:S18" si="7" xml:space="preserve"> 0.2 + 0.8*(J5/$V$2+K5/$V$3+L5/$V$4+Q5/$V$9+R5/$V$10)</f>
        <v>0.53041937824834373</v>
      </c>
      <c r="U5" s="7" t="s">
        <v>4</v>
      </c>
      <c r="V5" s="1">
        <v>9</v>
      </c>
    </row>
    <row r="6" spans="9:22" x14ac:dyDescent="0.25">
      <c r="I6" s="7">
        <v>3</v>
      </c>
      <c r="J6" s="1">
        <f xml:space="preserve"> 0.2 + 0.8*(K5/$V$3+L5/$V$4+M5/$V$5+N5/$V$6+O5/$V$7+P5/$V$8+Q5/$V$9+R5/$V$10+S5/$V$11)</f>
        <v>0.88789702457904651</v>
      </c>
      <c r="K6" s="1">
        <f xml:space="preserve"> 0.2 + 0.8*(J6/$V$2+L5/$V$4+R5/$V$10+Q5/$V$9+S5/$V$11)</f>
        <v>0.52747016970952076</v>
      </c>
      <c r="L6" s="1">
        <f t="shared" si="0"/>
        <v>0.60598337143558556</v>
      </c>
      <c r="M6" s="1">
        <f t="shared" si="1"/>
        <v>0.62750225958280481</v>
      </c>
      <c r="N6" s="1">
        <f t="shared" si="2"/>
        <v>0.53977676450287726</v>
      </c>
      <c r="O6" s="1">
        <f t="shared" si="3"/>
        <v>0.53357091130852718</v>
      </c>
      <c r="P6" s="1">
        <f t="shared" si="4"/>
        <v>0.52794891897875063</v>
      </c>
      <c r="Q6" s="1">
        <f t="shared" si="5"/>
        <v>0.50411043841519454</v>
      </c>
      <c r="R6" s="1">
        <f t="shared" si="6"/>
        <v>0.85551136511022641</v>
      </c>
      <c r="S6" s="1">
        <f t="shared" si="7"/>
        <v>0.49668155813271614</v>
      </c>
      <c r="U6" s="7" t="s">
        <v>5</v>
      </c>
      <c r="V6" s="1">
        <v>5</v>
      </c>
    </row>
    <row r="7" spans="9:22" x14ac:dyDescent="0.25">
      <c r="I7" s="7">
        <v>4</v>
      </c>
      <c r="J7" s="1">
        <f xml:space="preserve"> 0.2 + 0.8*(K6/$V$3+L6/$V$4+M6/$V$5+N6/$V$6+O6/$V$7+P6/$V$8+Q6/$V$9+R6/$V$10+S6/$V$11)</f>
        <v>0.82894290625802181</v>
      </c>
      <c r="K7" s="1">
        <f t="shared" ref="K7:K18" si="8" xml:space="preserve"> 0.2 + 0.8*(J7/$V$2+L6/$V$4+R6/$V$10+Q6/$V$9+S6/$V$11)</f>
        <v>0.50189097691794626</v>
      </c>
      <c r="L7" s="1">
        <f t="shared" si="0"/>
        <v>0.576109082755075</v>
      </c>
      <c r="M7" s="1">
        <f t="shared" si="1"/>
        <v>0.59558176954226449</v>
      </c>
      <c r="N7" s="1">
        <f t="shared" si="2"/>
        <v>0.51606936233848844</v>
      </c>
      <c r="O7" s="1">
        <f t="shared" si="3"/>
        <v>0.51326911450328216</v>
      </c>
      <c r="P7" s="1">
        <f t="shared" si="4"/>
        <v>0.51092034578720724</v>
      </c>
      <c r="Q7" s="1">
        <f t="shared" si="5"/>
        <v>0.48576216059946714</v>
      </c>
      <c r="R7" s="1">
        <f t="shared" si="6"/>
        <v>0.82484339231487636</v>
      </c>
      <c r="S7" s="1">
        <f t="shared" si="7"/>
        <v>0.48265203598102063</v>
      </c>
      <c r="U7" s="7" t="s">
        <v>6</v>
      </c>
      <c r="V7" s="1">
        <v>5</v>
      </c>
    </row>
    <row r="8" spans="9:22" x14ac:dyDescent="0.25">
      <c r="I8" s="7">
        <v>5</v>
      </c>
      <c r="J8" s="1">
        <f t="shared" ref="J8:J18" si="9" xml:space="preserve"> 0.2 + 0.8*(K7/$V$3+L7/$V$4+M7/$V$5+N7/$V$6+O7/$V$7+P7/$V$8+Q7/$V$9+R7/$V$10+S7/$V$11)</f>
        <v>0.80399551467850916</v>
      </c>
      <c r="K8" s="1">
        <f t="shared" si="8"/>
        <v>0.49129440537695701</v>
      </c>
      <c r="L8" s="1">
        <f t="shared" si="0"/>
        <v>0.56365220121056869</v>
      </c>
      <c r="M8" s="1">
        <f t="shared" si="1"/>
        <v>0.58179299502115489</v>
      </c>
      <c r="N8" s="1">
        <f t="shared" si="2"/>
        <v>0.50584465384092048</v>
      </c>
      <c r="O8" s="1">
        <f t="shared" si="3"/>
        <v>0.50465674013494266</v>
      </c>
      <c r="P8" s="1">
        <f t="shared" si="4"/>
        <v>0.50365456323058044</v>
      </c>
      <c r="Q8" s="1">
        <f t="shared" si="5"/>
        <v>0.47808182987440928</v>
      </c>
      <c r="R8" s="1">
        <f t="shared" si="6"/>
        <v>0.81189510237300966</v>
      </c>
      <c r="S8" s="1">
        <f t="shared" si="7"/>
        <v>0.47677511734437961</v>
      </c>
      <c r="U8" s="7" t="s">
        <v>19</v>
      </c>
      <c r="V8" s="1">
        <v>5</v>
      </c>
    </row>
    <row r="9" spans="9:22" x14ac:dyDescent="0.25">
      <c r="I9" s="7">
        <v>6</v>
      </c>
      <c r="J9" s="1">
        <f t="shared" si="9"/>
        <v>0.7934393211847135</v>
      </c>
      <c r="K9" s="1">
        <f t="shared" si="8"/>
        <v>0.48684946916963306</v>
      </c>
      <c r="L9" s="1">
        <f t="shared" si="0"/>
        <v>0.55838548851950798</v>
      </c>
      <c r="M9" s="1">
        <f t="shared" si="1"/>
        <v>0.57591597375237291</v>
      </c>
      <c r="N9" s="1">
        <f t="shared" si="2"/>
        <v>0.50150252105647586</v>
      </c>
      <c r="O9" s="1">
        <f t="shared" si="3"/>
        <v>0.50099784600392128</v>
      </c>
      <c r="P9" s="1">
        <f t="shared" si="4"/>
        <v>0.50057277124765576</v>
      </c>
      <c r="Q9" s="1">
        <f t="shared" si="5"/>
        <v>0.47484830193039379</v>
      </c>
      <c r="R9" s="1">
        <f t="shared" si="6"/>
        <v>0.80642403659662243</v>
      </c>
      <c r="S9" s="1">
        <f t="shared" si="7"/>
        <v>0.47429685298520552</v>
      </c>
      <c r="U9" s="7" t="s">
        <v>7</v>
      </c>
      <c r="V9" s="1">
        <v>5</v>
      </c>
    </row>
    <row r="10" spans="9:22" x14ac:dyDescent="0.25">
      <c r="I10" s="7">
        <v>7</v>
      </c>
      <c r="J10" s="1">
        <f t="shared" si="9"/>
        <v>0.7889726278466902</v>
      </c>
      <c r="K10" s="1">
        <f t="shared" si="8"/>
        <v>0.48497330735101907</v>
      </c>
      <c r="L10" s="1">
        <f t="shared" si="0"/>
        <v>0.55615810691647205</v>
      </c>
      <c r="M10" s="1">
        <f t="shared" si="1"/>
        <v>0.57342359416556876</v>
      </c>
      <c r="N10" s="1">
        <f t="shared" si="2"/>
        <v>0.49966152839126549</v>
      </c>
      <c r="O10" s="1">
        <f t="shared" si="3"/>
        <v>0.49944771757324058</v>
      </c>
      <c r="P10" s="1">
        <f t="shared" si="4"/>
        <v>0.49926770898533412</v>
      </c>
      <c r="Q10" s="1">
        <f t="shared" si="5"/>
        <v>0.4734824961607158</v>
      </c>
      <c r="R10" s="1">
        <f t="shared" si="6"/>
        <v>0.80410992619327204</v>
      </c>
      <c r="S10" s="1">
        <f t="shared" si="7"/>
        <v>0.4732493497175374</v>
      </c>
      <c r="U10" s="7" t="s">
        <v>8</v>
      </c>
      <c r="V10" s="1">
        <v>18</v>
      </c>
    </row>
    <row r="11" spans="9:22" x14ac:dyDescent="0.25">
      <c r="I11" s="7">
        <v>8</v>
      </c>
      <c r="J11" s="1">
        <f t="shared" si="9"/>
        <v>0.78708236942258902</v>
      </c>
      <c r="K11" s="1">
        <f t="shared" si="8"/>
        <v>0.48418012079726747</v>
      </c>
      <c r="L11" s="1">
        <f t="shared" si="0"/>
        <v>0.55521580783163593</v>
      </c>
      <c r="M11" s="1">
        <f t="shared" si="1"/>
        <v>0.57236795432193444</v>
      </c>
      <c r="N11" s="1">
        <f t="shared" si="2"/>
        <v>0.49888199664808419</v>
      </c>
      <c r="O11" s="1">
        <f t="shared" si="3"/>
        <v>0.49879148130005918</v>
      </c>
      <c r="P11" s="1">
        <f t="shared" si="4"/>
        <v>0.49871528487041522</v>
      </c>
      <c r="Q11" s="1">
        <f t="shared" si="5"/>
        <v>0.47290488692440169</v>
      </c>
      <c r="R11" s="1">
        <f t="shared" si="6"/>
        <v>0.80313080343663512</v>
      </c>
      <c r="S11" s="1">
        <f t="shared" si="7"/>
        <v>0.47280625631053835</v>
      </c>
      <c r="U11" s="7" t="s">
        <v>9</v>
      </c>
      <c r="V11" s="1">
        <v>5</v>
      </c>
    </row>
    <row r="12" spans="9:22" x14ac:dyDescent="0.25">
      <c r="I12" s="7">
        <v>9</v>
      </c>
      <c r="J12" s="1">
        <f t="shared" si="9"/>
        <v>0.78628245290497101</v>
      </c>
      <c r="K12" s="1">
        <f t="shared" si="8"/>
        <v>0.48384458011274756</v>
      </c>
      <c r="L12" s="1">
        <f t="shared" si="0"/>
        <v>0.55481707766319943</v>
      </c>
      <c r="M12" s="1">
        <f t="shared" si="1"/>
        <v>0.57192110083265169</v>
      </c>
      <c r="N12" s="1">
        <f t="shared" si="2"/>
        <v>0.49855204634102684</v>
      </c>
      <c r="O12" s="1">
        <f t="shared" si="3"/>
        <v>0.49851373674758165</v>
      </c>
      <c r="P12" s="1">
        <f t="shared" si="4"/>
        <v>0.49848148904792827</v>
      </c>
      <c r="Q12" s="1">
        <f t="shared" si="5"/>
        <v>0.47266051047306812</v>
      </c>
      <c r="R12" s="1">
        <f t="shared" si="6"/>
        <v>0.80271648450076794</v>
      </c>
      <c r="S12" s="1">
        <f t="shared" si="7"/>
        <v>0.47261877696414545</v>
      </c>
    </row>
    <row r="13" spans="9:22" x14ac:dyDescent="0.25">
      <c r="I13" s="7">
        <v>10</v>
      </c>
      <c r="J13" s="1">
        <f t="shared" si="9"/>
        <v>0.78594394581171456</v>
      </c>
      <c r="K13" s="1">
        <f t="shared" si="8"/>
        <v>0.48370260345715854</v>
      </c>
      <c r="L13" s="1">
        <f t="shared" si="0"/>
        <v>0.55464834889018166</v>
      </c>
      <c r="M13" s="1">
        <f t="shared" si="1"/>
        <v>0.57173198270720893</v>
      </c>
      <c r="N13" s="1">
        <f t="shared" si="2"/>
        <v>0.49841240806651532</v>
      </c>
      <c r="O13" s="1">
        <f t="shared" si="3"/>
        <v>0.49839619547754466</v>
      </c>
      <c r="P13" s="1">
        <f t="shared" si="4"/>
        <v>0.49838254850628333</v>
      </c>
      <c r="Q13" s="1">
        <f t="shared" si="5"/>
        <v>0.4725571039405807</v>
      </c>
      <c r="R13" s="1">
        <f t="shared" si="6"/>
        <v>0.80254115738417964</v>
      </c>
      <c r="S13" s="1">
        <f t="shared" si="7"/>
        <v>0.4725394439405175</v>
      </c>
    </row>
    <row r="14" spans="9:22" x14ac:dyDescent="0.25">
      <c r="I14" s="7">
        <v>11</v>
      </c>
      <c r="J14" s="1">
        <f t="shared" si="9"/>
        <v>0.78580069693002619</v>
      </c>
      <c r="K14" s="1">
        <f t="shared" si="8"/>
        <v>0.48364252458460005</v>
      </c>
      <c r="L14" s="1">
        <f t="shared" si="0"/>
        <v>0.55457694730308404</v>
      </c>
      <c r="M14" s="1">
        <f t="shared" si="1"/>
        <v>0.5716519491247114</v>
      </c>
      <c r="N14" s="1">
        <f t="shared" si="2"/>
        <v>0.49835331463868543</v>
      </c>
      <c r="O14" s="1">
        <f t="shared" si="3"/>
        <v>0.49834645370446795</v>
      </c>
      <c r="P14" s="1">
        <f t="shared" si="4"/>
        <v>0.49834067853617753</v>
      </c>
      <c r="Q14" s="1">
        <f t="shared" si="5"/>
        <v>0.47251334577175264</v>
      </c>
      <c r="R14" s="1">
        <f t="shared" si="6"/>
        <v>0.80246696330104794</v>
      </c>
      <c r="S14" s="1">
        <f t="shared" si="7"/>
        <v>0.47250587254994442</v>
      </c>
    </row>
    <row r="15" spans="9:22" x14ac:dyDescent="0.25">
      <c r="I15" s="7">
        <v>12</v>
      </c>
      <c r="J15" s="1">
        <f t="shared" si="9"/>
        <v>0.78574007711882321</v>
      </c>
      <c r="K15" s="1">
        <f t="shared" si="8"/>
        <v>0.48361710089257531</v>
      </c>
      <c r="L15" s="1">
        <f t="shared" si="0"/>
        <v>0.55454673181620184</v>
      </c>
      <c r="M15" s="1">
        <f t="shared" si="1"/>
        <v>0.5716180802228461</v>
      </c>
      <c r="N15" s="1">
        <f t="shared" si="2"/>
        <v>0.49832830735516881</v>
      </c>
      <c r="O15" s="1">
        <f t="shared" si="3"/>
        <v>0.49832540393928099</v>
      </c>
      <c r="P15" s="1">
        <f t="shared" si="4"/>
        <v>0.49832296000377752</v>
      </c>
      <c r="Q15" s="1">
        <f t="shared" si="5"/>
        <v>0.4724948284491543</v>
      </c>
      <c r="R15" s="1">
        <f t="shared" si="6"/>
        <v>0.80243556605960831</v>
      </c>
      <c r="S15" s="1">
        <f t="shared" si="7"/>
        <v>0.47249166596007502</v>
      </c>
    </row>
    <row r="16" spans="9:22" x14ac:dyDescent="0.25">
      <c r="I16" s="7">
        <v>13</v>
      </c>
      <c r="J16" s="1">
        <f t="shared" si="9"/>
        <v>0.78571442413329051</v>
      </c>
      <c r="K16" s="1">
        <f t="shared" si="8"/>
        <v>0.48360634219564147</v>
      </c>
      <c r="L16" s="1">
        <f t="shared" si="0"/>
        <v>0.55453394529623945</v>
      </c>
      <c r="M16" s="1">
        <f t="shared" si="1"/>
        <v>0.57160374757628418</v>
      </c>
      <c r="N16" s="1">
        <f t="shared" si="2"/>
        <v>0.49831772478253883</v>
      </c>
      <c r="O16" s="1">
        <f t="shared" si="3"/>
        <v>0.49831649611746009</v>
      </c>
      <c r="P16" s="1">
        <f t="shared" si="4"/>
        <v>0.49831546189564929</v>
      </c>
      <c r="Q16" s="1">
        <f t="shared" si="5"/>
        <v>0.4724869923482653</v>
      </c>
      <c r="R16" s="1">
        <f t="shared" si="6"/>
        <v>0.80242227944208966</v>
      </c>
      <c r="S16" s="1">
        <f t="shared" si="7"/>
        <v>0.47248565405404164</v>
      </c>
    </row>
    <row r="17" spans="9:19" x14ac:dyDescent="0.25">
      <c r="I17" s="7">
        <v>14</v>
      </c>
      <c r="J17" s="1">
        <f t="shared" si="9"/>
        <v>0.78570356834788679</v>
      </c>
      <c r="K17" s="1">
        <f t="shared" si="8"/>
        <v>0.48360178935757586</v>
      </c>
      <c r="L17" s="1">
        <f t="shared" si="0"/>
        <v>0.55452853432166771</v>
      </c>
      <c r="M17" s="1">
        <f t="shared" si="1"/>
        <v>0.5715976823025446</v>
      </c>
      <c r="N17" s="1">
        <f t="shared" si="2"/>
        <v>0.49831324646294234</v>
      </c>
      <c r="O17" s="1">
        <f t="shared" si="3"/>
        <v>0.49831272651821951</v>
      </c>
      <c r="P17" s="1">
        <f t="shared" si="4"/>
        <v>0.4983122888578308</v>
      </c>
      <c r="Q17" s="1">
        <f t="shared" si="5"/>
        <v>0.47248367628489779</v>
      </c>
      <c r="R17" s="1">
        <f t="shared" si="6"/>
        <v>0.80241665683640906</v>
      </c>
      <c r="S17" s="1">
        <f t="shared" si="7"/>
        <v>0.47248310994824894</v>
      </c>
    </row>
    <row r="18" spans="9:19" x14ac:dyDescent="0.25">
      <c r="I18" s="7">
        <v>15</v>
      </c>
      <c r="J18" s="1">
        <f t="shared" si="9"/>
        <v>0.7856989744156857</v>
      </c>
      <c r="K18" s="1">
        <f t="shared" si="8"/>
        <v>0.48359986269681193</v>
      </c>
      <c r="L18" s="1">
        <f t="shared" si="0"/>
        <v>0.55452624451532406</v>
      </c>
      <c r="M18" s="1">
        <f t="shared" si="1"/>
        <v>0.57159511560923981</v>
      </c>
      <c r="N18" s="1">
        <f t="shared" si="2"/>
        <v>0.4983113513347644</v>
      </c>
      <c r="O18" s="1">
        <f t="shared" si="3"/>
        <v>0.4983111313054116</v>
      </c>
      <c r="P18" s="1">
        <f t="shared" si="4"/>
        <v>0.49831094609702453</v>
      </c>
      <c r="Q18" s="1">
        <f t="shared" si="5"/>
        <v>0.47248227299962903</v>
      </c>
      <c r="R18" s="1">
        <f t="shared" si="6"/>
        <v>0.80241427747228067</v>
      </c>
      <c r="S18" s="1">
        <f t="shared" si="7"/>
        <v>0.47248203333833305</v>
      </c>
    </row>
    <row r="19" spans="9:19" x14ac:dyDescent="0.25">
      <c r="I19" s="7" t="s">
        <v>131</v>
      </c>
      <c r="J19" s="8">
        <v>2</v>
      </c>
      <c r="K19" s="8">
        <v>6</v>
      </c>
      <c r="L19" s="8">
        <v>4</v>
      </c>
      <c r="M19" s="8">
        <v>3</v>
      </c>
      <c r="N19" s="8">
        <v>5</v>
      </c>
      <c r="O19" s="8">
        <v>5</v>
      </c>
      <c r="P19" s="8">
        <v>5</v>
      </c>
      <c r="Q19" s="8">
        <v>7</v>
      </c>
      <c r="R19" s="8">
        <v>1</v>
      </c>
      <c r="S19" s="8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DDB9-6A61-4C28-A248-6766E266248B}">
  <dimension ref="J1:AC69"/>
  <sheetViews>
    <sheetView topLeftCell="G13" zoomScale="85" zoomScaleNormal="85" workbookViewId="0">
      <selection activeCell="AN21" sqref="AN21"/>
    </sheetView>
  </sheetViews>
  <sheetFormatPr defaultRowHeight="15" x14ac:dyDescent="0.25"/>
  <cols>
    <col min="24" max="24" width="13.5703125" customWidth="1"/>
  </cols>
  <sheetData>
    <row r="1" spans="10:29" x14ac:dyDescent="0.25">
      <c r="J1" s="9" t="s">
        <v>133</v>
      </c>
      <c r="K1" s="10" t="s">
        <v>1</v>
      </c>
      <c r="L1" s="10" t="s">
        <v>2</v>
      </c>
      <c r="M1" s="10" t="s">
        <v>3</v>
      </c>
      <c r="N1" s="10" t="s">
        <v>4</v>
      </c>
      <c r="O1" s="10" t="s">
        <v>5</v>
      </c>
      <c r="P1" s="10" t="s">
        <v>6</v>
      </c>
      <c r="Q1" s="10" t="s">
        <v>19</v>
      </c>
      <c r="R1" s="10" t="s">
        <v>7</v>
      </c>
      <c r="S1" s="10" t="s">
        <v>8</v>
      </c>
      <c r="T1" s="11" t="s">
        <v>9</v>
      </c>
    </row>
    <row r="2" spans="10:29" x14ac:dyDescent="0.25">
      <c r="J2" s="12" t="s">
        <v>1</v>
      </c>
      <c r="K2" s="16">
        <v>0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13">
        <v>1</v>
      </c>
      <c r="V2" s="2">
        <v>1</v>
      </c>
      <c r="X2" s="18" cm="1">
        <f t="array" ref="X2">MMULT(K2:T2,$V$2:$V$11)</f>
        <v>9</v>
      </c>
      <c r="Z2">
        <f>X2/$X$13</f>
        <v>0.44666250028691856</v>
      </c>
      <c r="AB2">
        <f>ABS(V2-Z2)</f>
        <v>0.55333749971308144</v>
      </c>
    </row>
    <row r="3" spans="10:29" x14ac:dyDescent="0.25">
      <c r="J3" s="12" t="s">
        <v>2</v>
      </c>
      <c r="K3" s="6">
        <v>1</v>
      </c>
      <c r="L3" s="16">
        <v>0</v>
      </c>
      <c r="M3" s="6">
        <v>1</v>
      </c>
      <c r="N3" s="6">
        <v>0</v>
      </c>
      <c r="O3" s="6">
        <v>0</v>
      </c>
      <c r="P3" s="6">
        <v>0</v>
      </c>
      <c r="Q3" s="6">
        <v>1</v>
      </c>
      <c r="R3" s="6">
        <v>1</v>
      </c>
      <c r="S3" s="6">
        <v>1</v>
      </c>
      <c r="T3" s="13">
        <v>1</v>
      </c>
      <c r="V3" s="2">
        <v>1</v>
      </c>
      <c r="X3" s="18" cm="1">
        <f t="array" ref="X3">MMULT(K3:T3,$V$2:$V$11)</f>
        <v>6</v>
      </c>
      <c r="Z3">
        <f t="shared" ref="Z3:Z11" si="0">X3/$X$13</f>
        <v>0.29777500019127906</v>
      </c>
      <c r="AB3">
        <f t="shared" ref="AB3:AB11" si="1">ABS(V3-Z3)</f>
        <v>0.70222499980872088</v>
      </c>
    </row>
    <row r="4" spans="10:29" x14ac:dyDescent="0.25">
      <c r="J4" s="12" t="s">
        <v>3</v>
      </c>
      <c r="K4" s="6">
        <v>1</v>
      </c>
      <c r="L4" s="6">
        <v>1</v>
      </c>
      <c r="M4" s="16">
        <v>0</v>
      </c>
      <c r="N4" s="6">
        <v>1</v>
      </c>
      <c r="O4" s="6">
        <v>0</v>
      </c>
      <c r="P4" s="6">
        <v>0</v>
      </c>
      <c r="Q4" s="6">
        <v>0</v>
      </c>
      <c r="R4" s="6">
        <v>1</v>
      </c>
      <c r="S4" s="6">
        <v>1</v>
      </c>
      <c r="T4" s="13">
        <v>1</v>
      </c>
      <c r="V4" s="2">
        <v>1</v>
      </c>
      <c r="X4" s="18" cm="1">
        <f t="array" ref="X4">MMULT(K4:T4,$V$2:$V$11)</f>
        <v>6</v>
      </c>
      <c r="Z4">
        <f t="shared" si="0"/>
        <v>0.29777500019127906</v>
      </c>
      <c r="AB4">
        <f t="shared" si="1"/>
        <v>0.70222499980872088</v>
      </c>
    </row>
    <row r="5" spans="10:29" x14ac:dyDescent="0.25">
      <c r="J5" s="12" t="s">
        <v>4</v>
      </c>
      <c r="K5" s="6">
        <v>1</v>
      </c>
      <c r="L5" s="6">
        <v>0</v>
      </c>
      <c r="M5" s="6">
        <v>1</v>
      </c>
      <c r="N5" s="16">
        <v>0</v>
      </c>
      <c r="O5" s="6">
        <v>1</v>
      </c>
      <c r="P5" s="6">
        <v>1</v>
      </c>
      <c r="Q5" s="6">
        <v>1</v>
      </c>
      <c r="R5" s="6">
        <v>0</v>
      </c>
      <c r="S5" s="6">
        <v>1</v>
      </c>
      <c r="T5" s="13">
        <v>0</v>
      </c>
      <c r="V5" s="2">
        <v>1</v>
      </c>
      <c r="X5" s="18" cm="1">
        <f t="array" ref="X5">MMULT(K5:T5,$V$2:$V$11)</f>
        <v>6</v>
      </c>
      <c r="Z5">
        <f t="shared" si="0"/>
        <v>0.29777500019127906</v>
      </c>
      <c r="AB5">
        <f t="shared" si="1"/>
        <v>0.70222499980872088</v>
      </c>
    </row>
    <row r="6" spans="10:29" x14ac:dyDescent="0.25">
      <c r="J6" s="12" t="s">
        <v>5</v>
      </c>
      <c r="K6" s="6">
        <v>1</v>
      </c>
      <c r="L6" s="6">
        <v>0</v>
      </c>
      <c r="M6" s="6">
        <v>0</v>
      </c>
      <c r="N6" s="6">
        <v>1</v>
      </c>
      <c r="O6" s="16">
        <v>0</v>
      </c>
      <c r="P6" s="6">
        <v>1</v>
      </c>
      <c r="Q6" s="6">
        <v>1</v>
      </c>
      <c r="R6" s="6">
        <v>0</v>
      </c>
      <c r="S6" s="6">
        <v>1</v>
      </c>
      <c r="T6" s="13">
        <v>0</v>
      </c>
      <c r="U6" s="2" t="s">
        <v>134</v>
      </c>
      <c r="V6" s="2">
        <v>1</v>
      </c>
      <c r="W6" s="18" t="s">
        <v>130</v>
      </c>
      <c r="X6" s="18" cm="1">
        <f t="array" ref="X6">MMULT(K6:T6,$V$2:$V$11)</f>
        <v>5</v>
      </c>
      <c r="Y6" s="2" t="s">
        <v>130</v>
      </c>
      <c r="Z6">
        <f t="shared" si="0"/>
        <v>0.24814583349273256</v>
      </c>
      <c r="AB6">
        <f t="shared" si="1"/>
        <v>0.75185416650726744</v>
      </c>
      <c r="AC6">
        <f>SQRT(AB2^2+AB3^2+AB4^2+AB5^2+AB6^2+AB7^2+AB8^2+AB9^2+AB10^2+AB11^2)</f>
        <v>2.2013594275765676</v>
      </c>
    </row>
    <row r="7" spans="10:29" x14ac:dyDescent="0.25">
      <c r="J7" s="12" t="s">
        <v>6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16">
        <v>0</v>
      </c>
      <c r="Q7" s="6">
        <v>1</v>
      </c>
      <c r="R7" s="6">
        <v>0</v>
      </c>
      <c r="S7" s="6">
        <v>1</v>
      </c>
      <c r="T7" s="13">
        <v>0</v>
      </c>
      <c r="V7" s="2">
        <v>1</v>
      </c>
      <c r="X7" s="18" cm="1">
        <f t="array" ref="X7">MMULT(K7:T7,$V$2:$V$11)</f>
        <v>5</v>
      </c>
      <c r="Z7">
        <f t="shared" si="0"/>
        <v>0.24814583349273256</v>
      </c>
      <c r="AB7">
        <f t="shared" si="1"/>
        <v>0.75185416650726744</v>
      </c>
    </row>
    <row r="8" spans="10:29" x14ac:dyDescent="0.25">
      <c r="J8" s="12" t="s">
        <v>19</v>
      </c>
      <c r="K8" s="6">
        <v>1</v>
      </c>
      <c r="L8" s="6">
        <v>1</v>
      </c>
      <c r="M8" s="6">
        <v>0</v>
      </c>
      <c r="N8" s="6">
        <v>1</v>
      </c>
      <c r="O8" s="6">
        <v>1</v>
      </c>
      <c r="P8" s="6">
        <v>1</v>
      </c>
      <c r="Q8" s="16">
        <v>0</v>
      </c>
      <c r="R8" s="6">
        <v>0</v>
      </c>
      <c r="S8" s="6">
        <v>1</v>
      </c>
      <c r="T8" s="13">
        <v>0</v>
      </c>
      <c r="V8" s="2">
        <v>1</v>
      </c>
      <c r="X8" s="18" cm="1">
        <f t="array" ref="X8">MMULT(K8:T8,$V$2:$V$11)</f>
        <v>6</v>
      </c>
      <c r="Z8">
        <f t="shared" si="0"/>
        <v>0.29777500019127906</v>
      </c>
      <c r="AB8">
        <f t="shared" si="1"/>
        <v>0.70222499980872088</v>
      </c>
    </row>
    <row r="9" spans="10:29" x14ac:dyDescent="0.25">
      <c r="J9" s="12" t="s">
        <v>7</v>
      </c>
      <c r="K9" s="6">
        <v>1</v>
      </c>
      <c r="L9" s="6">
        <v>1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16">
        <v>0</v>
      </c>
      <c r="S9" s="6">
        <v>1</v>
      </c>
      <c r="T9" s="13">
        <v>1</v>
      </c>
      <c r="V9" s="2">
        <v>1</v>
      </c>
      <c r="X9" s="18" cm="1">
        <f t="array" ref="X9">MMULT(K9:T9,$V$2:$V$11)</f>
        <v>5</v>
      </c>
      <c r="Z9">
        <f t="shared" si="0"/>
        <v>0.24814583349273256</v>
      </c>
      <c r="AB9">
        <f t="shared" si="1"/>
        <v>0.75185416650726744</v>
      </c>
    </row>
    <row r="10" spans="10:29" x14ac:dyDescent="0.25">
      <c r="J10" s="12" t="s">
        <v>8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16">
        <v>0</v>
      </c>
      <c r="T10" s="13">
        <v>1</v>
      </c>
      <c r="V10" s="2">
        <v>1</v>
      </c>
      <c r="X10" s="18" cm="1">
        <f t="array" ref="X10">MMULT(K10:T10,$V$2:$V$11)</f>
        <v>9</v>
      </c>
      <c r="Z10">
        <f t="shared" si="0"/>
        <v>0.44666250028691856</v>
      </c>
      <c r="AB10">
        <f t="shared" si="1"/>
        <v>0.55333749971308144</v>
      </c>
    </row>
    <row r="11" spans="10:29" ht="15.75" thickBot="1" x14ac:dyDescent="0.3">
      <c r="J11" s="14" t="s">
        <v>9</v>
      </c>
      <c r="K11" s="15">
        <v>1</v>
      </c>
      <c r="L11" s="15">
        <v>1</v>
      </c>
      <c r="M11" s="15">
        <v>1</v>
      </c>
      <c r="N11" s="15">
        <v>0</v>
      </c>
      <c r="O11" s="15">
        <v>0</v>
      </c>
      <c r="P11" s="15">
        <v>0</v>
      </c>
      <c r="Q11" s="15">
        <v>0</v>
      </c>
      <c r="R11" s="15">
        <v>1</v>
      </c>
      <c r="S11" s="15">
        <v>1</v>
      </c>
      <c r="T11" s="17">
        <v>0</v>
      </c>
      <c r="V11" s="2">
        <v>1</v>
      </c>
      <c r="X11" s="18" cm="1">
        <f t="array" ref="X11">MMULT(K11:T11,$V$2:$V$11)</f>
        <v>5</v>
      </c>
      <c r="Z11">
        <f t="shared" si="0"/>
        <v>0.24814583349273256</v>
      </c>
      <c r="AB11">
        <f t="shared" si="1"/>
        <v>0.75185416650726744</v>
      </c>
    </row>
    <row r="13" spans="10:29" x14ac:dyDescent="0.25">
      <c r="X13" s="18">
        <f>SQRT(POWER(X2,2)+POWER(X3,2)+POWER(X4,2)+POWER(X5,2)+POWER(X6,2)+POWER(X7,2)+POWER(X8,2)+POWER(X9,2)+POWER(X10,2)+POWER(X11,2))</f>
        <v>20.149441679609886</v>
      </c>
    </row>
    <row r="15" spans="10:29" x14ac:dyDescent="0.25">
      <c r="J15" s="9" t="s">
        <v>135</v>
      </c>
      <c r="K15" s="10" t="s">
        <v>1</v>
      </c>
      <c r="L15" s="10" t="s">
        <v>2</v>
      </c>
      <c r="M15" s="10" t="s">
        <v>3</v>
      </c>
      <c r="N15" s="10" t="s">
        <v>4</v>
      </c>
      <c r="O15" s="10" t="s">
        <v>5</v>
      </c>
      <c r="P15" s="10" t="s">
        <v>6</v>
      </c>
      <c r="Q15" s="10" t="s">
        <v>19</v>
      </c>
      <c r="R15" s="10" t="s">
        <v>7</v>
      </c>
      <c r="S15" s="10" t="s">
        <v>8</v>
      </c>
      <c r="T15" s="11" t="s">
        <v>9</v>
      </c>
    </row>
    <row r="16" spans="10:29" x14ac:dyDescent="0.25">
      <c r="J16" s="12" t="s">
        <v>1</v>
      </c>
      <c r="K16" s="16">
        <v>0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13">
        <v>1</v>
      </c>
      <c r="V16">
        <v>0.44666250028691856</v>
      </c>
      <c r="X16" cm="1">
        <f t="array" ref="X16">MMULT(K16:T16,$V$16:$V$25)</f>
        <v>2.6303458350229652</v>
      </c>
      <c r="Z16">
        <f>X16/$X$27</f>
        <v>0.40747536672627249</v>
      </c>
      <c r="AB16">
        <f>ABS(V16-Z16)</f>
        <v>3.918713356064607E-2</v>
      </c>
    </row>
    <row r="17" spans="10:29" x14ac:dyDescent="0.25">
      <c r="J17" s="12" t="s">
        <v>2</v>
      </c>
      <c r="K17" s="6">
        <v>1</v>
      </c>
      <c r="L17" s="16">
        <v>0</v>
      </c>
      <c r="M17" s="6">
        <v>1</v>
      </c>
      <c r="N17" s="6">
        <v>0</v>
      </c>
      <c r="O17" s="6">
        <v>0</v>
      </c>
      <c r="P17" s="6">
        <v>0</v>
      </c>
      <c r="Q17" s="6">
        <v>1</v>
      </c>
      <c r="R17" s="6">
        <v>1</v>
      </c>
      <c r="S17" s="6">
        <v>1</v>
      </c>
      <c r="T17" s="13">
        <v>1</v>
      </c>
      <c r="V17">
        <v>0.29777500019127906</v>
      </c>
      <c r="X17" cm="1">
        <f t="array" ref="X17">MMULT(K17:T17,$V$16:$V$25)</f>
        <v>1.9851666679418605</v>
      </c>
      <c r="Z17">
        <f t="shared" ref="Z17:Z25" si="2">X17/$X$27</f>
        <v>0.30752857866133776</v>
      </c>
      <c r="AB17">
        <f t="shared" ref="AB17:AB25" si="3">ABS(V17-Z17)</f>
        <v>9.7535784700586992E-3</v>
      </c>
    </row>
    <row r="18" spans="10:29" x14ac:dyDescent="0.25">
      <c r="J18" s="12" t="s">
        <v>3</v>
      </c>
      <c r="K18" s="6">
        <v>1</v>
      </c>
      <c r="L18" s="6">
        <v>1</v>
      </c>
      <c r="M18" s="16">
        <v>0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13">
        <v>1</v>
      </c>
      <c r="V18">
        <v>0.29777500019127906</v>
      </c>
      <c r="X18" cm="1">
        <f t="array" ref="X18">MMULT(K18:T18,$V$16:$V$25)</f>
        <v>1.9851666679418605</v>
      </c>
      <c r="Z18">
        <f t="shared" si="2"/>
        <v>0.30752857866133776</v>
      </c>
      <c r="AB18">
        <f t="shared" si="3"/>
        <v>9.7535784700586992E-3</v>
      </c>
    </row>
    <row r="19" spans="10:29" x14ac:dyDescent="0.25">
      <c r="J19" s="12" t="s">
        <v>4</v>
      </c>
      <c r="K19" s="6">
        <v>1</v>
      </c>
      <c r="L19" s="6">
        <v>0</v>
      </c>
      <c r="M19" s="6">
        <v>1</v>
      </c>
      <c r="N19" s="16">
        <v>0</v>
      </c>
      <c r="O19" s="6">
        <v>1</v>
      </c>
      <c r="P19" s="6">
        <v>1</v>
      </c>
      <c r="Q19" s="6">
        <v>1</v>
      </c>
      <c r="R19" s="6">
        <v>0</v>
      </c>
      <c r="S19" s="6">
        <v>1</v>
      </c>
      <c r="T19" s="13">
        <v>0</v>
      </c>
      <c r="V19">
        <v>0.29777500019127906</v>
      </c>
      <c r="X19" cm="1">
        <f t="array" ref="X19">MMULT(K19:T19,$V$16:$V$25)</f>
        <v>1.9851666679418605</v>
      </c>
      <c r="Z19">
        <f t="shared" si="2"/>
        <v>0.30752857866133776</v>
      </c>
      <c r="AB19">
        <f t="shared" si="3"/>
        <v>9.7535784700586992E-3</v>
      </c>
    </row>
    <row r="20" spans="10:29" x14ac:dyDescent="0.25">
      <c r="J20" s="12" t="s">
        <v>5</v>
      </c>
      <c r="K20" s="6">
        <v>1</v>
      </c>
      <c r="L20" s="6">
        <v>0</v>
      </c>
      <c r="M20" s="6">
        <v>0</v>
      </c>
      <c r="N20" s="6">
        <v>1</v>
      </c>
      <c r="O20" s="16">
        <v>0</v>
      </c>
      <c r="P20" s="6">
        <v>1</v>
      </c>
      <c r="Q20" s="6">
        <v>1</v>
      </c>
      <c r="R20" s="6">
        <v>0</v>
      </c>
      <c r="S20" s="6">
        <v>1</v>
      </c>
      <c r="T20" s="13">
        <v>0</v>
      </c>
      <c r="U20" s="2" t="s">
        <v>134</v>
      </c>
      <c r="V20">
        <v>0.24814583349273256</v>
      </c>
      <c r="W20" s="18" t="s">
        <v>130</v>
      </c>
      <c r="X20" cm="1">
        <f t="array" ref="X20">MMULT(K20:T20,$V$16:$V$25)</f>
        <v>1.7370208344491278</v>
      </c>
      <c r="Y20" s="18" t="s">
        <v>130</v>
      </c>
      <c r="Z20">
        <f t="shared" si="2"/>
        <v>0.26908750632867051</v>
      </c>
      <c r="AB20">
        <f t="shared" si="3"/>
        <v>2.0941672835937952E-2</v>
      </c>
      <c r="AC20">
        <f>SQRT(AB16^2+AB17^2+AB18^2+AB19^2+AB20^2+AB21^2+AB22^2+AB23^2+AB24^2+AB25^2)</f>
        <v>7.215266238993566E-2</v>
      </c>
    </row>
    <row r="21" spans="10:29" x14ac:dyDescent="0.25">
      <c r="J21" s="12" t="s">
        <v>6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16">
        <v>0</v>
      </c>
      <c r="Q21" s="6">
        <v>1</v>
      </c>
      <c r="R21" s="6">
        <v>0</v>
      </c>
      <c r="S21" s="6">
        <v>1</v>
      </c>
      <c r="T21" s="13">
        <v>0</v>
      </c>
      <c r="V21">
        <v>0.24814583349273256</v>
      </c>
      <c r="X21" cm="1">
        <f t="array" ref="X21">MMULT(K21:T21,$V$16:$V$25)</f>
        <v>1.7370208344491278</v>
      </c>
      <c r="Z21">
        <f t="shared" si="2"/>
        <v>0.26908750632867051</v>
      </c>
      <c r="AB21">
        <f t="shared" si="3"/>
        <v>2.0941672835937952E-2</v>
      </c>
    </row>
    <row r="22" spans="10:29" x14ac:dyDescent="0.25">
      <c r="J22" s="12" t="s">
        <v>19</v>
      </c>
      <c r="K22" s="6">
        <v>1</v>
      </c>
      <c r="L22" s="6">
        <v>1</v>
      </c>
      <c r="M22" s="6">
        <v>0</v>
      </c>
      <c r="N22" s="6">
        <v>1</v>
      </c>
      <c r="O22" s="6">
        <v>1</v>
      </c>
      <c r="P22" s="6">
        <v>1</v>
      </c>
      <c r="Q22" s="16">
        <v>0</v>
      </c>
      <c r="R22" s="6">
        <v>0</v>
      </c>
      <c r="S22" s="6">
        <v>1</v>
      </c>
      <c r="T22" s="13">
        <v>0</v>
      </c>
      <c r="V22">
        <v>0.29777500019127906</v>
      </c>
      <c r="X22" cm="1">
        <f t="array" ref="X22">MMULT(K22:T22,$V$16:$V$25)</f>
        <v>1.9851666679418605</v>
      </c>
      <c r="Z22">
        <f t="shared" si="2"/>
        <v>0.30752857866133776</v>
      </c>
      <c r="AB22">
        <f t="shared" si="3"/>
        <v>9.7535784700586992E-3</v>
      </c>
    </row>
    <row r="23" spans="10:29" x14ac:dyDescent="0.25">
      <c r="J23" s="12" t="s">
        <v>7</v>
      </c>
      <c r="K23" s="6">
        <v>1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16">
        <v>0</v>
      </c>
      <c r="S23" s="6">
        <v>1</v>
      </c>
      <c r="T23" s="13">
        <v>1</v>
      </c>
      <c r="V23">
        <v>0.24814583349273256</v>
      </c>
      <c r="X23" cm="1">
        <f t="array" ref="X23">MMULT(K23:T23,$V$16:$V$25)</f>
        <v>1.7370208344491278</v>
      </c>
      <c r="Z23">
        <f t="shared" si="2"/>
        <v>0.26908750632867051</v>
      </c>
      <c r="AB23">
        <f t="shared" si="3"/>
        <v>2.0941672835937952E-2</v>
      </c>
    </row>
    <row r="24" spans="10:29" x14ac:dyDescent="0.25">
      <c r="J24" s="12" t="s">
        <v>8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16">
        <v>0</v>
      </c>
      <c r="T24" s="13">
        <v>1</v>
      </c>
      <c r="V24">
        <v>0.44666250028691856</v>
      </c>
      <c r="X24" cm="1">
        <f t="array" ref="X24">MMULT(K24:T24,$V$16:$V$25)</f>
        <v>2.6303458350229656</v>
      </c>
      <c r="Z24">
        <f t="shared" si="2"/>
        <v>0.4074753667262726</v>
      </c>
      <c r="AB24">
        <f t="shared" si="3"/>
        <v>3.9187133560645959E-2</v>
      </c>
    </row>
    <row r="25" spans="10:29" ht="15.75" thickBot="1" x14ac:dyDescent="0.3">
      <c r="J25" s="14" t="s">
        <v>9</v>
      </c>
      <c r="K25" s="15">
        <v>1</v>
      </c>
      <c r="L25" s="15">
        <v>1</v>
      </c>
      <c r="M25" s="15">
        <v>1</v>
      </c>
      <c r="N25" s="15">
        <v>0</v>
      </c>
      <c r="O25" s="15">
        <v>0</v>
      </c>
      <c r="P25" s="15">
        <v>0</v>
      </c>
      <c r="Q25" s="15">
        <v>0</v>
      </c>
      <c r="R25" s="15">
        <v>1</v>
      </c>
      <c r="S25" s="15">
        <v>1</v>
      </c>
      <c r="T25" s="17">
        <v>0</v>
      </c>
      <c r="V25">
        <v>0.24814583349273256</v>
      </c>
      <c r="X25" cm="1">
        <f t="array" ref="X25">MMULT(K25:T25,$V$16:$V$25)</f>
        <v>1.7370208344491278</v>
      </c>
      <c r="Z25">
        <f t="shared" si="2"/>
        <v>0.26908750632867051</v>
      </c>
      <c r="AB25">
        <f t="shared" si="3"/>
        <v>2.0941672835937952E-2</v>
      </c>
    </row>
    <row r="27" spans="10:29" x14ac:dyDescent="0.25">
      <c r="X27">
        <f>SQRT(POWER(X16,2)+POWER(X17,2)+POWER(X18,2)+POWER(X19,2)+POWER(X20,2)+POWER(X21,2)+POWER(X22,2)+POWER(X23,2)+POWER(X24,2)+POWER(X25,2))</f>
        <v>6.4552266218093575</v>
      </c>
    </row>
    <row r="29" spans="10:29" x14ac:dyDescent="0.25">
      <c r="J29" s="9" t="s">
        <v>136</v>
      </c>
      <c r="K29" s="10" t="s">
        <v>1</v>
      </c>
      <c r="L29" s="10" t="s">
        <v>2</v>
      </c>
      <c r="M29" s="10" t="s">
        <v>3</v>
      </c>
      <c r="N29" s="10" t="s">
        <v>4</v>
      </c>
      <c r="O29" s="10" t="s">
        <v>5</v>
      </c>
      <c r="P29" s="10" t="s">
        <v>6</v>
      </c>
      <c r="Q29" s="10" t="s">
        <v>19</v>
      </c>
      <c r="R29" s="10" t="s">
        <v>7</v>
      </c>
      <c r="S29" s="10" t="s">
        <v>8</v>
      </c>
      <c r="T29" s="11" t="s">
        <v>9</v>
      </c>
    </row>
    <row r="30" spans="10:29" x14ac:dyDescent="0.25">
      <c r="J30" s="12" t="s">
        <v>1</v>
      </c>
      <c r="K30" s="16">
        <v>0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13">
        <v>1</v>
      </c>
      <c r="V30">
        <v>0.40747536672627249</v>
      </c>
      <c r="X30" cm="1">
        <f t="array" ref="X30">MMULT(K30:T30,$V$30:$V$39)</f>
        <v>2.7139397066863058</v>
      </c>
      <c r="Z30">
        <f>X30/$X$41</f>
        <v>0.4199031869966115</v>
      </c>
      <c r="AB30" s="2">
        <f>ABS(V30-Z30)</f>
        <v>1.2427820270339007E-2</v>
      </c>
    </row>
    <row r="31" spans="10:29" x14ac:dyDescent="0.25">
      <c r="J31" s="12" t="s">
        <v>2</v>
      </c>
      <c r="K31" s="6">
        <v>1</v>
      </c>
      <c r="L31" s="16">
        <v>0</v>
      </c>
      <c r="M31" s="6">
        <v>1</v>
      </c>
      <c r="N31" s="6">
        <v>0</v>
      </c>
      <c r="O31" s="6">
        <v>0</v>
      </c>
      <c r="P31" s="6">
        <v>0</v>
      </c>
      <c r="Q31" s="6">
        <v>1</v>
      </c>
      <c r="R31" s="6">
        <v>1</v>
      </c>
      <c r="S31" s="6">
        <v>1</v>
      </c>
      <c r="T31" s="13">
        <v>1</v>
      </c>
      <c r="V31">
        <v>0.30752857866133776</v>
      </c>
      <c r="X31" cm="1">
        <f t="array" ref="X31">MMULT(K31:T31,$V$30:$V$39)</f>
        <v>1.9681829034325617</v>
      </c>
      <c r="Z31">
        <f t="shared" ref="Z31:Z39" si="4">X31/$X$41</f>
        <v>0.30451902513068707</v>
      </c>
      <c r="AB31" s="2">
        <f t="shared" ref="AB31:AB39" si="5">ABS(V31-Z31)</f>
        <v>3.0095535306506882E-3</v>
      </c>
    </row>
    <row r="32" spans="10:29" x14ac:dyDescent="0.25">
      <c r="J32" s="12" t="s">
        <v>3</v>
      </c>
      <c r="K32" s="6">
        <v>1</v>
      </c>
      <c r="L32" s="6">
        <v>1</v>
      </c>
      <c r="M32" s="16">
        <v>0</v>
      </c>
      <c r="N32" s="6">
        <v>1</v>
      </c>
      <c r="O32" s="6">
        <v>0</v>
      </c>
      <c r="P32" s="6">
        <v>0</v>
      </c>
      <c r="Q32" s="6">
        <v>0</v>
      </c>
      <c r="R32" s="6">
        <v>1</v>
      </c>
      <c r="S32" s="6">
        <v>1</v>
      </c>
      <c r="T32" s="13">
        <v>1</v>
      </c>
      <c r="V32">
        <v>0.30752857866133776</v>
      </c>
      <c r="X32" cm="1">
        <f t="array" ref="X32">MMULT(K32:T32,$V$30:$V$39)</f>
        <v>1.9681829034325617</v>
      </c>
      <c r="Z32">
        <f t="shared" si="4"/>
        <v>0.30451902513068707</v>
      </c>
      <c r="AB32" s="2">
        <f t="shared" si="5"/>
        <v>3.0095535306506882E-3</v>
      </c>
    </row>
    <row r="33" spans="10:29" x14ac:dyDescent="0.25">
      <c r="J33" s="12" t="s">
        <v>4</v>
      </c>
      <c r="K33" s="6">
        <v>1</v>
      </c>
      <c r="L33" s="6">
        <v>0</v>
      </c>
      <c r="M33" s="6">
        <v>1</v>
      </c>
      <c r="N33" s="16">
        <v>0</v>
      </c>
      <c r="O33" s="6">
        <v>1</v>
      </c>
      <c r="P33" s="6">
        <v>1</v>
      </c>
      <c r="Q33" s="6">
        <v>1</v>
      </c>
      <c r="R33" s="6">
        <v>0</v>
      </c>
      <c r="S33" s="6">
        <v>1</v>
      </c>
      <c r="T33" s="13">
        <v>0</v>
      </c>
      <c r="V33">
        <v>0.30752857866133776</v>
      </c>
      <c r="X33" cm="1">
        <f t="array" ref="X33">MMULT(K33:T33,$V$30:$V$39)</f>
        <v>1.9681829034325617</v>
      </c>
      <c r="Z33">
        <f t="shared" si="4"/>
        <v>0.30451902513068707</v>
      </c>
      <c r="AB33" s="2">
        <f t="shared" si="5"/>
        <v>3.0095535306506882E-3</v>
      </c>
    </row>
    <row r="34" spans="10:29" x14ac:dyDescent="0.25">
      <c r="J34" s="12" t="s">
        <v>5</v>
      </c>
      <c r="K34" s="6">
        <v>1</v>
      </c>
      <c r="L34" s="6">
        <v>0</v>
      </c>
      <c r="M34" s="6">
        <v>0</v>
      </c>
      <c r="N34" s="6">
        <v>1</v>
      </c>
      <c r="O34" s="16">
        <v>0</v>
      </c>
      <c r="P34" s="6">
        <v>1</v>
      </c>
      <c r="Q34" s="6">
        <v>1</v>
      </c>
      <c r="R34" s="6">
        <v>0</v>
      </c>
      <c r="S34" s="6">
        <v>1</v>
      </c>
      <c r="T34" s="13">
        <v>0</v>
      </c>
      <c r="U34" s="2" t="s">
        <v>134</v>
      </c>
      <c r="V34">
        <v>0.26908750632867051</v>
      </c>
      <c r="W34" s="18" t="s">
        <v>130</v>
      </c>
      <c r="X34" cm="1">
        <f t="array" ref="X34">MMULT(K34:T34,$V$30:$V$39)</f>
        <v>1.6990953971038913</v>
      </c>
      <c r="Y34" s="18" t="s">
        <v>130</v>
      </c>
      <c r="Z34">
        <f t="shared" si="4"/>
        <v>0.26288556466360097</v>
      </c>
      <c r="AB34" s="2">
        <f t="shared" si="5"/>
        <v>6.2019416650695436E-3</v>
      </c>
      <c r="AC34">
        <f>SQRT(AB30^2+AB31^2+AB32^2+AB33^2+AB34^2+AB35^2+AB36^2+AB37^2+AB38^2+AB39^2)</f>
        <v>2.2338025983215316E-2</v>
      </c>
    </row>
    <row r="35" spans="10:29" x14ac:dyDescent="0.25">
      <c r="J35" s="12" t="s">
        <v>6</v>
      </c>
      <c r="K35" s="6">
        <v>1</v>
      </c>
      <c r="L35" s="6">
        <v>0</v>
      </c>
      <c r="M35" s="6">
        <v>0</v>
      </c>
      <c r="N35" s="6">
        <v>1</v>
      </c>
      <c r="O35" s="6">
        <v>1</v>
      </c>
      <c r="P35" s="16">
        <v>0</v>
      </c>
      <c r="Q35" s="6">
        <v>1</v>
      </c>
      <c r="R35" s="6">
        <v>0</v>
      </c>
      <c r="S35" s="6">
        <v>1</v>
      </c>
      <c r="T35" s="13">
        <v>0</v>
      </c>
      <c r="V35">
        <v>0.26908750632867051</v>
      </c>
      <c r="X35" cm="1">
        <f t="array" ref="X35">MMULT(K35:T35,$V$30:$V$39)</f>
        <v>1.6990953971038913</v>
      </c>
      <c r="Z35">
        <f t="shared" si="4"/>
        <v>0.26288556466360097</v>
      </c>
      <c r="AB35" s="2">
        <f t="shared" si="5"/>
        <v>6.2019416650695436E-3</v>
      </c>
    </row>
    <row r="36" spans="10:29" x14ac:dyDescent="0.25">
      <c r="J36" s="12" t="s">
        <v>19</v>
      </c>
      <c r="K36" s="6">
        <v>1</v>
      </c>
      <c r="L36" s="6">
        <v>1</v>
      </c>
      <c r="M36" s="6">
        <v>0</v>
      </c>
      <c r="N36" s="6">
        <v>1</v>
      </c>
      <c r="O36" s="6">
        <v>1</v>
      </c>
      <c r="P36" s="6">
        <v>1</v>
      </c>
      <c r="Q36" s="16">
        <v>0</v>
      </c>
      <c r="R36" s="6">
        <v>0</v>
      </c>
      <c r="S36" s="6">
        <v>1</v>
      </c>
      <c r="T36" s="13">
        <v>0</v>
      </c>
      <c r="V36">
        <v>0.30752857866133776</v>
      </c>
      <c r="X36" cm="1">
        <f t="array" ref="X36">MMULT(K36:T36,$V$30:$V$39)</f>
        <v>1.9681829034325617</v>
      </c>
      <c r="Z36">
        <f t="shared" si="4"/>
        <v>0.30451902513068707</v>
      </c>
      <c r="AB36" s="2">
        <f t="shared" si="5"/>
        <v>3.0095535306506882E-3</v>
      </c>
    </row>
    <row r="37" spans="10:29" x14ac:dyDescent="0.25">
      <c r="J37" s="12" t="s">
        <v>7</v>
      </c>
      <c r="K37" s="6">
        <v>1</v>
      </c>
      <c r="L37" s="6">
        <v>1</v>
      </c>
      <c r="M37" s="6">
        <v>1</v>
      </c>
      <c r="N37" s="6">
        <v>0</v>
      </c>
      <c r="O37" s="6">
        <v>0</v>
      </c>
      <c r="P37" s="6">
        <v>0</v>
      </c>
      <c r="Q37" s="6">
        <v>0</v>
      </c>
      <c r="R37" s="16">
        <v>0</v>
      </c>
      <c r="S37" s="6">
        <v>1</v>
      </c>
      <c r="T37" s="13">
        <v>1</v>
      </c>
      <c r="V37">
        <v>0.26908750632867051</v>
      </c>
      <c r="X37" cm="1">
        <f t="array" ref="X37">MMULT(K37:T37,$V$30:$V$39)</f>
        <v>1.6990953971038909</v>
      </c>
      <c r="Z37">
        <f t="shared" si="4"/>
        <v>0.26288556466360091</v>
      </c>
      <c r="AB37" s="2">
        <f t="shared" si="5"/>
        <v>6.2019416650695991E-3</v>
      </c>
    </row>
    <row r="38" spans="10:29" x14ac:dyDescent="0.25">
      <c r="J38" s="12" t="s">
        <v>8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16">
        <v>0</v>
      </c>
      <c r="T38" s="13">
        <v>1</v>
      </c>
      <c r="V38">
        <v>0.4074753667262726</v>
      </c>
      <c r="X38" cm="1">
        <f t="array" ref="X38">MMULT(K38:T38,$V$30:$V$39)</f>
        <v>2.7139397066863049</v>
      </c>
      <c r="Z38">
        <f t="shared" si="4"/>
        <v>0.41990318699661133</v>
      </c>
      <c r="AB38" s="2">
        <f t="shared" si="5"/>
        <v>1.242782027033873E-2</v>
      </c>
    </row>
    <row r="39" spans="10:29" ht="15.75" thickBot="1" x14ac:dyDescent="0.3">
      <c r="J39" s="14" t="s">
        <v>9</v>
      </c>
      <c r="K39" s="15">
        <v>1</v>
      </c>
      <c r="L39" s="15">
        <v>1</v>
      </c>
      <c r="M39" s="15">
        <v>1</v>
      </c>
      <c r="N39" s="15">
        <v>0</v>
      </c>
      <c r="O39" s="15">
        <v>0</v>
      </c>
      <c r="P39" s="15">
        <v>0</v>
      </c>
      <c r="Q39" s="15">
        <v>0</v>
      </c>
      <c r="R39" s="15">
        <v>1</v>
      </c>
      <c r="S39" s="15">
        <v>1</v>
      </c>
      <c r="T39" s="17">
        <v>0</v>
      </c>
      <c r="V39">
        <v>0.26908750632867051</v>
      </c>
      <c r="X39" cm="1">
        <f t="array" ref="X39">MMULT(K39:T39,$V$30:$V$39)</f>
        <v>1.6990953971038913</v>
      </c>
      <c r="Z39">
        <f t="shared" si="4"/>
        <v>0.26288556466360097</v>
      </c>
      <c r="AB39" s="2">
        <f t="shared" si="5"/>
        <v>6.2019416650695436E-3</v>
      </c>
    </row>
    <row r="41" spans="10:29" x14ac:dyDescent="0.25">
      <c r="X41">
        <f>SQRT(POWER(X30,2)+POWER(X31,2)+POWER(X32,2)+POWER(X33,2)+POWER(X34,2)+POWER(X35,2)+POWER(X36,2)+POWER(X37,2)+POWER(X38,2)+POWER(X39,2))</f>
        <v>6.4632510319770606</v>
      </c>
    </row>
    <row r="43" spans="10:29" x14ac:dyDescent="0.25">
      <c r="J43" s="9" t="s">
        <v>137</v>
      </c>
      <c r="K43" s="10" t="s">
        <v>1</v>
      </c>
      <c r="L43" s="10" t="s">
        <v>2</v>
      </c>
      <c r="M43" s="10" t="s">
        <v>3</v>
      </c>
      <c r="N43" s="10" t="s">
        <v>4</v>
      </c>
      <c r="O43" s="10" t="s">
        <v>5</v>
      </c>
      <c r="P43" s="10" t="s">
        <v>6</v>
      </c>
      <c r="Q43" s="10" t="s">
        <v>19</v>
      </c>
      <c r="R43" s="10" t="s">
        <v>7</v>
      </c>
      <c r="S43" s="10" t="s">
        <v>8</v>
      </c>
      <c r="T43" s="11" t="s">
        <v>9</v>
      </c>
    </row>
    <row r="44" spans="10:29" x14ac:dyDescent="0.25">
      <c r="J44" s="12" t="s">
        <v>1</v>
      </c>
      <c r="K44" s="1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13">
        <v>1</v>
      </c>
      <c r="V44">
        <v>0.4199031869966115</v>
      </c>
      <c r="X44" cm="1">
        <f t="array" ref="X44">MMULT(K44:T44,$V$44:$V$53)</f>
        <v>2.6895215461737636</v>
      </c>
      <c r="Z44">
        <f>X44/$X$55</f>
        <v>0.41607567309681209</v>
      </c>
      <c r="AB44">
        <f>ABS(V44-Z44)</f>
        <v>3.8275138997994063E-3</v>
      </c>
    </row>
    <row r="45" spans="10:29" x14ac:dyDescent="0.25">
      <c r="J45" s="12" t="s">
        <v>2</v>
      </c>
      <c r="K45" s="6">
        <v>1</v>
      </c>
      <c r="L45" s="16">
        <v>0</v>
      </c>
      <c r="M45" s="6">
        <v>1</v>
      </c>
      <c r="N45" s="6">
        <v>0</v>
      </c>
      <c r="O45" s="6">
        <v>0</v>
      </c>
      <c r="P45" s="6">
        <v>0</v>
      </c>
      <c r="Q45" s="6">
        <v>1</v>
      </c>
      <c r="R45" s="6">
        <v>1</v>
      </c>
      <c r="S45" s="6">
        <v>1</v>
      </c>
      <c r="T45" s="13">
        <v>1</v>
      </c>
      <c r="V45">
        <v>0.30451902513068707</v>
      </c>
      <c r="X45" cm="1">
        <f t="array" ref="X45">MMULT(K45:T45,$V$44:$V$53)</f>
        <v>1.9746155535817986</v>
      </c>
      <c r="Z45">
        <f t="shared" ref="Z45:Z53" si="6">X45/$X$55</f>
        <v>0.3054779377889022</v>
      </c>
      <c r="AB45">
        <f t="shared" ref="AB45:AB53" si="7">ABS(V45-Z45)</f>
        <v>9.589126582151275E-4</v>
      </c>
    </row>
    <row r="46" spans="10:29" x14ac:dyDescent="0.25">
      <c r="J46" s="12" t="s">
        <v>3</v>
      </c>
      <c r="K46" s="6">
        <v>1</v>
      </c>
      <c r="L46" s="6">
        <v>1</v>
      </c>
      <c r="M46" s="16">
        <v>0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13">
        <v>1</v>
      </c>
      <c r="V46">
        <v>0.30451902513068707</v>
      </c>
      <c r="X46" cm="1">
        <f t="array" ref="X46">MMULT(K46:T46,$V$44:$V$53)</f>
        <v>1.9746155535817986</v>
      </c>
      <c r="Z46">
        <f t="shared" si="6"/>
        <v>0.3054779377889022</v>
      </c>
      <c r="AB46">
        <f t="shared" si="7"/>
        <v>9.589126582151275E-4</v>
      </c>
    </row>
    <row r="47" spans="10:29" x14ac:dyDescent="0.25">
      <c r="J47" s="12" t="s">
        <v>4</v>
      </c>
      <c r="K47" s="6">
        <v>1</v>
      </c>
      <c r="L47" s="6">
        <v>0</v>
      </c>
      <c r="M47" s="6">
        <v>1</v>
      </c>
      <c r="N47" s="16">
        <v>0</v>
      </c>
      <c r="O47" s="6">
        <v>1</v>
      </c>
      <c r="P47" s="6">
        <v>1</v>
      </c>
      <c r="Q47" s="6">
        <v>1</v>
      </c>
      <c r="R47" s="6">
        <v>0</v>
      </c>
      <c r="S47" s="6">
        <v>1</v>
      </c>
      <c r="T47" s="13">
        <v>0</v>
      </c>
      <c r="V47">
        <v>0.30451902513068707</v>
      </c>
      <c r="X47" cm="1">
        <f t="array" ref="X47">MMULT(K47:T47,$V$44:$V$53)</f>
        <v>1.9746155535817991</v>
      </c>
      <c r="Z47">
        <f t="shared" si="6"/>
        <v>0.30547793778890225</v>
      </c>
      <c r="AB47">
        <f t="shared" si="7"/>
        <v>9.5891265821518301E-4</v>
      </c>
    </row>
    <row r="48" spans="10:29" x14ac:dyDescent="0.25">
      <c r="J48" s="12" t="s">
        <v>5</v>
      </c>
      <c r="K48" s="6">
        <v>1</v>
      </c>
      <c r="L48" s="6">
        <v>0</v>
      </c>
      <c r="M48" s="6">
        <v>0</v>
      </c>
      <c r="N48" s="6">
        <v>1</v>
      </c>
      <c r="O48" s="16">
        <v>0</v>
      </c>
      <c r="P48" s="6">
        <v>1</v>
      </c>
      <c r="Q48" s="6">
        <v>1</v>
      </c>
      <c r="R48" s="6">
        <v>0</v>
      </c>
      <c r="S48" s="6">
        <v>1</v>
      </c>
      <c r="T48" s="13">
        <v>0</v>
      </c>
      <c r="U48" s="18" t="s">
        <v>134</v>
      </c>
      <c r="V48">
        <v>0.26288556466360097</v>
      </c>
      <c r="W48" s="18" t="s">
        <v>130</v>
      </c>
      <c r="X48" cm="1">
        <f t="array" ref="X48">MMULT(K48:T48,$V$44:$V$53)</f>
        <v>1.7117299889181981</v>
      </c>
      <c r="Y48" s="18" t="s">
        <v>130</v>
      </c>
      <c r="Z48">
        <f t="shared" si="6"/>
        <v>0.26480888703507854</v>
      </c>
      <c r="AB48">
        <f t="shared" si="7"/>
        <v>1.923322371477576E-3</v>
      </c>
      <c r="AC48">
        <f>SQRT(AB45^2+AB46^2+AB47^2+AB48^2+AB49^2+AB50^2+AB51^2+AB52^2+AB53^2+AB44^2)</f>
        <v>6.9119067578461407E-3</v>
      </c>
    </row>
    <row r="49" spans="10:29" x14ac:dyDescent="0.25">
      <c r="J49" s="12" t="s">
        <v>6</v>
      </c>
      <c r="K49" s="6">
        <v>1</v>
      </c>
      <c r="L49" s="6">
        <v>0</v>
      </c>
      <c r="M49" s="6">
        <v>0</v>
      </c>
      <c r="N49" s="6">
        <v>1</v>
      </c>
      <c r="O49" s="6">
        <v>1</v>
      </c>
      <c r="P49" s="16">
        <v>0</v>
      </c>
      <c r="Q49" s="6">
        <v>1</v>
      </c>
      <c r="R49" s="6">
        <v>0</v>
      </c>
      <c r="S49" s="6">
        <v>1</v>
      </c>
      <c r="T49" s="13">
        <v>0</v>
      </c>
      <c r="V49">
        <v>0.26288556466360097</v>
      </c>
      <c r="X49" cm="1">
        <f t="array" ref="X49">MMULT(K49:T49,$V$44:$V$53)</f>
        <v>1.7117299889181981</v>
      </c>
      <c r="Z49">
        <f t="shared" si="6"/>
        <v>0.26480888703507854</v>
      </c>
      <c r="AB49">
        <f t="shared" si="7"/>
        <v>1.923322371477576E-3</v>
      </c>
    </row>
    <row r="50" spans="10:29" x14ac:dyDescent="0.25">
      <c r="J50" s="12" t="s">
        <v>19</v>
      </c>
      <c r="K50" s="6">
        <v>1</v>
      </c>
      <c r="L50" s="6">
        <v>1</v>
      </c>
      <c r="M50" s="6">
        <v>0</v>
      </c>
      <c r="N50" s="6">
        <v>1</v>
      </c>
      <c r="O50" s="6">
        <v>1</v>
      </c>
      <c r="P50" s="6">
        <v>1</v>
      </c>
      <c r="Q50" s="16">
        <v>0</v>
      </c>
      <c r="R50" s="6">
        <v>0</v>
      </c>
      <c r="S50" s="6">
        <v>1</v>
      </c>
      <c r="T50" s="13">
        <v>0</v>
      </c>
      <c r="V50">
        <v>0.30451902513068707</v>
      </c>
      <c r="X50" cm="1">
        <f t="array" ref="X50">MMULT(K50:T50,$V$44:$V$53)</f>
        <v>1.9746155535817991</v>
      </c>
      <c r="Z50">
        <f t="shared" si="6"/>
        <v>0.30547793778890225</v>
      </c>
      <c r="AB50">
        <f t="shared" si="7"/>
        <v>9.5891265821518301E-4</v>
      </c>
    </row>
    <row r="51" spans="10:29" x14ac:dyDescent="0.25">
      <c r="J51" s="12" t="s">
        <v>7</v>
      </c>
      <c r="K51" s="6">
        <v>1</v>
      </c>
      <c r="L51" s="6">
        <v>1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16">
        <v>0</v>
      </c>
      <c r="S51" s="6">
        <v>1</v>
      </c>
      <c r="T51" s="13">
        <v>1</v>
      </c>
      <c r="V51">
        <v>0.26288556466360091</v>
      </c>
      <c r="X51" cm="1">
        <f t="array" ref="X51">MMULT(K51:T51,$V$44:$V$53)</f>
        <v>1.7117299889181981</v>
      </c>
      <c r="Z51">
        <f t="shared" si="6"/>
        <v>0.26480888703507854</v>
      </c>
      <c r="AB51">
        <f t="shared" si="7"/>
        <v>1.9233223714776315E-3</v>
      </c>
    </row>
    <row r="52" spans="10:29" x14ac:dyDescent="0.25">
      <c r="J52" s="12" t="s">
        <v>8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16">
        <v>0</v>
      </c>
      <c r="T52" s="13">
        <v>1</v>
      </c>
      <c r="V52">
        <v>0.41990318699661133</v>
      </c>
      <c r="X52" cm="1">
        <f t="array" ref="X52">MMULT(K52:T52,$V$44:$V$53)</f>
        <v>2.689521546173764</v>
      </c>
      <c r="Z52">
        <f t="shared" si="6"/>
        <v>0.41607567309681215</v>
      </c>
      <c r="AB52">
        <f t="shared" si="7"/>
        <v>3.8275138997991842E-3</v>
      </c>
    </row>
    <row r="53" spans="10:29" ht="15.75" thickBot="1" x14ac:dyDescent="0.3">
      <c r="J53" s="14" t="s">
        <v>9</v>
      </c>
      <c r="K53" s="15">
        <v>1</v>
      </c>
      <c r="L53" s="15">
        <v>1</v>
      </c>
      <c r="M53" s="15">
        <v>1</v>
      </c>
      <c r="N53" s="15">
        <v>0</v>
      </c>
      <c r="O53" s="15">
        <v>0</v>
      </c>
      <c r="P53" s="15">
        <v>0</v>
      </c>
      <c r="Q53" s="15">
        <v>0</v>
      </c>
      <c r="R53" s="15">
        <v>1</v>
      </c>
      <c r="S53" s="15">
        <v>1</v>
      </c>
      <c r="T53" s="17">
        <v>0</v>
      </c>
      <c r="V53">
        <v>0.26288556466360097</v>
      </c>
      <c r="X53" cm="1">
        <f t="array" ref="X53">MMULT(K53:T53,$V$44:$V$53)</f>
        <v>1.7117299889181976</v>
      </c>
      <c r="Z53">
        <f t="shared" si="6"/>
        <v>0.26480888703507849</v>
      </c>
      <c r="AB53">
        <f t="shared" si="7"/>
        <v>1.9233223714775205E-3</v>
      </c>
    </row>
    <row r="55" spans="10:29" x14ac:dyDescent="0.25">
      <c r="X55">
        <f>SQRT(POWER(X45,2)+POWER(X46,2)+POWER(X47,2)+POWER(X48,2)+POWER(X49,2)+POWER(X50,2)+POWER(X51,2)+POWER(X52,2)+POWER(X53,2)+POWER(X44,2))</f>
        <v>6.4640201772814736</v>
      </c>
    </row>
    <row r="57" spans="10:29" x14ac:dyDescent="0.25">
      <c r="J57" s="9" t="s">
        <v>138</v>
      </c>
      <c r="K57" s="10" t="s">
        <v>1</v>
      </c>
      <c r="L57" s="10" t="s">
        <v>2</v>
      </c>
      <c r="M57" s="10" t="s">
        <v>3</v>
      </c>
      <c r="N57" s="10" t="s">
        <v>4</v>
      </c>
      <c r="O57" s="10" t="s">
        <v>5</v>
      </c>
      <c r="P57" s="10" t="s">
        <v>6</v>
      </c>
      <c r="Q57" s="10" t="s">
        <v>19</v>
      </c>
      <c r="R57" s="10" t="s">
        <v>7</v>
      </c>
      <c r="S57" s="10" t="s">
        <v>8</v>
      </c>
      <c r="T57" s="11" t="s">
        <v>9</v>
      </c>
    </row>
    <row r="58" spans="10:29" x14ac:dyDescent="0.25">
      <c r="J58" s="12" t="s">
        <v>1</v>
      </c>
      <c r="K58" s="16">
        <v>0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13">
        <v>1</v>
      </c>
      <c r="V58">
        <v>0.41607567309681209</v>
      </c>
      <c r="X58" cm="1">
        <f t="array" ref="X58">MMULT(K58:T58,$V$58:$V$67)</f>
        <v>2.6972229723927357</v>
      </c>
      <c r="Z58">
        <f>X58/$X$69</f>
        <v>0.41726234920163291</v>
      </c>
      <c r="AB58">
        <f>ABS(V58-Z58)</f>
        <v>1.1866761048208163E-3</v>
      </c>
    </row>
    <row r="59" spans="10:29" x14ac:dyDescent="0.25">
      <c r="J59" s="12" t="s">
        <v>2</v>
      </c>
      <c r="K59" s="6">
        <v>1</v>
      </c>
      <c r="L59" s="16">
        <v>0</v>
      </c>
      <c r="M59" s="6">
        <v>1</v>
      </c>
      <c r="N59" s="6">
        <v>0</v>
      </c>
      <c r="O59" s="6">
        <v>0</v>
      </c>
      <c r="P59" s="6">
        <v>0</v>
      </c>
      <c r="Q59" s="6">
        <v>1</v>
      </c>
      <c r="R59" s="6">
        <v>1</v>
      </c>
      <c r="S59" s="6">
        <v>1</v>
      </c>
      <c r="T59" s="13">
        <v>1</v>
      </c>
      <c r="V59">
        <v>0.3054779377889022</v>
      </c>
      <c r="X59" cm="1">
        <f t="array" ref="X59">MMULT(K59:T59,$V$58:$V$67)</f>
        <v>1.9727249958415858</v>
      </c>
      <c r="Z59">
        <f t="shared" ref="Z59:Z67" si="8">X59/$X$69</f>
        <v>0.30518198699880633</v>
      </c>
      <c r="AB59">
        <f t="shared" ref="AB59:AB67" si="9">ABS(V59-Z59)</f>
        <v>2.9595079009586689E-4</v>
      </c>
    </row>
    <row r="60" spans="10:29" x14ac:dyDescent="0.25">
      <c r="J60" s="12" t="s">
        <v>3</v>
      </c>
      <c r="K60" s="6">
        <v>1</v>
      </c>
      <c r="L60" s="6">
        <v>1</v>
      </c>
      <c r="M60" s="16">
        <v>0</v>
      </c>
      <c r="N60" s="6">
        <v>1</v>
      </c>
      <c r="O60" s="6">
        <v>0</v>
      </c>
      <c r="P60" s="6">
        <v>0</v>
      </c>
      <c r="Q60" s="6">
        <v>0</v>
      </c>
      <c r="R60" s="6">
        <v>1</v>
      </c>
      <c r="S60" s="6">
        <v>1</v>
      </c>
      <c r="T60" s="13">
        <v>1</v>
      </c>
      <c r="V60">
        <v>0.3054779377889022</v>
      </c>
      <c r="X60" cm="1">
        <f t="array" ref="X60">MMULT(K60:T60,$V$58:$V$67)</f>
        <v>1.9727249958415858</v>
      </c>
      <c r="Z60">
        <f t="shared" si="8"/>
        <v>0.30518198699880633</v>
      </c>
      <c r="AB60">
        <f t="shared" si="9"/>
        <v>2.9595079009586689E-4</v>
      </c>
    </row>
    <row r="61" spans="10:29" x14ac:dyDescent="0.25">
      <c r="J61" s="12" t="s">
        <v>4</v>
      </c>
      <c r="K61" s="6">
        <v>1</v>
      </c>
      <c r="L61" s="6">
        <v>0</v>
      </c>
      <c r="M61" s="6">
        <v>1</v>
      </c>
      <c r="N61" s="16">
        <v>0</v>
      </c>
      <c r="O61" s="6">
        <v>1</v>
      </c>
      <c r="P61" s="6">
        <v>1</v>
      </c>
      <c r="Q61" s="6">
        <v>1</v>
      </c>
      <c r="R61" s="6">
        <v>0</v>
      </c>
      <c r="S61" s="6">
        <v>1</v>
      </c>
      <c r="T61" s="13">
        <v>0</v>
      </c>
      <c r="V61">
        <v>0.30547793778890225</v>
      </c>
      <c r="X61" cm="1">
        <f t="array" ref="X61">MMULT(K61:T61,$V$58:$V$67)</f>
        <v>1.972724995841586</v>
      </c>
      <c r="Z61">
        <f t="shared" si="8"/>
        <v>0.30518198699880633</v>
      </c>
      <c r="AB61">
        <f t="shared" si="9"/>
        <v>2.959507900959224E-4</v>
      </c>
    </row>
    <row r="62" spans="10:29" x14ac:dyDescent="0.25">
      <c r="J62" s="12" t="s">
        <v>5</v>
      </c>
      <c r="K62" s="6">
        <v>1</v>
      </c>
      <c r="L62" s="6">
        <v>0</v>
      </c>
      <c r="M62" s="6">
        <v>0</v>
      </c>
      <c r="N62" s="6">
        <v>1</v>
      </c>
      <c r="O62" s="16">
        <v>0</v>
      </c>
      <c r="P62" s="6">
        <v>1</v>
      </c>
      <c r="Q62" s="6">
        <v>1</v>
      </c>
      <c r="R62" s="6">
        <v>0</v>
      </c>
      <c r="S62" s="6">
        <v>1</v>
      </c>
      <c r="T62" s="13">
        <v>0</v>
      </c>
      <c r="U62" s="18" t="s">
        <v>134</v>
      </c>
      <c r="V62">
        <v>0.26480888703507854</v>
      </c>
      <c r="W62" s="18" t="s">
        <v>130</v>
      </c>
      <c r="X62" cm="1">
        <f t="array" ref="X62">MMULT(K62:T62,$V$58:$V$67)</f>
        <v>1.7079161088065073</v>
      </c>
      <c r="Y62" s="18" t="s">
        <v>130</v>
      </c>
      <c r="Z62">
        <f t="shared" si="8"/>
        <v>0.26421586019924642</v>
      </c>
      <c r="AB62">
        <f t="shared" si="9"/>
        <v>5.9302683583212223E-4</v>
      </c>
      <c r="AC62">
        <f>SQRT(AB59^2+AB60^2+AB61^2+AB62^2+AB63^2+AB64^2+AB65^2+AB66^2+AB67^2+AB58^2)</f>
        <v>2.1385675458603245E-3</v>
      </c>
    </row>
    <row r="63" spans="10:29" x14ac:dyDescent="0.25">
      <c r="J63" s="12" t="s">
        <v>6</v>
      </c>
      <c r="K63" s="6">
        <v>1</v>
      </c>
      <c r="L63" s="6">
        <v>0</v>
      </c>
      <c r="M63" s="6">
        <v>0</v>
      </c>
      <c r="N63" s="6">
        <v>1</v>
      </c>
      <c r="O63" s="6">
        <v>1</v>
      </c>
      <c r="P63" s="16">
        <v>0</v>
      </c>
      <c r="Q63" s="6">
        <v>1</v>
      </c>
      <c r="R63" s="6">
        <v>0</v>
      </c>
      <c r="S63" s="6">
        <v>1</v>
      </c>
      <c r="T63" s="13">
        <v>0</v>
      </c>
      <c r="V63">
        <v>0.26480888703507854</v>
      </c>
      <c r="X63" cm="1">
        <f t="array" ref="X63">MMULT(K63:T63,$V$58:$V$67)</f>
        <v>1.7079161088065073</v>
      </c>
      <c r="Z63">
        <f t="shared" si="8"/>
        <v>0.26421586019924642</v>
      </c>
      <c r="AB63">
        <f t="shared" si="9"/>
        <v>5.9302683583212223E-4</v>
      </c>
    </row>
    <row r="64" spans="10:29" x14ac:dyDescent="0.25">
      <c r="J64" s="12" t="s">
        <v>19</v>
      </c>
      <c r="K64" s="6">
        <v>1</v>
      </c>
      <c r="L64" s="6">
        <v>1</v>
      </c>
      <c r="M64" s="6">
        <v>0</v>
      </c>
      <c r="N64" s="6">
        <v>1</v>
      </c>
      <c r="O64" s="6">
        <v>1</v>
      </c>
      <c r="P64" s="6">
        <v>1</v>
      </c>
      <c r="Q64" s="16">
        <v>0</v>
      </c>
      <c r="R64" s="6">
        <v>0</v>
      </c>
      <c r="S64" s="6">
        <v>1</v>
      </c>
      <c r="T64" s="13">
        <v>0</v>
      </c>
      <c r="V64">
        <v>0.30547793778890225</v>
      </c>
      <c r="X64" cm="1">
        <f t="array" ref="X64">MMULT(K64:T64,$V$58:$V$67)</f>
        <v>1.972724995841586</v>
      </c>
      <c r="Z64">
        <f t="shared" si="8"/>
        <v>0.30518198699880633</v>
      </c>
      <c r="AB64">
        <f t="shared" si="9"/>
        <v>2.959507900959224E-4</v>
      </c>
    </row>
    <row r="65" spans="10:28" x14ac:dyDescent="0.25">
      <c r="J65" s="12" t="s">
        <v>7</v>
      </c>
      <c r="K65" s="6">
        <v>1</v>
      </c>
      <c r="L65" s="6">
        <v>1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16">
        <v>0</v>
      </c>
      <c r="S65" s="6">
        <v>1</v>
      </c>
      <c r="T65" s="13">
        <v>1</v>
      </c>
      <c r="V65">
        <v>0.26480888703507854</v>
      </c>
      <c r="X65" cm="1">
        <f t="array" ref="X65">MMULT(K65:T65,$V$58:$V$67)</f>
        <v>1.7079161088065071</v>
      </c>
      <c r="Z65">
        <f t="shared" si="8"/>
        <v>0.26421586019924637</v>
      </c>
      <c r="AB65">
        <f t="shared" si="9"/>
        <v>5.9302683583217775E-4</v>
      </c>
    </row>
    <row r="66" spans="10:28" x14ac:dyDescent="0.25">
      <c r="J66" s="12" t="s">
        <v>8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16">
        <v>0</v>
      </c>
      <c r="T66" s="13">
        <v>1</v>
      </c>
      <c r="V66">
        <v>0.41607567309681215</v>
      </c>
      <c r="X66" cm="1">
        <f t="array" ref="X66">MMULT(K66:T66,$V$58:$V$67)</f>
        <v>2.6972229723927357</v>
      </c>
      <c r="Z66">
        <f t="shared" si="8"/>
        <v>0.41726234920163291</v>
      </c>
      <c r="AB66">
        <f t="shared" si="9"/>
        <v>1.1866761048207608E-3</v>
      </c>
    </row>
    <row r="67" spans="10:28" ht="15.75" thickBot="1" x14ac:dyDescent="0.3">
      <c r="J67" s="14" t="s">
        <v>9</v>
      </c>
      <c r="K67" s="15">
        <v>1</v>
      </c>
      <c r="L67" s="15">
        <v>1</v>
      </c>
      <c r="M67" s="15">
        <v>1</v>
      </c>
      <c r="N67" s="15">
        <v>0</v>
      </c>
      <c r="O67" s="15">
        <v>0</v>
      </c>
      <c r="P67" s="15">
        <v>0</v>
      </c>
      <c r="Q67" s="15">
        <v>0</v>
      </c>
      <c r="R67" s="15">
        <v>1</v>
      </c>
      <c r="S67" s="15">
        <v>1</v>
      </c>
      <c r="T67" s="17">
        <v>0</v>
      </c>
      <c r="V67">
        <v>0.26480888703507849</v>
      </c>
      <c r="X67" cm="1">
        <f t="array" ref="X67">MMULT(K67:T67,$V$58:$V$67)</f>
        <v>1.7079161088065073</v>
      </c>
      <c r="Z67">
        <f t="shared" si="8"/>
        <v>0.26421586019924642</v>
      </c>
      <c r="AB67">
        <f t="shared" si="9"/>
        <v>5.9302683583206672E-4</v>
      </c>
    </row>
    <row r="69" spans="10:28" x14ac:dyDescent="0.25">
      <c r="X69">
        <f>SQRT(POWER(X59,2)+POWER(X60,2)+POWER(X61,2)+POWER(X62,2)+POWER(X63,2)+POWER(X64,2)+POWER(X65,2)+POWER(X66,2)+POWER(X67,2)+POWER(X58,2))</f>
        <v>6.4640938190408397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B2C1-751C-4F96-B541-C0FFA03D60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ĐỔI TÊN NODE</vt:lpstr>
      <vt:lpstr>Betweeness Centrality</vt:lpstr>
      <vt:lpstr>Closeness Centrality</vt:lpstr>
      <vt:lpstr>Page Rank</vt:lpstr>
      <vt:lpstr>Eigenvector</vt:lpstr>
      <vt:lpstr>Louvain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2022-12-01T21:30:17Z</dcterms:created>
  <dcterms:modified xsi:type="dcterms:W3CDTF">2022-12-25T23:26:31Z</dcterms:modified>
</cp:coreProperties>
</file>