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Jacob\Documents\Fall 2022\EGR1400\PS\PS#3\"/>
    </mc:Choice>
  </mc:AlternateContent>
  <xr:revisionPtr revIDLastSave="0" documentId="13_ncr:1_{C2BF8557-65CC-4E31-8350-3F505DF4FC72}" xr6:coauthVersionLast="47" xr6:coauthVersionMax="47" xr10:uidLastSave="{00000000-0000-0000-0000-000000000000}"/>
  <bookViews>
    <workbookView xWindow="-110" yWindow="-110" windowWidth="19420" windowHeight="10300" activeTab="2" xr2:uid="{00000000-000D-0000-FFFF-FFFF00000000}"/>
  </bookViews>
  <sheets>
    <sheet name="Part B" sheetId="1" r:id="rId1"/>
    <sheet name="Part C" sheetId="2" r:id="rId2"/>
    <sheet name="Part D"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1" i="1" l="1"/>
  <c r="B33" i="1" a="1"/>
  <c r="B33" i="1" s="1"/>
  <c r="D23" i="1"/>
  <c r="D22" i="1"/>
  <c r="C23" i="1"/>
  <c r="D21" i="1"/>
  <c r="C22" i="1"/>
  <c r="B23" i="1"/>
  <c r="C21" i="1"/>
  <c r="B22" i="1"/>
  <c r="B31" i="1"/>
  <c r="B30" i="1"/>
  <c r="B29" i="1"/>
  <c r="I11" i="1"/>
  <c r="I2" i="1" a="1"/>
  <c r="I2" i="1" s="1"/>
  <c r="B18" i="1"/>
  <c r="B19" i="1"/>
  <c r="B16" i="1"/>
  <c r="B14" i="1"/>
  <c r="C12" i="1"/>
  <c r="B12" i="1"/>
  <c r="C11" i="1"/>
  <c r="D11" i="1"/>
  <c r="E11" i="1"/>
  <c r="F11" i="1"/>
  <c r="G11" i="1"/>
  <c r="H11" i="1"/>
  <c r="B11" i="1"/>
  <c r="H3" i="1"/>
  <c r="H4" i="1"/>
  <c r="H5" i="1"/>
  <c r="H6" i="1"/>
  <c r="H7" i="1"/>
  <c r="H8" i="1"/>
  <c r="H9" i="1"/>
  <c r="H2" i="1"/>
  <c r="G3" i="1"/>
  <c r="G4" i="1"/>
  <c r="G5" i="1"/>
  <c r="G6" i="1"/>
  <c r="G7" i="1"/>
  <c r="G8" i="1"/>
  <c r="G9" i="1"/>
  <c r="G2" i="1"/>
  <c r="F3" i="1"/>
  <c r="F4" i="1"/>
  <c r="F5" i="1"/>
  <c r="F6" i="1"/>
  <c r="F7" i="1"/>
  <c r="F8" i="1"/>
  <c r="F9" i="1"/>
  <c r="F2" i="1"/>
  <c r="D2" i="1"/>
  <c r="E3" i="1"/>
  <c r="E4" i="1"/>
  <c r="E5" i="1"/>
  <c r="E6" i="1"/>
  <c r="E7" i="1"/>
  <c r="E8" i="1"/>
  <c r="E9" i="1"/>
  <c r="E2" i="1"/>
  <c r="D3" i="1"/>
  <c r="D4" i="1"/>
  <c r="D5" i="1"/>
  <c r="D6" i="1"/>
  <c r="D7" i="1"/>
  <c r="D8" i="1"/>
  <c r="D9" i="1"/>
  <c r="B25" i="1" l="1" a="1"/>
  <c r="B25" i="1" s="1"/>
  <c r="J2" i="1" s="1" a="1"/>
  <c r="J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<sst xmlns="http://schemas.openxmlformats.org/spreadsheetml/2006/main" count="41" uniqueCount="31">
  <si>
    <t>X</t>
  </si>
  <si>
    <t>Y</t>
  </si>
  <si>
    <t>X^2</t>
  </si>
  <si>
    <t>X^2 * Y</t>
  </si>
  <si>
    <t>X^4</t>
  </si>
  <si>
    <t>X^3</t>
  </si>
  <si>
    <t>X * Y</t>
  </si>
  <si>
    <t>Sq Err (2nd)</t>
  </si>
  <si>
    <t>Sq Err (1st)</t>
  </si>
  <si>
    <t>Sum</t>
  </si>
  <si>
    <t>Mean</t>
  </si>
  <si>
    <t>(Sum of X)^2</t>
  </si>
  <si>
    <t>Sum of X * Sum of Y</t>
  </si>
  <si>
    <t>a0</t>
  </si>
  <si>
    <t>a1</t>
  </si>
  <si>
    <t>M</t>
  </si>
  <si>
    <r>
      <t>M</t>
    </r>
    <r>
      <rPr>
        <vertAlign val="superscript"/>
        <sz val="11"/>
        <color theme="1"/>
        <rFont val="Calibri"/>
        <family val="2"/>
        <scheme val="minor"/>
      </rPr>
      <t>-1</t>
    </r>
  </si>
  <si>
    <t>a2</t>
  </si>
  <si>
    <t>N</t>
  </si>
  <si>
    <r>
      <t>M</t>
    </r>
    <r>
      <rPr>
        <vertAlign val="superscript"/>
        <sz val="11"/>
        <color theme="1"/>
        <rFont val="Calibri"/>
        <family val="2"/>
        <scheme val="minor"/>
      </rPr>
      <t>-1</t>
    </r>
    <r>
      <rPr>
        <sz val="11"/>
        <color theme="1"/>
        <rFont val="Calibri"/>
        <family val="2"/>
        <scheme val="minor"/>
      </rPr>
      <t xml:space="preserve"> * N</t>
    </r>
  </si>
  <si>
    <t>Parabolic Least Squares Regression:</t>
  </si>
  <si>
    <r>
      <t>Y = 14.15425 + 1.421731X - 0.01103X</t>
    </r>
    <r>
      <rPr>
        <vertAlign val="superscript"/>
        <sz val="11"/>
        <color theme="1"/>
        <rFont val="Calibri"/>
        <family val="2"/>
        <scheme val="minor"/>
      </rPr>
      <t>2</t>
    </r>
  </si>
  <si>
    <t>Linear Interpolation</t>
  </si>
  <si>
    <t>Linear Fit</t>
  </si>
  <si>
    <t>Parabolic Fit</t>
  </si>
  <si>
    <t>Absolute Error: |Actual - Predicted|</t>
  </si>
  <si>
    <t>Results</t>
  </si>
  <si>
    <t>Actual</t>
  </si>
  <si>
    <t>Best Value</t>
  </si>
  <si>
    <t>Best Method</t>
  </si>
  <si>
    <t>For the point (31, 48), the Parabolic Fit performed the best but for the point (51, 57), the Linear Fit performed the best. I would have expected that the Parabolic Fit worked best for both since the arc is able to conform better to the data points. This would make sense since the linear squarred error is much higher than the parabolic squarred error, but in certain situations it is possible that the point happens to fall closer to the linear fit than the parabolic and this must be one of those situations.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</si>
</sst>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vertAlign val="superscript"/>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0" fillId="0" borderId="0" xfId="0" applyAlignment="1">
      <alignment horizontal="right"/>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vertical="center"/>
    </xf>
    <xf numFmtId="0" fontId="0" fillId="0" borderId="2" xfId="0" applyBorder="1" applyAlignment="1">
      <alignment horizontal="center"/>
    </xf>
    <xf numFmtId="0" fontId="0" fillId="0" borderId="2" xfId="0" applyBorder="1" applyAlignment="1">
      <alignment wrapText="1"/>
    </xf>
    <xf numFmtId="0" fontId="0" fillId="0" borderId="2" xfId="0" applyBorder="1"/>
    <xf numFmtId="0" fontId="0" fillId="0" borderId="3" xfId="0" applyBorder="1" applyAlignment="1">
      <alignment wrapText="1"/>
    </xf>
    <xf numFmtId="0" fontId="0" fillId="0" borderId="3" xfId="0" applyBorder="1"/>
    <xf numFmtId="0" fontId="0" fillId="0" borderId="3" xfId="0" applyBorder="1" applyAlignment="1">
      <alignment horizont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Linear Fit</a:t>
            </a:r>
          </a:p>
        </c:rich>
      </c:tx>
      <c:overlay val="0"/>
      <c:spPr>
        <a:noFill/>
        <a:ln>
          <a:noFill/>
        </a:ln>
        <a:effectLst/>
      </c:spPr>
    </c:title>
    <c:autoTitleDeleted val="0"/>
    <c:plotArea>
      <c:layout/>
      <c:scatterChart>
        <c:scatterStyle val="lineMarker"/>
        <c:varyColors val="0"/>
        <c:ser>
          <c:idx val="1"/>
          <c:order val="1"/>
          <c:spPr>
            <a:ln w="25400" cap="rnd">
              <a:noFill/>
              <a:round/>
            </a:ln>
            <a:effectLst/>
          </c:spPr>
          <c:marker>
            <c:symbol val="circle"/>
            <c:size val="5"/>
            <c:spPr>
              <a:solidFill>
                <a:schemeClr val="accent2"/>
              </a:solidFill>
              <a:ln w="9525">
                <a:solidFill>
                  <a:schemeClr val="accent2"/>
                </a:solidFill>
              </a:ln>
              <a:effectLst/>
            </c:spPr>
          </c:marker>
          <c:trendline>
            <c:trendlineType val="linear"/>
            <c:dispRSqr val="0"/>
            <c:dispEq val="1"/>
            <c:trendlineLbl>
              <c:layout>
                <c:manualLayout>
                  <c:x val="-9.8216535433070865E-2"/>
                  <c:y val="-5.1862787984835231E-3"/>
                </c:manualLayout>
              </c:layout>
              <c:numFmt formatCode="General" sourceLinked="0"/>
            </c:trendlineLbl>
          </c:trendline>
          <c:xVal>
            <c:numRef>
              <c:f>'Part B'!$B$2:$B$9</c:f>
              <c:numCache>
                <c:formatCode>General</c:formatCode>
                <c:ptCount val="8"/>
                <c:pt idx="0">
                  <c:v>16</c:v>
                </c:pt>
                <c:pt idx="1">
                  <c:v>21</c:v>
                </c:pt>
                <c:pt idx="2">
                  <c:v>26</c:v>
                </c:pt>
                <c:pt idx="3">
                  <c:v>36</c:v>
                </c:pt>
                <c:pt idx="4">
                  <c:v>41</c:v>
                </c:pt>
                <c:pt idx="5">
                  <c:v>46</c:v>
                </c:pt>
                <c:pt idx="6">
                  <c:v>56</c:v>
                </c:pt>
                <c:pt idx="7">
                  <c:v>61</c:v>
                </c:pt>
              </c:numCache>
            </c:numRef>
          </c:xVal>
          <c:yVal>
            <c:numRef>
              <c:f>'Part B'!$C$2:$C$9</c:f>
              <c:numCache>
                <c:formatCode>General</c:formatCode>
                <c:ptCount val="8"/>
                <c:pt idx="0">
                  <c:v>32</c:v>
                </c:pt>
                <c:pt idx="1">
                  <c:v>40</c:v>
                </c:pt>
                <c:pt idx="2">
                  <c:v>46</c:v>
                </c:pt>
                <c:pt idx="3">
                  <c:v>53</c:v>
                </c:pt>
                <c:pt idx="4">
                  <c:v>52</c:v>
                </c:pt>
                <c:pt idx="5">
                  <c:v>54</c:v>
                </c:pt>
                <c:pt idx="6">
                  <c:v>59</c:v>
                </c:pt>
                <c:pt idx="7">
                  <c:v>61</c:v>
                </c:pt>
              </c:numCache>
            </c:numRef>
          </c:yVal>
          <c:smooth val="0"/>
          <c:extLst>
            <c:ext xmlns:c16="http://schemas.microsoft.com/office/drawing/2014/chart" uri="{C3380CC4-5D6E-409C-BE32-E72D297353CC}">
              <c16:uniqueId val="{00000001-187F-4776-95C0-DF7EA369CEDE}"/>
            </c:ext>
          </c:extLst>
        </c:ser>
        <c:dLbls>
          <c:showLegendKey val="0"/>
          <c:showVal val="0"/>
          <c:showCatName val="0"/>
          <c:showSerName val="0"/>
          <c:showPercent val="0"/>
          <c:showBubbleSize val="0"/>
        </c:dLbls>
        <c:axId val="266007456"/>
        <c:axId val="271918400"/>
        <c:extLst>
          <c:ext xmlns:c15="http://schemas.microsoft.com/office/drawing/2012/chart" uri="{02D57815-91ED-43cb-92C2-25804820EDAC}">
            <c15:filteredScatterSeries>
              <c15:ser>
                <c:idx val="0"/>
                <c:order val="0"/>
                <c:spPr>
                  <a:ln w="25400">
                    <a:noFill/>
                  </a:ln>
                </c:spPr>
                <c:xVal>
                  <c:numRef>
                    <c:extLst>
                      <c:ext uri="{02D57815-91ED-43cb-92C2-25804820EDAC}">
                        <c15:formulaRef>
                          <c15:sqref>'Part B'!$B$2:$B$9</c15:sqref>
                        </c15:formulaRef>
                      </c:ext>
                    </c:extLst>
                    <c:numCache>
                      <c:formatCode>General</c:formatCode>
                      <c:ptCount val="8"/>
                      <c:pt idx="0">
                        <c:v>16</c:v>
                      </c:pt>
                      <c:pt idx="1">
                        <c:v>21</c:v>
                      </c:pt>
                      <c:pt idx="2">
                        <c:v>26</c:v>
                      </c:pt>
                      <c:pt idx="3">
                        <c:v>36</c:v>
                      </c:pt>
                      <c:pt idx="4">
                        <c:v>41</c:v>
                      </c:pt>
                      <c:pt idx="5">
                        <c:v>46</c:v>
                      </c:pt>
                      <c:pt idx="6">
                        <c:v>56</c:v>
                      </c:pt>
                      <c:pt idx="7">
                        <c:v>61</c:v>
                      </c:pt>
                    </c:numCache>
                  </c:numRef>
                </c:xVal>
                <c:yVal>
                  <c:numRef>
                    <c:extLst>
                      <c:ext uri="{02D57815-91ED-43cb-92C2-25804820EDAC}">
                        <c15:formulaRef>
                          <c15:sqref>'Part B'!$C$2:$C$9</c15:sqref>
                        </c15:formulaRef>
                      </c:ext>
                    </c:extLst>
                    <c:numCache>
                      <c:formatCode>General</c:formatCode>
                      <c:ptCount val="8"/>
                      <c:pt idx="0">
                        <c:v>32</c:v>
                      </c:pt>
                      <c:pt idx="1">
                        <c:v>40</c:v>
                      </c:pt>
                      <c:pt idx="2">
                        <c:v>46</c:v>
                      </c:pt>
                      <c:pt idx="3">
                        <c:v>53</c:v>
                      </c:pt>
                      <c:pt idx="4">
                        <c:v>52</c:v>
                      </c:pt>
                      <c:pt idx="5">
                        <c:v>54</c:v>
                      </c:pt>
                      <c:pt idx="6">
                        <c:v>59</c:v>
                      </c:pt>
                      <c:pt idx="7">
                        <c:v>61</c:v>
                      </c:pt>
                    </c:numCache>
                  </c:numRef>
                </c:yVal>
                <c:smooth val="0"/>
                <c:extLst>
                  <c:ext xmlns:c16="http://schemas.microsoft.com/office/drawing/2014/chart" uri="{C3380CC4-5D6E-409C-BE32-E72D297353CC}">
                    <c16:uniqueId val="{00000002-187F-4776-95C0-DF7EA369CEDE}"/>
                  </c:ext>
                </c:extLst>
              </c15:ser>
            </c15:filteredScatterSeries>
          </c:ext>
        </c:extLst>
      </c:scatterChart>
      <c:valAx>
        <c:axId val="2660074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X</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918400"/>
        <c:crosses val="autoZero"/>
        <c:crossBetween val="midCat"/>
      </c:valAx>
      <c:valAx>
        <c:axId val="2719184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007456"/>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Parabolic Fit</a:t>
            </a:r>
          </a:p>
        </c:rich>
      </c:tx>
      <c:overlay val="0"/>
      <c:spPr>
        <a:noFill/>
        <a:ln>
          <a:noFill/>
        </a:ln>
        <a:effectLst/>
      </c:spPr>
    </c:title>
    <c:autoTitleDeleted val="0"/>
    <c:plotArea>
      <c:layout/>
      <c:scatterChart>
        <c:scatterStyle val="lineMarker"/>
        <c:varyColors val="0"/>
        <c:ser>
          <c:idx val="0"/>
          <c:order val="0"/>
          <c:spPr>
            <a:ln w="25400">
              <a:noFill/>
            </a:ln>
          </c:spPr>
          <c:trendline>
            <c:trendlineType val="poly"/>
            <c:order val="2"/>
            <c:dispRSqr val="0"/>
            <c:dispEq val="1"/>
            <c:trendlineLbl>
              <c:layout>
                <c:manualLayout>
                  <c:x val="-0.13134164479440069"/>
                  <c:y val="-4.653178769320504E-2"/>
                </c:manualLayout>
              </c:layout>
              <c:numFmt formatCode="General" sourceLinked="0"/>
            </c:trendlineLbl>
          </c:trendline>
          <c:xVal>
            <c:numRef>
              <c:f>'Part B'!$B$2:$B$9</c:f>
              <c:numCache>
                <c:formatCode>General</c:formatCode>
                <c:ptCount val="8"/>
                <c:pt idx="0">
                  <c:v>16</c:v>
                </c:pt>
                <c:pt idx="1">
                  <c:v>21</c:v>
                </c:pt>
                <c:pt idx="2">
                  <c:v>26</c:v>
                </c:pt>
                <c:pt idx="3">
                  <c:v>36</c:v>
                </c:pt>
                <c:pt idx="4">
                  <c:v>41</c:v>
                </c:pt>
                <c:pt idx="5">
                  <c:v>46</c:v>
                </c:pt>
                <c:pt idx="6">
                  <c:v>56</c:v>
                </c:pt>
                <c:pt idx="7">
                  <c:v>61</c:v>
                </c:pt>
              </c:numCache>
            </c:numRef>
          </c:xVal>
          <c:yVal>
            <c:numRef>
              <c:f>'Part B'!$C$2:$C$9</c:f>
              <c:numCache>
                <c:formatCode>General</c:formatCode>
                <c:ptCount val="8"/>
                <c:pt idx="0">
                  <c:v>32</c:v>
                </c:pt>
                <c:pt idx="1">
                  <c:v>40</c:v>
                </c:pt>
                <c:pt idx="2">
                  <c:v>46</c:v>
                </c:pt>
                <c:pt idx="3">
                  <c:v>53</c:v>
                </c:pt>
                <c:pt idx="4">
                  <c:v>52</c:v>
                </c:pt>
                <c:pt idx="5">
                  <c:v>54</c:v>
                </c:pt>
                <c:pt idx="6">
                  <c:v>59</c:v>
                </c:pt>
                <c:pt idx="7">
                  <c:v>61</c:v>
                </c:pt>
              </c:numCache>
            </c:numRef>
          </c:yVal>
          <c:smooth val="0"/>
          <c:extLst>
            <c:ext xmlns:c16="http://schemas.microsoft.com/office/drawing/2014/chart" uri="{C3380CC4-5D6E-409C-BE32-E72D297353CC}">
              <c16:uniqueId val="{00000001-C854-49DE-BEBF-CD879CB9DDAD}"/>
            </c:ext>
          </c:extLst>
        </c:ser>
        <c:dLbls>
          <c:showLegendKey val="0"/>
          <c:showVal val="0"/>
          <c:showCatName val="0"/>
          <c:showSerName val="0"/>
          <c:showPercent val="0"/>
          <c:showBubbleSize val="0"/>
        </c:dLbls>
        <c:axId val="266007456"/>
        <c:axId val="271918400"/>
      </c:scatterChart>
      <c:valAx>
        <c:axId val="2660074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X</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918400"/>
        <c:crosses val="autoZero"/>
        <c:crossBetween val="midCat"/>
      </c:valAx>
      <c:valAx>
        <c:axId val="2719184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007456"/>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176389</xdr:colOff>
      <xdr:row>0</xdr:row>
      <xdr:rowOff>149930</xdr:rowOff>
    </xdr:from>
    <xdr:to>
      <xdr:col>7</xdr:col>
      <xdr:colOff>481189</xdr:colOff>
      <xdr:row>15</xdr:row>
      <xdr:rowOff>129822</xdr:rowOff>
    </xdr:to>
    <xdr:graphicFrame macro="">
      <xdr:nvGraphicFramePr>
        <xdr:cNvPr id="2" name="Chart 1">
          <a:extLst>
            <a:ext uri="{FF2B5EF4-FFF2-40B4-BE49-F238E27FC236}">
              <a16:creationId xmlns:a16="http://schemas.microsoft.com/office/drawing/2014/main" id="{F74FCEF5-5208-418A-9285-104279A0CA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167569</xdr:colOff>
      <xdr:row>16</xdr:row>
      <xdr:rowOff>52917</xdr:rowOff>
    </xdr:from>
    <xdr:to>
      <xdr:col>7</xdr:col>
      <xdr:colOff>479777</xdr:colOff>
      <xdr:row>31</xdr:row>
      <xdr:rowOff>17992</xdr:rowOff>
    </xdr:to>
    <xdr:graphicFrame macro="">
      <xdr:nvGraphicFramePr>
        <xdr:cNvPr id="3" name="Chart 2">
          <a:extLst>
            <a:ext uri="{FF2B5EF4-FFF2-40B4-BE49-F238E27FC236}">
              <a16:creationId xmlns:a16="http://schemas.microsoft.com/office/drawing/2014/main" id="{F026174F-C352-44FC-BD39-09993F470C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8"/>
  <sheetViews>
    <sheetView zoomScale="60" zoomScaleNormal="60" workbookViewId="0">
      <selection activeCell="L11" sqref="L11"/>
    </sheetView>
  </sheetViews>
  <sheetFormatPr defaultRowHeight="14.5" x14ac:dyDescent="0.35"/>
  <cols>
    <col min="1" max="1" width="17.453125" bestFit="1" customWidth="1"/>
    <col min="9" max="9" width="9.90625" bestFit="1" customWidth="1"/>
    <col min="10" max="10" width="10.6328125" bestFit="1" customWidth="1"/>
  </cols>
  <sheetData>
    <row r="1" spans="1:10" x14ac:dyDescent="0.35">
      <c r="A1" s="1"/>
      <c r="B1" s="3" t="s">
        <v>0</v>
      </c>
      <c r="C1" s="3" t="s">
        <v>1</v>
      </c>
      <c r="D1" s="3" t="s">
        <v>2</v>
      </c>
      <c r="E1" s="3" t="s">
        <v>6</v>
      </c>
      <c r="F1" s="3" t="s">
        <v>5</v>
      </c>
      <c r="G1" s="3" t="s">
        <v>4</v>
      </c>
      <c r="H1" s="3" t="s">
        <v>3</v>
      </c>
      <c r="I1" s="3" t="s">
        <v>8</v>
      </c>
      <c r="J1" s="3" t="s">
        <v>7</v>
      </c>
    </row>
    <row r="2" spans="1:10" x14ac:dyDescent="0.35">
      <c r="A2" s="1"/>
      <c r="B2" s="1">
        <v>16</v>
      </c>
      <c r="C2" s="1">
        <v>32</v>
      </c>
      <c r="D2" s="1">
        <f t="shared" ref="D2:D9" si="0">POWER(B2, 2)</f>
        <v>256</v>
      </c>
      <c r="E2" s="1">
        <f>B2*C2</f>
        <v>512</v>
      </c>
      <c r="F2" s="1">
        <f>POWER(B2, 3)</f>
        <v>4096</v>
      </c>
      <c r="G2" s="1">
        <f>POWER(B2, 4)</f>
        <v>65536</v>
      </c>
      <c r="H2" s="1">
        <f>D2*C2</f>
        <v>8192</v>
      </c>
      <c r="I2" s="1" cm="1">
        <f t="array" ref="I2:I9">POWER(C2:C9-B18-(B19*B2:B9), 2)</f>
        <v>25.629977009914658</v>
      </c>
      <c r="J2" s="1" cm="1">
        <f t="array" ref="J2:J9">POWER(C2:C9-B33-B34*B2:B9-B35*D2:D9, 2)</f>
        <v>4.3139609890511386</v>
      </c>
    </row>
    <row r="3" spans="1:10" x14ac:dyDescent="0.35">
      <c r="A3" s="1"/>
      <c r="B3" s="1">
        <v>21</v>
      </c>
      <c r="C3" s="1">
        <v>40</v>
      </c>
      <c r="D3" s="1">
        <f t="shared" si="0"/>
        <v>441</v>
      </c>
      <c r="E3" s="1">
        <f t="shared" ref="E3:E9" si="1">B3*C3</f>
        <v>840</v>
      </c>
      <c r="F3" s="1">
        <f t="shared" ref="F3:F9" si="2">POWER(B3, 3)</f>
        <v>9261</v>
      </c>
      <c r="G3" s="1">
        <f t="shared" ref="G3:G9" si="3">POWER(B3, 4)</f>
        <v>194481</v>
      </c>
      <c r="H3" s="1">
        <f t="shared" ref="H3:H9" si="4">D3*C3</f>
        <v>17640</v>
      </c>
      <c r="I3" s="1">
        <v>4.3546600015460157E-3</v>
      </c>
      <c r="J3" s="1">
        <v>0.73239529120410818</v>
      </c>
    </row>
    <row r="4" spans="1:10" x14ac:dyDescent="0.35">
      <c r="A4" s="1"/>
      <c r="B4" s="1">
        <v>26</v>
      </c>
      <c r="C4" s="1">
        <v>46</v>
      </c>
      <c r="D4" s="1">
        <f t="shared" si="0"/>
        <v>676</v>
      </c>
      <c r="E4" s="1">
        <f t="shared" si="1"/>
        <v>1196</v>
      </c>
      <c r="F4" s="1">
        <f t="shared" si="2"/>
        <v>17576</v>
      </c>
      <c r="G4" s="1">
        <f t="shared" si="3"/>
        <v>456976</v>
      </c>
      <c r="H4" s="1">
        <f t="shared" si="4"/>
        <v>31096</v>
      </c>
      <c r="I4" s="1">
        <v>10.205376187081463</v>
      </c>
      <c r="J4" s="1">
        <v>5.477271414663142</v>
      </c>
    </row>
    <row r="5" spans="1:10" x14ac:dyDescent="0.35">
      <c r="A5" s="1"/>
      <c r="B5" s="1">
        <v>36</v>
      </c>
      <c r="C5" s="1">
        <v>53</v>
      </c>
      <c r="D5" s="1">
        <f t="shared" si="0"/>
        <v>1296</v>
      </c>
      <c r="E5" s="1">
        <f t="shared" si="1"/>
        <v>1908</v>
      </c>
      <c r="F5" s="1">
        <f t="shared" si="2"/>
        <v>46656</v>
      </c>
      <c r="G5" s="1">
        <f t="shared" si="3"/>
        <v>1679616</v>
      </c>
      <c r="H5" s="1">
        <f t="shared" si="4"/>
        <v>68688</v>
      </c>
      <c r="I5" s="1">
        <v>19.818315339225443</v>
      </c>
      <c r="J5" s="1">
        <v>3.8600926763266536</v>
      </c>
    </row>
    <row r="6" spans="1:10" x14ac:dyDescent="0.35">
      <c r="A6" s="1"/>
      <c r="B6" s="1">
        <v>41</v>
      </c>
      <c r="C6" s="1">
        <v>52</v>
      </c>
      <c r="D6" s="1">
        <f t="shared" si="0"/>
        <v>1681</v>
      </c>
      <c r="E6" s="1">
        <f t="shared" si="1"/>
        <v>2132</v>
      </c>
      <c r="F6" s="1">
        <f t="shared" si="2"/>
        <v>68921</v>
      </c>
      <c r="G6" s="1">
        <f t="shared" si="3"/>
        <v>2825761</v>
      </c>
      <c r="H6" s="1">
        <f t="shared" si="4"/>
        <v>87412</v>
      </c>
      <c r="I6" s="1">
        <v>0.33683194906107006</v>
      </c>
      <c r="J6" s="1">
        <v>3.5928806301966532</v>
      </c>
    </row>
    <row r="7" spans="1:10" x14ac:dyDescent="0.35">
      <c r="A7" s="1"/>
      <c r="B7" s="1">
        <v>46</v>
      </c>
      <c r="C7" s="1">
        <v>54</v>
      </c>
      <c r="D7" s="1">
        <f t="shared" si="0"/>
        <v>2116</v>
      </c>
      <c r="E7" s="1">
        <f t="shared" si="1"/>
        <v>2484</v>
      </c>
      <c r="F7" s="1">
        <f t="shared" si="2"/>
        <v>97336</v>
      </c>
      <c r="G7" s="1">
        <f t="shared" si="3"/>
        <v>4477456</v>
      </c>
      <c r="H7" s="1">
        <f t="shared" si="4"/>
        <v>114264</v>
      </c>
      <c r="I7" s="1">
        <v>8.4699711693449642E-2</v>
      </c>
      <c r="J7" s="1">
        <v>4.8573668245551671</v>
      </c>
    </row>
    <row r="8" spans="1:10" x14ac:dyDescent="0.35">
      <c r="A8" s="1"/>
      <c r="B8" s="1">
        <v>56</v>
      </c>
      <c r="C8" s="1">
        <v>59</v>
      </c>
      <c r="D8" s="1">
        <f t="shared" si="0"/>
        <v>3136</v>
      </c>
      <c r="E8" s="1">
        <f t="shared" si="1"/>
        <v>3304</v>
      </c>
      <c r="F8" s="1">
        <f t="shared" si="2"/>
        <v>175616</v>
      </c>
      <c r="G8" s="1">
        <f t="shared" si="3"/>
        <v>9834496</v>
      </c>
      <c r="H8" s="1">
        <f t="shared" si="4"/>
        <v>185024</v>
      </c>
      <c r="I8" s="1">
        <v>1.0688271048239066</v>
      </c>
      <c r="J8" s="1">
        <v>2.7426297352308185E-2</v>
      </c>
    </row>
    <row r="9" spans="1:10" x14ac:dyDescent="0.35">
      <c r="A9" s="1"/>
      <c r="B9" s="1">
        <v>61</v>
      </c>
      <c r="C9" s="1">
        <v>61</v>
      </c>
      <c r="D9" s="1">
        <f t="shared" si="0"/>
        <v>3721</v>
      </c>
      <c r="E9" s="1">
        <f t="shared" si="1"/>
        <v>3721</v>
      </c>
      <c r="F9" s="1">
        <f t="shared" si="2"/>
        <v>226981</v>
      </c>
      <c r="G9" s="1">
        <f t="shared" si="3"/>
        <v>13845841</v>
      </c>
      <c r="H9" s="1">
        <f t="shared" si="4"/>
        <v>226981</v>
      </c>
      <c r="I9" s="1">
        <v>3.6299598317686907</v>
      </c>
      <c r="J9" s="1">
        <v>1.3951853807550882</v>
      </c>
    </row>
    <row r="10" spans="1:10" x14ac:dyDescent="0.35">
      <c r="A10" s="1"/>
      <c r="B10" s="1"/>
      <c r="C10" s="1"/>
      <c r="D10" s="1"/>
      <c r="E10" s="1"/>
      <c r="F10" s="1"/>
      <c r="G10" s="1"/>
      <c r="H10" s="1"/>
      <c r="I10" s="1"/>
      <c r="J10" s="1"/>
    </row>
    <row r="11" spans="1:10" x14ac:dyDescent="0.35">
      <c r="A11" s="1" t="s">
        <v>9</v>
      </c>
      <c r="B11" s="1">
        <f>SUM(B2:B9)</f>
        <v>303</v>
      </c>
      <c r="C11" s="1">
        <f t="shared" ref="C11:H11" si="5">SUM(C2:C9)</f>
        <v>397</v>
      </c>
      <c r="D11" s="1">
        <f t="shared" si="5"/>
        <v>13323</v>
      </c>
      <c r="E11" s="1">
        <f t="shared" si="5"/>
        <v>16097</v>
      </c>
      <c r="F11" s="1">
        <f t="shared" si="5"/>
        <v>646443</v>
      </c>
      <c r="G11" s="1">
        <f t="shared" si="5"/>
        <v>33380163</v>
      </c>
      <c r="H11" s="1">
        <f t="shared" si="5"/>
        <v>739297</v>
      </c>
      <c r="I11" s="1">
        <f>SUM(_xlfn.ANCHORARRAY(I2))</f>
        <v>60.77834179357022</v>
      </c>
      <c r="J11" s="1">
        <f>SUM(_xlfn.ANCHORARRAY(J2))</f>
        <v>24.256579504104256</v>
      </c>
    </row>
    <row r="12" spans="1:10" x14ac:dyDescent="0.35">
      <c r="A12" s="1" t="s">
        <v>10</v>
      </c>
      <c r="B12" s="1">
        <f>SUM(B2:B9) / 8</f>
        <v>37.875</v>
      </c>
      <c r="C12" s="1">
        <f>SUM(C2:C9) / 8</f>
        <v>49.625</v>
      </c>
      <c r="D12" s="1"/>
      <c r="E12" s="1"/>
      <c r="F12" s="1"/>
      <c r="G12" s="1"/>
      <c r="H12" s="1"/>
      <c r="I12" s="1"/>
      <c r="J12" s="1"/>
    </row>
    <row r="13" spans="1:10" x14ac:dyDescent="0.35">
      <c r="A13" s="1"/>
      <c r="B13" s="1"/>
      <c r="C13" s="1"/>
      <c r="D13" s="1"/>
      <c r="E13" s="1"/>
      <c r="F13" s="1"/>
      <c r="G13" s="1"/>
      <c r="H13" s="1"/>
      <c r="I13" s="1"/>
      <c r="J13" s="1"/>
    </row>
    <row r="14" spans="1:10" x14ac:dyDescent="0.35">
      <c r="A14" s="1" t="s">
        <v>12</v>
      </c>
      <c r="B14" s="1">
        <f>B11*C11</f>
        <v>120291</v>
      </c>
      <c r="C14" s="1"/>
      <c r="D14" s="1"/>
      <c r="E14" s="1"/>
      <c r="F14" s="1"/>
      <c r="G14" s="1"/>
      <c r="H14" s="1"/>
      <c r="I14" s="1"/>
      <c r="J14" s="1"/>
    </row>
    <row r="15" spans="1:10" x14ac:dyDescent="0.35">
      <c r="A15" s="1"/>
      <c r="B15" s="1"/>
      <c r="C15" s="1"/>
      <c r="D15" s="1"/>
      <c r="E15" s="1"/>
      <c r="F15" s="1"/>
      <c r="G15" s="1"/>
      <c r="H15" s="1"/>
      <c r="I15" s="1"/>
      <c r="J15" s="1"/>
    </row>
    <row r="16" spans="1:10" x14ac:dyDescent="0.35">
      <c r="A16" s="1" t="s">
        <v>11</v>
      </c>
      <c r="B16" s="1">
        <f>POWER(B11,2)</f>
        <v>91809</v>
      </c>
      <c r="C16" s="1"/>
      <c r="D16" s="1"/>
      <c r="E16" s="1"/>
      <c r="F16" s="1"/>
      <c r="G16" s="1"/>
      <c r="H16" s="1"/>
      <c r="I16" s="1"/>
      <c r="J16" s="1"/>
    </row>
    <row r="17" spans="1:10" x14ac:dyDescent="0.35">
      <c r="A17" s="1"/>
      <c r="B17" s="1"/>
      <c r="C17" s="1"/>
      <c r="D17" s="1"/>
      <c r="E17" s="1"/>
      <c r="F17" s="1"/>
      <c r="G17" s="1"/>
      <c r="H17" s="1"/>
      <c r="I17" s="1"/>
      <c r="J17" s="1"/>
    </row>
    <row r="18" spans="1:10" x14ac:dyDescent="0.35">
      <c r="A18" s="1" t="s">
        <v>13</v>
      </c>
      <c r="B18" s="1">
        <f>C12-(B19*B12)</f>
        <v>27.874111675126905</v>
      </c>
      <c r="C18" s="1"/>
      <c r="D18" s="1"/>
      <c r="E18" s="1"/>
      <c r="F18" s="1"/>
      <c r="G18" s="1"/>
      <c r="H18" s="1"/>
      <c r="I18" s="1"/>
      <c r="J18" s="1"/>
    </row>
    <row r="19" spans="1:10" x14ac:dyDescent="0.35">
      <c r="A19" s="1" t="s">
        <v>14</v>
      </c>
      <c r="B19" s="1">
        <f>((8*E11)-B14)/(8*(D11)-(B16))</f>
        <v>0.57428087986463616</v>
      </c>
      <c r="C19" s="1"/>
      <c r="D19" s="1"/>
      <c r="E19" s="1"/>
      <c r="F19" s="1"/>
      <c r="G19" s="1"/>
      <c r="H19" s="1"/>
      <c r="I19" s="1"/>
      <c r="J19" s="1"/>
    </row>
    <row r="21" spans="1:10" x14ac:dyDescent="0.35">
      <c r="B21" s="1">
        <v>8</v>
      </c>
      <c r="C21" s="1">
        <f>B11</f>
        <v>303</v>
      </c>
      <c r="D21" s="1">
        <f>D11</f>
        <v>13323</v>
      </c>
    </row>
    <row r="22" spans="1:10" x14ac:dyDescent="0.35">
      <c r="B22" s="1">
        <f>B11</f>
        <v>303</v>
      </c>
      <c r="C22" s="1">
        <f>D11</f>
        <v>13323</v>
      </c>
      <c r="D22" s="1">
        <f>F11</f>
        <v>646443</v>
      </c>
      <c r="E22" s="2" t="s">
        <v>15</v>
      </c>
    </row>
    <row r="23" spans="1:10" x14ac:dyDescent="0.35">
      <c r="B23" s="1">
        <f>D11</f>
        <v>13323</v>
      </c>
      <c r="C23" s="1">
        <f>F11</f>
        <v>646443</v>
      </c>
      <c r="D23" s="1">
        <f>G11</f>
        <v>33380163</v>
      </c>
    </row>
    <row r="25" spans="1:10" x14ac:dyDescent="0.35">
      <c r="B25" s="1" cm="1">
        <f t="array" ref="B25:D27">MINVERSE(B21:D23)</f>
        <v>6.0557635948210615</v>
      </c>
      <c r="C25" s="1">
        <v>-0.33886306169078717</v>
      </c>
      <c r="D25" s="1">
        <v>4.1454176186849784E-3</v>
      </c>
    </row>
    <row r="26" spans="1:10" ht="16.5" x14ac:dyDescent="0.35">
      <c r="B26" s="1">
        <v>-0.33886306169078706</v>
      </c>
      <c r="C26" s="1">
        <v>2.020568672251857E-2</v>
      </c>
      <c r="D26" s="1">
        <v>-2.5605483625285816E-4</v>
      </c>
      <c r="E26" s="2" t="s">
        <v>16</v>
      </c>
    </row>
    <row r="27" spans="1:10" x14ac:dyDescent="0.35">
      <c r="B27" s="1">
        <v>4.1454176186849793E-3</v>
      </c>
      <c r="C27" s="1">
        <v>-2.5605483625285816E-4</v>
      </c>
      <c r="D27" s="1">
        <v>3.3341795718033615E-6</v>
      </c>
    </row>
    <row r="29" spans="1:10" x14ac:dyDescent="0.35">
      <c r="B29" s="1">
        <f>C11</f>
        <v>397</v>
      </c>
    </row>
    <row r="30" spans="1:10" x14ac:dyDescent="0.35">
      <c r="B30" s="1">
        <f>E11</f>
        <v>16097</v>
      </c>
      <c r="C30" s="2" t="s">
        <v>18</v>
      </c>
    </row>
    <row r="31" spans="1:10" x14ac:dyDescent="0.35">
      <c r="B31" s="1">
        <f>H11</f>
        <v>739297</v>
      </c>
    </row>
    <row r="33" spans="1:4" x14ac:dyDescent="0.35">
      <c r="A33" s="1" t="s">
        <v>13</v>
      </c>
      <c r="B33" s="1" cm="1">
        <f t="array" ref="B33:B35">MMULT(_xlfn.ANCHORARRAY(B25),B29:B31)</f>
        <v>14.154252348309001</v>
      </c>
    </row>
    <row r="34" spans="1:4" ht="16.5" x14ac:dyDescent="0.35">
      <c r="A34" s="1" t="s">
        <v>14</v>
      </c>
      <c r="B34" s="1">
        <v>1.4217314039096891</v>
      </c>
      <c r="C34" s="2" t="s">
        <v>19</v>
      </c>
    </row>
    <row r="35" spans="1:4" x14ac:dyDescent="0.35">
      <c r="A35" s="1" t="s">
        <v>17</v>
      </c>
      <c r="B35" s="1">
        <v>-1.1034949648811132E-2</v>
      </c>
    </row>
    <row r="37" spans="1:4" ht="16.5" x14ac:dyDescent="0.35">
      <c r="A37" t="s">
        <v>20</v>
      </c>
      <c r="D37" t="s">
        <v>21</v>
      </c>
    </row>
    <row r="76" spans="2:2" x14ac:dyDescent="0.35">
      <c r="B76" t="s">
        <v>0</v>
      </c>
    </row>
    <row r="77" spans="2:2" x14ac:dyDescent="0.35">
      <c r="B77">
        <v>31</v>
      </c>
    </row>
    <row r="78" spans="2:2" x14ac:dyDescent="0.35">
      <c r="B78">
        <v>51</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B6294-7251-4F4E-A0FF-020870C61E38}">
  <dimension ref="A1"/>
  <sheetViews>
    <sheetView topLeftCell="A3" zoomScale="72" workbookViewId="0">
      <selection activeCell="K17" sqref="K17"/>
    </sheetView>
  </sheetViews>
  <sheetFormatPr defaultRowHeight="14.5"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5FCDA-D4F6-4549-8F65-A3AB2E29161C}">
  <dimension ref="A1:J13"/>
  <sheetViews>
    <sheetView tabSelected="1" workbookViewId="0">
      <selection activeCell="J11" sqref="J11"/>
    </sheetView>
  </sheetViews>
  <sheetFormatPr defaultRowHeight="14.5" x14ac:dyDescent="0.35"/>
  <cols>
    <col min="1" max="1" width="2.81640625" bestFit="1" customWidth="1"/>
    <col min="2" max="2" width="12.453125" customWidth="1"/>
    <col min="3" max="3" width="7.7265625" customWidth="1"/>
    <col min="5" max="5" width="12.54296875" customWidth="1"/>
    <col min="6" max="6" width="7.26953125" customWidth="1"/>
    <col min="7" max="7" width="14.453125" customWidth="1"/>
  </cols>
  <sheetData>
    <row r="1" spans="1:10" x14ac:dyDescent="0.35">
      <c r="A1" s="1"/>
      <c r="B1" s="4" t="s">
        <v>1</v>
      </c>
      <c r="C1" s="4"/>
      <c r="D1" s="4"/>
      <c r="E1" s="4" t="s">
        <v>25</v>
      </c>
      <c r="F1" s="4"/>
      <c r="G1" s="7"/>
      <c r="H1" s="12" t="s">
        <v>26</v>
      </c>
      <c r="I1" s="4"/>
      <c r="J1" s="4"/>
    </row>
    <row r="2" spans="1:10" ht="29" x14ac:dyDescent="0.35">
      <c r="A2" s="6" t="s">
        <v>0</v>
      </c>
      <c r="B2" s="5" t="s">
        <v>22</v>
      </c>
      <c r="C2" s="5" t="s">
        <v>23</v>
      </c>
      <c r="D2" s="5" t="s">
        <v>24</v>
      </c>
      <c r="E2" s="5" t="s">
        <v>22</v>
      </c>
      <c r="F2" s="5" t="s">
        <v>23</v>
      </c>
      <c r="G2" s="8" t="s">
        <v>24</v>
      </c>
      <c r="H2" s="10" t="s">
        <v>27</v>
      </c>
      <c r="I2" s="5" t="s">
        <v>28</v>
      </c>
      <c r="J2" s="5" t="s">
        <v>29</v>
      </c>
    </row>
    <row r="3" spans="1:10" ht="29" x14ac:dyDescent="0.35">
      <c r="A3" s="3">
        <v>31</v>
      </c>
      <c r="B3" s="1">
        <v>49.5</v>
      </c>
      <c r="C3" s="1">
        <v>45.68</v>
      </c>
      <c r="D3" s="1">
        <v>47.66</v>
      </c>
      <c r="E3" s="1">
        <v>1.5</v>
      </c>
      <c r="F3" s="1">
        <v>2.3199999999999998</v>
      </c>
      <c r="G3" s="9">
        <v>0.34</v>
      </c>
      <c r="H3" s="11">
        <v>48</v>
      </c>
      <c r="I3" s="1">
        <v>47.66</v>
      </c>
      <c r="J3" s="5" t="s">
        <v>24</v>
      </c>
    </row>
    <row r="4" spans="1:10" x14ac:dyDescent="0.35">
      <c r="A4" s="3">
        <v>51</v>
      </c>
      <c r="B4" s="1">
        <v>56.5</v>
      </c>
      <c r="C4" s="1">
        <v>57.16</v>
      </c>
      <c r="D4" s="1">
        <v>58.05</v>
      </c>
      <c r="E4" s="1">
        <v>0.5</v>
      </c>
      <c r="F4" s="1">
        <v>0.16</v>
      </c>
      <c r="G4" s="9">
        <v>1.05</v>
      </c>
      <c r="H4" s="11">
        <v>57</v>
      </c>
      <c r="I4" s="1">
        <v>57.16</v>
      </c>
      <c r="J4" s="5" t="s">
        <v>23</v>
      </c>
    </row>
    <row r="6" spans="1:10" ht="14.5" customHeight="1" x14ac:dyDescent="0.35">
      <c r="B6" s="13" t="s">
        <v>30</v>
      </c>
      <c r="C6" s="13"/>
      <c r="D6" s="13"/>
      <c r="E6" s="13"/>
      <c r="F6" s="13"/>
      <c r="G6" s="13"/>
    </row>
    <row r="7" spans="1:10" x14ac:dyDescent="0.35">
      <c r="B7" s="13"/>
      <c r="C7" s="13"/>
      <c r="D7" s="13"/>
      <c r="E7" s="13"/>
      <c r="F7" s="13"/>
      <c r="G7" s="13"/>
    </row>
    <row r="8" spans="1:10" x14ac:dyDescent="0.35">
      <c r="B8" s="13"/>
      <c r="C8" s="13"/>
      <c r="D8" s="13"/>
      <c r="E8" s="13"/>
      <c r="F8" s="13"/>
      <c r="G8" s="13"/>
    </row>
    <row r="9" spans="1:10" x14ac:dyDescent="0.35">
      <c r="B9" s="13"/>
      <c r="C9" s="13"/>
      <c r="D9" s="13"/>
      <c r="E9" s="13"/>
      <c r="F9" s="13"/>
      <c r="G9" s="13"/>
    </row>
    <row r="10" spans="1:10" x14ac:dyDescent="0.35">
      <c r="B10" s="13"/>
      <c r="C10" s="13"/>
      <c r="D10" s="13"/>
      <c r="E10" s="13"/>
      <c r="F10" s="13"/>
      <c r="G10" s="13"/>
    </row>
    <row r="11" spans="1:10" x14ac:dyDescent="0.35">
      <c r="B11" s="13"/>
      <c r="C11" s="13"/>
      <c r="D11" s="13"/>
      <c r="E11" s="13"/>
      <c r="F11" s="13"/>
      <c r="G11" s="13"/>
    </row>
    <row r="12" spans="1:10" x14ac:dyDescent="0.35">
      <c r="B12" s="13"/>
      <c r="C12" s="13"/>
      <c r="D12" s="13"/>
      <c r="E12" s="13"/>
      <c r="F12" s="13"/>
      <c r="G12" s="13"/>
    </row>
    <row r="13" spans="1:10" x14ac:dyDescent="0.35">
      <c r="B13" s="13"/>
      <c r="C13" s="13"/>
      <c r="D13" s="13"/>
      <c r="E13" s="13"/>
      <c r="F13" s="13"/>
      <c r="G13" s="13"/>
    </row>
  </sheetData>
  <mergeCells count="4">
    <mergeCell ref="B1:D1"/>
    <mergeCell ref="E1:G1"/>
    <mergeCell ref="H1:J1"/>
    <mergeCell ref="B6:G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Part B</vt:lpstr>
      <vt:lpstr>Part C</vt:lpstr>
      <vt:lpstr>Part 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cp:lastModifiedBy>
  <dcterms:created xsi:type="dcterms:W3CDTF">2015-06-05T18:17:20Z</dcterms:created>
  <dcterms:modified xsi:type="dcterms:W3CDTF">2022-10-24T15:12:32Z</dcterms:modified>
</cp:coreProperties>
</file>