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1B47219-4FDA-4EDD-9041-2309477C8BAD}" xr6:coauthVersionLast="47" xr6:coauthVersionMax="47" xr10:uidLastSave="{00000000-0000-0000-0000-000000000000}"/>
  <bookViews>
    <workbookView xWindow="-120" yWindow="-120" windowWidth="38640" windowHeight="21120" firstSheet="1" activeTab="1" xr2:uid="{00000000-000D-0000-FFFF-FFFF00000000}"/>
  </bookViews>
  <sheets>
    <sheet name="All Info" sheetId="3" state="hidden" r:id="rId1"/>
    <sheet name="BG New" sheetId="115" r:id="rId2"/>
    <sheet name="Config" sheetId="117" state="hidden" r:id="rId3"/>
    <sheet name="Báo giá" sheetId="30" state="hidden" r:id="rId4"/>
    <sheet name="Thuế chấp" sheetId="10" r:id="rId5"/>
    <sheet name="Bank 2" sheetId="116" state="hidden" r:id="rId6"/>
    <sheet name="LS_Custom" sheetId="28" r:id="rId7"/>
    <sheet name="Price Quote" sheetId="47" r:id="rId8"/>
    <sheet name="CSG" sheetId="34" r:id="rId9"/>
    <sheet name="Data" sheetId="27" state="hidden" r:id="rId10"/>
    <sheet name="DVDK" sheetId="113" state="hidden" r:id="rId11"/>
    <sheet name="CSG Tạm" sheetId="38" state="hidden" r:id="rId12"/>
    <sheet name="BG03Y" sheetId="35" state="hidden" r:id="rId13"/>
    <sheet name="BG04Y" sheetId="39" state="hidden" r:id="rId14"/>
    <sheet name="BG05Y" sheetId="36" state="hidden" r:id="rId15"/>
    <sheet name="BG06Y" sheetId="40" state="hidden" r:id="rId16"/>
    <sheet name="BG07Y" sheetId="37" state="hidden" r:id="rId17"/>
    <sheet name="BG08Y" sheetId="41" state="hidden" r:id="rId18"/>
  </sheets>
  <externalReferences>
    <externalReference r:id="rId19"/>
  </externalReferences>
  <definedNames>
    <definedName name="CPDK">DVDK!$C$4:$D$399</definedName>
    <definedName name="ECVAN">Data!$B$29:$B$30</definedName>
    <definedName name="HERIO">Data!$B$5</definedName>
    <definedName name="LAC.HONG">Data!$B$27:$B$28</definedName>
    <definedName name="LIMO">Data!$B$13</definedName>
    <definedName name="MANHOM">Data!$J$2:$J$13</definedName>
    <definedName name="MANHOM1">Data!$J$2:$J$13</definedName>
    <definedName name="MANHOMDOIXE">Data!$AH$14:$AH$15</definedName>
    <definedName name="MANHOMKV">Data!$AH$2:$AH$8</definedName>
    <definedName name="MINIO">Data!$B$2</definedName>
    <definedName name="NAM">Data!#REF!</definedName>
    <definedName name="NERIO">Data!$B$8</definedName>
    <definedName name="_xlnm.Print_Area" localSheetId="3">'Báo giá'!$A$1:$E$50</definedName>
    <definedName name="_xlnm.Print_Area" localSheetId="1">'BG New'!$A$2:$J$65</definedName>
    <definedName name="_xlnm.Print_Area" localSheetId="8">CSG!$A$1:$X$43</definedName>
    <definedName name="_xlnm.Print_Area" localSheetId="11">'CSG Tạm'!$A$1:$J$38</definedName>
    <definedName name="_xlnm.Print_Area" localSheetId="7">'Price Quote'!$A$1:$E$46</definedName>
    <definedName name="TAY">Data!#REF!</definedName>
    <definedName name="TONGHOP">'[1]1.DT'!$A$2:$CA$202</definedName>
    <definedName name="TRUNG">Data!#REF!</definedName>
    <definedName name="VF.3">Data!$B$3:$B$4</definedName>
    <definedName name="VF.5">Data!$B$6:$B$7</definedName>
    <definedName name="VF.6">Data!$B$9:$B$12</definedName>
    <definedName name="VF.7">Data!$B$14:$B$18</definedName>
    <definedName name="VF.8">Data!$B$19:$B$21</definedName>
    <definedName name="VF.9">Data!$B$22:$B$26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15" l="1"/>
  <c r="BA28" i="27"/>
  <c r="BA27" i="27"/>
  <c r="AY28" i="27"/>
  <c r="AY27" i="27"/>
  <c r="AY26" i="27"/>
  <c r="AW28" i="27"/>
  <c r="AW27" i="27"/>
  <c r="AU28" i="27"/>
  <c r="AU27" i="27"/>
  <c r="AS28" i="27"/>
  <c r="AS27" i="27"/>
  <c r="AQ28" i="27"/>
  <c r="AQ27" i="27"/>
  <c r="AN28" i="27"/>
  <c r="AN27" i="27"/>
  <c r="AE28" i="27"/>
  <c r="AM28" i="27" s="1"/>
  <c r="AP28" i="27" s="1"/>
  <c r="AR28" i="27" s="1"/>
  <c r="AE27" i="27"/>
  <c r="AC28" i="27"/>
  <c r="AC27" i="27"/>
  <c r="AA28" i="27"/>
  <c r="AA29" i="27"/>
  <c r="AA27" i="27"/>
  <c r="Y28" i="27"/>
  <c r="Y27" i="27"/>
  <c r="W28" i="27"/>
  <c r="W27" i="27"/>
  <c r="U28" i="27"/>
  <c r="U27" i="27"/>
  <c r="R28" i="27"/>
  <c r="R27" i="27"/>
  <c r="Q28" i="27"/>
  <c r="Q27" i="27"/>
  <c r="P28" i="27"/>
  <c r="P27" i="27"/>
  <c r="J13" i="27"/>
  <c r="H27" i="27"/>
  <c r="AF27" i="27" s="1"/>
  <c r="H28" i="27"/>
  <c r="AF28" i="27" s="1"/>
  <c r="C28" i="27"/>
  <c r="O28" i="27" s="1"/>
  <c r="C27" i="27"/>
  <c r="O27" i="27" s="1"/>
  <c r="B28" i="27"/>
  <c r="F28" i="27" s="1"/>
  <c r="N28" i="27" s="1"/>
  <c r="T28" i="27" s="1"/>
  <c r="V28" i="27" s="1"/>
  <c r="X28" i="27" s="1"/>
  <c r="Z28" i="27" s="1"/>
  <c r="B27" i="27"/>
  <c r="F27" i="27" s="1"/>
  <c r="N27" i="27" s="1"/>
  <c r="T27" i="27" s="1"/>
  <c r="V27" i="27" s="1"/>
  <c r="X27" i="27" s="1"/>
  <c r="Z27" i="27" s="1"/>
  <c r="A27" i="27"/>
  <c r="E27" i="27" s="1"/>
  <c r="M27" i="27" s="1"/>
  <c r="AB40" i="34"/>
  <c r="AB41" i="34"/>
  <c r="Z40" i="34"/>
  <c r="Z41" i="34"/>
  <c r="X41" i="34"/>
  <c r="X40" i="34"/>
  <c r="D41" i="34"/>
  <c r="D40" i="34"/>
  <c r="J6" i="28"/>
  <c r="J8" i="28"/>
  <c r="AT28" i="27" l="1"/>
  <c r="AV28" i="27"/>
  <c r="AX28" i="27" s="1"/>
  <c r="AZ28" i="27" s="1"/>
  <c r="BC28" i="27" s="1"/>
  <c r="BE28" i="27" s="1"/>
  <c r="BG28" i="27" s="1"/>
  <c r="BI28" i="27" s="1"/>
  <c r="BK28" i="27" s="1"/>
  <c r="AM27" i="27"/>
  <c r="AP27" i="27" s="1"/>
  <c r="AR27" i="27" s="1"/>
  <c r="AT27" i="27" s="1"/>
  <c r="AB28" i="27"/>
  <c r="AB27" i="27"/>
  <c r="J12" i="27"/>
  <c r="AV27" i="27" l="1"/>
  <c r="AX27" i="27" s="1"/>
  <c r="AZ27" i="27" s="1"/>
  <c r="BC27" i="27" s="1"/>
  <c r="BE27" i="27" s="1"/>
  <c r="BG27" i="27" s="1"/>
  <c r="BI27" i="27" s="1"/>
  <c r="BK27" i="27" s="1"/>
  <c r="A12" i="115"/>
  <c r="B51" i="115"/>
  <c r="I24" i="115"/>
  <c r="I22" i="115"/>
  <c r="B45" i="115"/>
  <c r="B43" i="115"/>
  <c r="I4" i="113"/>
  <c r="I25" i="115"/>
  <c r="B49" i="115"/>
  <c r="A10" i="115"/>
  <c r="AP6" i="116"/>
  <c r="AN7" i="116"/>
  <c r="AJ8" i="116"/>
  <c r="AK11" i="116"/>
  <c r="AI6" i="116"/>
  <c r="AG7" i="116"/>
  <c r="AC8" i="116"/>
  <c r="AD11" i="116"/>
  <c r="AB6" i="116"/>
  <c r="Z7" i="116"/>
  <c r="V8" i="116"/>
  <c r="W11" i="116"/>
  <c r="U6" i="116"/>
  <c r="S7" i="116"/>
  <c r="O8" i="116"/>
  <c r="P11" i="116"/>
  <c r="N6" i="116"/>
  <c r="L7" i="116"/>
  <c r="H8" i="116"/>
  <c r="I11" i="116"/>
  <c r="B11" i="116"/>
  <c r="A8" i="116"/>
  <c r="E7" i="116"/>
  <c r="G6" i="116"/>
  <c r="A10" i="116" s="1"/>
  <c r="A11" i="116" s="1"/>
  <c r="C11" i="116" s="1"/>
  <c r="G62" i="115"/>
  <c r="G61" i="115"/>
  <c r="G60" i="115"/>
  <c r="G59" i="115"/>
  <c r="G58" i="115"/>
  <c r="I32" i="115"/>
  <c r="I33" i="115"/>
  <c r="I34" i="115"/>
  <c r="I35" i="115"/>
  <c r="I37" i="115"/>
  <c r="L38" i="115"/>
  <c r="V29" i="115"/>
  <c r="A14" i="30"/>
  <c r="A13" i="30"/>
  <c r="A12" i="30"/>
  <c r="C175" i="113"/>
  <c r="C176" i="113"/>
  <c r="C174" i="113"/>
  <c r="C202" i="113"/>
  <c r="C203" i="113"/>
  <c r="C204" i="113"/>
  <c r="C205" i="113"/>
  <c r="C206" i="113"/>
  <c r="C207" i="113"/>
  <c r="C208" i="113"/>
  <c r="C209" i="113"/>
  <c r="C201" i="113"/>
  <c r="C200" i="113"/>
  <c r="C62" i="113"/>
  <c r="C63" i="113"/>
  <c r="C61" i="113"/>
  <c r="Y23" i="27"/>
  <c r="Y24" i="27"/>
  <c r="Y25" i="27"/>
  <c r="Y26" i="27"/>
  <c r="Y22" i="27"/>
  <c r="Y20" i="27"/>
  <c r="Y21" i="27"/>
  <c r="Y19" i="27"/>
  <c r="Y15" i="27"/>
  <c r="Y16" i="27"/>
  <c r="Y17" i="27"/>
  <c r="Y18" i="27"/>
  <c r="Y14" i="27"/>
  <c r="Y13" i="27"/>
  <c r="Y10" i="27"/>
  <c r="Y11" i="27"/>
  <c r="Y12" i="27"/>
  <c r="Y9" i="27"/>
  <c r="Y8" i="27"/>
  <c r="Y7" i="27"/>
  <c r="Y6" i="27"/>
  <c r="Y5" i="27"/>
  <c r="Y4" i="27"/>
  <c r="Y3" i="27"/>
  <c r="Y2" i="27"/>
  <c r="Y30" i="27"/>
  <c r="Y29" i="27"/>
  <c r="W5" i="27"/>
  <c r="W4" i="27"/>
  <c r="W3" i="27"/>
  <c r="W2" i="27"/>
  <c r="W30" i="27"/>
  <c r="W29" i="27"/>
  <c r="W26" i="27"/>
  <c r="W25" i="27"/>
  <c r="W24" i="27"/>
  <c r="W23" i="27"/>
  <c r="W22" i="27"/>
  <c r="W21" i="27"/>
  <c r="W20" i="27"/>
  <c r="W19" i="27"/>
  <c r="W18" i="27"/>
  <c r="W17" i="27"/>
  <c r="W16" i="27"/>
  <c r="W15" i="27"/>
  <c r="W14" i="27"/>
  <c r="W13" i="27"/>
  <c r="W12" i="27"/>
  <c r="W11" i="27"/>
  <c r="W10" i="27"/>
  <c r="W9" i="27"/>
  <c r="W8" i="27"/>
  <c r="W7" i="27"/>
  <c r="W6" i="27"/>
  <c r="AC5" i="27"/>
  <c r="AC13" i="27"/>
  <c r="E7" i="10"/>
  <c r="AJ10" i="116" l="1"/>
  <c r="AJ11" i="116" s="1"/>
  <c r="AL11" i="116"/>
  <c r="AC10" i="116"/>
  <c r="AC11" i="116" s="1"/>
  <c r="AE11" i="116"/>
  <c r="X11" i="116"/>
  <c r="V10" i="116"/>
  <c r="V11" i="116" s="1"/>
  <c r="O10" i="116"/>
  <c r="O11" i="116" s="1"/>
  <c r="Q11" i="116"/>
  <c r="J11" i="116"/>
  <c r="H10" i="116"/>
  <c r="H11" i="116" s="1"/>
  <c r="L28" i="115"/>
  <c r="AQ24" i="27"/>
  <c r="AS24" i="27"/>
  <c r="AU24" i="27"/>
  <c r="AW24" i="27"/>
  <c r="AY24" i="27"/>
  <c r="BA24" i="27"/>
  <c r="AQ25" i="27"/>
  <c r="AS25" i="27"/>
  <c r="AU25" i="27"/>
  <c r="AW25" i="27"/>
  <c r="AY25" i="27"/>
  <c r="BA25" i="27"/>
  <c r="U24" i="27"/>
  <c r="AA24" i="27"/>
  <c r="AC24" i="27"/>
  <c r="U25" i="27"/>
  <c r="AA25" i="27"/>
  <c r="AC25" i="27"/>
  <c r="S24" i="27"/>
  <c r="S25" i="27"/>
  <c r="R24" i="27"/>
  <c r="R25" i="27"/>
  <c r="Q24" i="27"/>
  <c r="Q25" i="27"/>
  <c r="H24" i="27"/>
  <c r="AF24" i="27" s="1"/>
  <c r="H25" i="27"/>
  <c r="AF25" i="27" s="1"/>
  <c r="B24" i="27"/>
  <c r="F24" i="27" s="1"/>
  <c r="N24" i="27" s="1"/>
  <c r="B25" i="27"/>
  <c r="F25" i="27" s="1"/>
  <c r="N25" i="27" s="1"/>
  <c r="A29" i="27"/>
  <c r="A45" i="27" s="1"/>
  <c r="A22" i="27"/>
  <c r="A43" i="27" s="1"/>
  <c r="A19" i="27"/>
  <c r="A42" i="27" s="1"/>
  <c r="A14" i="27"/>
  <c r="A41" i="27" s="1"/>
  <c r="A13" i="27"/>
  <c r="A40" i="27" s="1"/>
  <c r="A9" i="27"/>
  <c r="A39" i="27" s="1"/>
  <c r="C37" i="34"/>
  <c r="AB37" i="34" s="1"/>
  <c r="C36" i="34"/>
  <c r="AB36" i="34" s="1"/>
  <c r="T25" i="27" l="1"/>
  <c r="V25" i="27" s="1"/>
  <c r="X25" i="27" s="1"/>
  <c r="Z25" i="27"/>
  <c r="AE25" i="27"/>
  <c r="AM25" i="27" s="1"/>
  <c r="AP25" i="27" s="1"/>
  <c r="AR25" i="27" s="1"/>
  <c r="AV25" i="27" s="1"/>
  <c r="AX25" i="27" s="1"/>
  <c r="AZ25" i="27" s="1"/>
  <c r="BC25" i="27" s="1"/>
  <c r="BE25" i="27" s="1"/>
  <c r="BG25" i="27" s="1"/>
  <c r="BI25" i="27" s="1"/>
  <c r="BK25" i="27" s="1"/>
  <c r="AB25" i="27"/>
  <c r="T24" i="27"/>
  <c r="V24" i="27" s="1"/>
  <c r="X24" i="27" s="1"/>
  <c r="AB24" i="27"/>
  <c r="AE24" i="27"/>
  <c r="AM24" i="27" s="1"/>
  <c r="AP24" i="27" s="1"/>
  <c r="AR24" i="27" s="1"/>
  <c r="AT24" i="27" s="1"/>
  <c r="Z24" i="27"/>
  <c r="D36" i="34"/>
  <c r="P24" i="27" s="1"/>
  <c r="C24" i="27"/>
  <c r="O24" i="27" s="1"/>
  <c r="C25" i="27"/>
  <c r="O25" i="27" s="1"/>
  <c r="D37" i="34"/>
  <c r="L41" i="115" l="1"/>
  <c r="AT25" i="27"/>
  <c r="AV24" i="27"/>
  <c r="AX24" i="27" s="1"/>
  <c r="AZ24" i="27" s="1"/>
  <c r="BC24" i="27" s="1"/>
  <c r="BE24" i="27" s="1"/>
  <c r="BG24" i="27" s="1"/>
  <c r="BI24" i="27" s="1"/>
  <c r="BK24" i="27" s="1"/>
  <c r="X37" i="34"/>
  <c r="P25" i="27"/>
  <c r="Z36" i="34"/>
  <c r="AN24" i="27" s="1"/>
  <c r="X36" i="34"/>
  <c r="Z37" i="34"/>
  <c r="AN25" i="27" s="1"/>
  <c r="A10" i="30" l="1"/>
  <c r="A11" i="30"/>
  <c r="B7" i="30"/>
  <c r="B6" i="30"/>
  <c r="D7" i="34"/>
  <c r="AB21" i="34"/>
  <c r="AB22" i="34"/>
  <c r="Z21" i="34"/>
  <c r="C7" i="28" l="1"/>
  <c r="H7" i="27"/>
  <c r="AQ7" i="27"/>
  <c r="AS7" i="27"/>
  <c r="AU7" i="27"/>
  <c r="AW7" i="27"/>
  <c r="AY7" i="27"/>
  <c r="BA7" i="27"/>
  <c r="U7" i="27"/>
  <c r="AA7" i="27"/>
  <c r="AC7" i="27"/>
  <c r="Q7" i="27"/>
  <c r="R7" i="27"/>
  <c r="S7" i="27"/>
  <c r="C7" i="27"/>
  <c r="O7" i="27" s="1"/>
  <c r="J11" i="27"/>
  <c r="J10" i="27"/>
  <c r="J9" i="27"/>
  <c r="J8" i="27"/>
  <c r="J7" i="27"/>
  <c r="B7" i="27"/>
  <c r="F7" i="27" s="1"/>
  <c r="AB13" i="34"/>
  <c r="D13" i="34"/>
  <c r="Z13" i="34" s="1"/>
  <c r="AN7" i="27" s="1"/>
  <c r="G31" i="30"/>
  <c r="D23" i="30" s="1"/>
  <c r="AQ4" i="27"/>
  <c r="AS4" i="27"/>
  <c r="AU4" i="27"/>
  <c r="AW4" i="27"/>
  <c r="AY4" i="27"/>
  <c r="BA4" i="27"/>
  <c r="AC4" i="27"/>
  <c r="AA4" i="27"/>
  <c r="U4" i="27"/>
  <c r="Q4" i="27"/>
  <c r="R4" i="27"/>
  <c r="S4" i="27"/>
  <c r="J6" i="27"/>
  <c r="A8" i="27" s="1"/>
  <c r="A38" i="27" s="1"/>
  <c r="J5" i="27"/>
  <c r="A6" i="27" s="1"/>
  <c r="A37" i="27" s="1"/>
  <c r="J4" i="27"/>
  <c r="A5" i="27" s="1"/>
  <c r="A36" i="27" s="1"/>
  <c r="C4" i="27"/>
  <c r="O4" i="27" s="1"/>
  <c r="B4" i="27"/>
  <c r="N4" i="27" s="1"/>
  <c r="AB8" i="34"/>
  <c r="D8" i="34"/>
  <c r="P4" i="27" s="1"/>
  <c r="AA30" i="27"/>
  <c r="AA23" i="27"/>
  <c r="AA26" i="27"/>
  <c r="AA22" i="27"/>
  <c r="AA20" i="27"/>
  <c r="AA21" i="27"/>
  <c r="AA19" i="27"/>
  <c r="AA15" i="27"/>
  <c r="AA16" i="27"/>
  <c r="AA17" i="27"/>
  <c r="AA18" i="27"/>
  <c r="AA14" i="27"/>
  <c r="AA13" i="27"/>
  <c r="AA10" i="27"/>
  <c r="AA11" i="27"/>
  <c r="AA12" i="27"/>
  <c r="AA9" i="27"/>
  <c r="AA8" i="27"/>
  <c r="AA6" i="27"/>
  <c r="AA5" i="27"/>
  <c r="AA3" i="27"/>
  <c r="AA2" i="27"/>
  <c r="U30" i="27"/>
  <c r="U29" i="27"/>
  <c r="U23" i="27"/>
  <c r="U26" i="27"/>
  <c r="U22" i="27"/>
  <c r="U20" i="27"/>
  <c r="U21" i="27"/>
  <c r="U19" i="27"/>
  <c r="U15" i="27"/>
  <c r="U16" i="27"/>
  <c r="U17" i="27"/>
  <c r="U18" i="27"/>
  <c r="U14" i="27"/>
  <c r="U13" i="27"/>
  <c r="U10" i="27"/>
  <c r="U11" i="27"/>
  <c r="U12" i="27"/>
  <c r="U9" i="27"/>
  <c r="U8" i="27"/>
  <c r="U6" i="27"/>
  <c r="U5" i="27"/>
  <c r="U3" i="27"/>
  <c r="U2" i="27"/>
  <c r="X13" i="34" l="1"/>
  <c r="N7" i="27"/>
  <c r="P7" i="27"/>
  <c r="AE4" i="27"/>
  <c r="AM4" i="27" s="1"/>
  <c r="AP4" i="27" s="1"/>
  <c r="AR4" i="27" s="1"/>
  <c r="T4" i="27"/>
  <c r="V4" i="27" s="1"/>
  <c r="X4" i="27" s="1"/>
  <c r="F4" i="27"/>
  <c r="X8" i="34"/>
  <c r="Z4" i="27"/>
  <c r="Z8" i="34"/>
  <c r="AN4" i="27" s="1"/>
  <c r="AB4" i="27"/>
  <c r="AC30" i="27"/>
  <c r="AC29" i="27"/>
  <c r="AC23" i="27"/>
  <c r="AC26" i="27"/>
  <c r="AC22" i="27"/>
  <c r="AC20" i="27"/>
  <c r="AC21" i="27"/>
  <c r="AC19" i="27"/>
  <c r="AC15" i="27"/>
  <c r="AC16" i="27"/>
  <c r="AC17" i="27"/>
  <c r="AC18" i="27"/>
  <c r="AC14" i="27"/>
  <c r="AC10" i="27"/>
  <c r="AC11" i="27"/>
  <c r="AC12" i="27"/>
  <c r="AC9" i="27"/>
  <c r="AC8" i="27"/>
  <c r="AC6" i="27"/>
  <c r="AC3" i="27"/>
  <c r="AC2" i="27"/>
  <c r="C85" i="113"/>
  <c r="C86" i="113"/>
  <c r="C87" i="113"/>
  <c r="C84" i="113"/>
  <c r="B315" i="113"/>
  <c r="BA30" i="27"/>
  <c r="BA29" i="27"/>
  <c r="BA23" i="27"/>
  <c r="BA26" i="27"/>
  <c r="BA22" i="27"/>
  <c r="BA20" i="27"/>
  <c r="BA21" i="27"/>
  <c r="BA19" i="27"/>
  <c r="BA15" i="27"/>
  <c r="BA16" i="27"/>
  <c r="BA17" i="27"/>
  <c r="BA18" i="27"/>
  <c r="BA14" i="27"/>
  <c r="BA13" i="27"/>
  <c r="BA10" i="27"/>
  <c r="BA11" i="27"/>
  <c r="BA12" i="27"/>
  <c r="BA9" i="27"/>
  <c r="BA8" i="27"/>
  <c r="BA6" i="27"/>
  <c r="BA5" i="27"/>
  <c r="BA3" i="27"/>
  <c r="BA2" i="27"/>
  <c r="AY30" i="27"/>
  <c r="AY29" i="27"/>
  <c r="AY23" i="27"/>
  <c r="AY22" i="27"/>
  <c r="AY20" i="27"/>
  <c r="AY21" i="27"/>
  <c r="AY19" i="27"/>
  <c r="AY15" i="27"/>
  <c r="AY16" i="27"/>
  <c r="AY17" i="27"/>
  <c r="AY18" i="27"/>
  <c r="AY14" i="27"/>
  <c r="AY13" i="27"/>
  <c r="AY10" i="27"/>
  <c r="AY11" i="27"/>
  <c r="AY12" i="27"/>
  <c r="AY9" i="27"/>
  <c r="AY8" i="27"/>
  <c r="AY6" i="27"/>
  <c r="AY5" i="27"/>
  <c r="AY3" i="27"/>
  <c r="AW30" i="27"/>
  <c r="AW29" i="27"/>
  <c r="AW23" i="27"/>
  <c r="AW26" i="27"/>
  <c r="AW22" i="27"/>
  <c r="AW20" i="27"/>
  <c r="AW21" i="27"/>
  <c r="AW19" i="27"/>
  <c r="AW15" i="27"/>
  <c r="AW16" i="27"/>
  <c r="AW17" i="27"/>
  <c r="AW18" i="27"/>
  <c r="AW14" i="27"/>
  <c r="AW13" i="27"/>
  <c r="AW10" i="27"/>
  <c r="AW11" i="27"/>
  <c r="AW12" i="27"/>
  <c r="AW9" i="27"/>
  <c r="AW8" i="27"/>
  <c r="AW6" i="27"/>
  <c r="AW5" i="27"/>
  <c r="AW3" i="27"/>
  <c r="AU30" i="27"/>
  <c r="AU29" i="27"/>
  <c r="AU23" i="27"/>
  <c r="AU26" i="27"/>
  <c r="AU22" i="27"/>
  <c r="AU20" i="27"/>
  <c r="AU21" i="27"/>
  <c r="AU19" i="27"/>
  <c r="AU15" i="27"/>
  <c r="AU16" i="27"/>
  <c r="AU17" i="27"/>
  <c r="AU18" i="27"/>
  <c r="AU14" i="27"/>
  <c r="AU13" i="27"/>
  <c r="AU10" i="27"/>
  <c r="AU11" i="27"/>
  <c r="AU12" i="27"/>
  <c r="AU9" i="27"/>
  <c r="AU8" i="27"/>
  <c r="AU6" i="27"/>
  <c r="AU5" i="27"/>
  <c r="AU3" i="27"/>
  <c r="AS30" i="27"/>
  <c r="AS29" i="27"/>
  <c r="AS23" i="27"/>
  <c r="AS26" i="27"/>
  <c r="AS22" i="27"/>
  <c r="AS20" i="27"/>
  <c r="AS21" i="27"/>
  <c r="AS19" i="27"/>
  <c r="AS15" i="27"/>
  <c r="AS16" i="27"/>
  <c r="AS17" i="27"/>
  <c r="AS18" i="27"/>
  <c r="AS14" i="27"/>
  <c r="AS13" i="27"/>
  <c r="AS10" i="27"/>
  <c r="AS11" i="27"/>
  <c r="AS12" i="27"/>
  <c r="AS9" i="27"/>
  <c r="AS8" i="27"/>
  <c r="AS6" i="27"/>
  <c r="AS5" i="27"/>
  <c r="AS3" i="27"/>
  <c r="AQ30" i="27"/>
  <c r="AQ29" i="27"/>
  <c r="AQ23" i="27"/>
  <c r="AQ26" i="27"/>
  <c r="AQ22" i="27"/>
  <c r="AQ20" i="27"/>
  <c r="AQ21" i="27"/>
  <c r="AQ19" i="27"/>
  <c r="AQ15" i="27"/>
  <c r="AQ16" i="27"/>
  <c r="AQ17" i="27"/>
  <c r="AQ18" i="27"/>
  <c r="AQ14" i="27"/>
  <c r="AQ13" i="27"/>
  <c r="AQ10" i="27"/>
  <c r="AQ11" i="27"/>
  <c r="AQ12" i="27"/>
  <c r="AQ9" i="27"/>
  <c r="AQ8" i="27"/>
  <c r="AQ6" i="27"/>
  <c r="AQ5" i="27"/>
  <c r="AQ3" i="27"/>
  <c r="AB44" i="34"/>
  <c r="AB26" i="34"/>
  <c r="AB18" i="34"/>
  <c r="AB19" i="34"/>
  <c r="AF30" i="27"/>
  <c r="R29" i="27"/>
  <c r="S29" i="27"/>
  <c r="R30" i="27"/>
  <c r="S30" i="27"/>
  <c r="Q30" i="27"/>
  <c r="Q29" i="27"/>
  <c r="R22" i="27"/>
  <c r="S22" i="27"/>
  <c r="R23" i="27"/>
  <c r="S23" i="27"/>
  <c r="R26" i="27"/>
  <c r="S26" i="27"/>
  <c r="Q23" i="27"/>
  <c r="Q26" i="27"/>
  <c r="Q22" i="27"/>
  <c r="R19" i="27"/>
  <c r="S19" i="27"/>
  <c r="R20" i="27"/>
  <c r="S20" i="27"/>
  <c r="R21" i="27"/>
  <c r="S21" i="27"/>
  <c r="Q20" i="27"/>
  <c r="Q21" i="27"/>
  <c r="Q19" i="27"/>
  <c r="R14" i="27"/>
  <c r="S14" i="27"/>
  <c r="R15" i="27"/>
  <c r="S15" i="27"/>
  <c r="R16" i="27"/>
  <c r="S16" i="27"/>
  <c r="R17" i="27"/>
  <c r="S17" i="27"/>
  <c r="R18" i="27"/>
  <c r="S18" i="27"/>
  <c r="Q15" i="27"/>
  <c r="Q16" i="27"/>
  <c r="Q17" i="27"/>
  <c r="Q18" i="27"/>
  <c r="Q14" i="27"/>
  <c r="R13" i="27"/>
  <c r="S13" i="27"/>
  <c r="Q13" i="27"/>
  <c r="R9" i="27"/>
  <c r="S9" i="27"/>
  <c r="R10" i="27"/>
  <c r="S10" i="27"/>
  <c r="R11" i="27"/>
  <c r="S11" i="27"/>
  <c r="R12" i="27"/>
  <c r="S12" i="27"/>
  <c r="Q10" i="27"/>
  <c r="Q11" i="27"/>
  <c r="Q12" i="27"/>
  <c r="Q9" i="27"/>
  <c r="R8" i="27"/>
  <c r="S8" i="27"/>
  <c r="Q8" i="27"/>
  <c r="R6" i="27"/>
  <c r="S6" i="27"/>
  <c r="Q6" i="27"/>
  <c r="R5" i="27"/>
  <c r="S5" i="27"/>
  <c r="Q5" i="27"/>
  <c r="R3" i="27"/>
  <c r="S3" i="27"/>
  <c r="Q3" i="27"/>
  <c r="R2" i="27"/>
  <c r="S2" i="27"/>
  <c r="Q2" i="27"/>
  <c r="C30" i="27"/>
  <c r="O30" i="27" s="1"/>
  <c r="B30" i="27"/>
  <c r="F30" i="27" s="1"/>
  <c r="N30" i="27" s="1"/>
  <c r="D44" i="34"/>
  <c r="Z44" i="34" s="1"/>
  <c r="AN30" i="27" s="1"/>
  <c r="D43" i="34"/>
  <c r="P29" i="27" s="1"/>
  <c r="D35" i="34"/>
  <c r="P23" i="27" s="1"/>
  <c r="D38" i="34"/>
  <c r="P26" i="27" s="1"/>
  <c r="D34" i="34"/>
  <c r="P22" i="27" s="1"/>
  <c r="D31" i="34"/>
  <c r="P20" i="27" s="1"/>
  <c r="D32" i="34"/>
  <c r="P21" i="27" s="1"/>
  <c r="D30" i="34"/>
  <c r="P19" i="27" s="1"/>
  <c r="D25" i="34"/>
  <c r="P15" i="27" s="1"/>
  <c r="D26" i="34"/>
  <c r="X26" i="34" s="1"/>
  <c r="D27" i="34"/>
  <c r="P17" i="27" s="1"/>
  <c r="D28" i="34"/>
  <c r="P18" i="27" s="1"/>
  <c r="D24" i="34"/>
  <c r="P14" i="27" s="1"/>
  <c r="D22" i="34"/>
  <c r="D18" i="34"/>
  <c r="P10" i="27" s="1"/>
  <c r="D19" i="34"/>
  <c r="Z19" i="34" s="1"/>
  <c r="AN11" i="27" s="1"/>
  <c r="D20" i="34"/>
  <c r="P12" i="27" s="1"/>
  <c r="D17" i="34"/>
  <c r="P9" i="27" s="1"/>
  <c r="D15" i="34"/>
  <c r="P8" i="27" s="1"/>
  <c r="D12" i="34"/>
  <c r="P6" i="27" s="1"/>
  <c r="D10" i="34"/>
  <c r="P5" i="27" s="1"/>
  <c r="P3" i="27"/>
  <c r="D5" i="34"/>
  <c r="P2" i="27" s="1"/>
  <c r="C29" i="27"/>
  <c r="O29" i="27" s="1"/>
  <c r="C23" i="27"/>
  <c r="O23" i="27" s="1"/>
  <c r="C26" i="27"/>
  <c r="O26" i="27" s="1"/>
  <c r="C22" i="27"/>
  <c r="O22" i="27" s="1"/>
  <c r="C20" i="27"/>
  <c r="O20" i="27" s="1"/>
  <c r="C21" i="27"/>
  <c r="O21" i="27" s="1"/>
  <c r="C19" i="27"/>
  <c r="O19" i="27" s="1"/>
  <c r="C15" i="27"/>
  <c r="O15" i="27" s="1"/>
  <c r="C16" i="27"/>
  <c r="O16" i="27" s="1"/>
  <c r="C17" i="27"/>
  <c r="O17" i="27" s="1"/>
  <c r="C18" i="27"/>
  <c r="O18" i="27" s="1"/>
  <c r="C14" i="27"/>
  <c r="O14" i="27" s="1"/>
  <c r="C13" i="27"/>
  <c r="O13" i="27" s="1"/>
  <c r="C10" i="27"/>
  <c r="O10" i="27" s="1"/>
  <c r="C11" i="27"/>
  <c r="O11" i="27" s="1"/>
  <c r="C12" i="27"/>
  <c r="O12" i="27" s="1"/>
  <c r="C9" i="27"/>
  <c r="O9" i="27" s="1"/>
  <c r="C8" i="27"/>
  <c r="O8" i="27" s="1"/>
  <c r="C6" i="27"/>
  <c r="O6" i="27" s="1"/>
  <c r="C5" i="27"/>
  <c r="O5" i="27" s="1"/>
  <c r="C3" i="27"/>
  <c r="O3" i="27" s="1"/>
  <c r="C2" i="27"/>
  <c r="O2" i="27" s="1"/>
  <c r="E29" i="27"/>
  <c r="M29" i="27" s="1"/>
  <c r="AD29" i="27" s="1"/>
  <c r="B29" i="27"/>
  <c r="F29" i="27" s="1"/>
  <c r="N29" i="27" s="1"/>
  <c r="B23" i="27"/>
  <c r="F23" i="27" s="1"/>
  <c r="N23" i="27" s="1"/>
  <c r="B26" i="27"/>
  <c r="F26" i="27" s="1"/>
  <c r="N26" i="27" s="1"/>
  <c r="B22" i="27"/>
  <c r="F22" i="27" s="1"/>
  <c r="N22" i="27" s="1"/>
  <c r="B20" i="27"/>
  <c r="B21" i="27"/>
  <c r="B19" i="27"/>
  <c r="B15" i="27"/>
  <c r="B16" i="27"/>
  <c r="B17" i="27"/>
  <c r="B18" i="27"/>
  <c r="B14" i="27"/>
  <c r="E14" i="27"/>
  <c r="B8" i="27"/>
  <c r="B6" i="27"/>
  <c r="B5" i="27"/>
  <c r="B10" i="27"/>
  <c r="B11" i="27"/>
  <c r="F11" i="27" s="1"/>
  <c r="B12" i="27"/>
  <c r="B9" i="27"/>
  <c r="E9" i="27"/>
  <c r="M9" i="27" s="1"/>
  <c r="AD9" i="27" s="1"/>
  <c r="AB16" i="34"/>
  <c r="Z16" i="34"/>
  <c r="E8" i="27"/>
  <c r="M8" i="27" s="1"/>
  <c r="AD8" i="27" s="1"/>
  <c r="E6" i="27"/>
  <c r="M6" i="27" s="1"/>
  <c r="AD6" i="27" s="1"/>
  <c r="AB11" i="34"/>
  <c r="Z11" i="34"/>
  <c r="E5" i="27"/>
  <c r="M5" i="27" s="1"/>
  <c r="AD5" i="27" s="1"/>
  <c r="AB9" i="34"/>
  <c r="Z9" i="34"/>
  <c r="B3" i="27"/>
  <c r="B2" i="27"/>
  <c r="J3" i="27"/>
  <c r="A3" i="27" s="1"/>
  <c r="AB6" i="34"/>
  <c r="Z6" i="34"/>
  <c r="J2" i="27"/>
  <c r="A2" i="27" s="1"/>
  <c r="H3" i="27"/>
  <c r="AF3" i="27" s="1"/>
  <c r="H5" i="27"/>
  <c r="AF5" i="27" s="1"/>
  <c r="H6" i="27"/>
  <c r="AF6" i="27" s="1"/>
  <c r="H8" i="27"/>
  <c r="AF8" i="27" s="1"/>
  <c r="H9" i="27"/>
  <c r="AF9" i="27" s="1"/>
  <c r="H10" i="27"/>
  <c r="AF10" i="27" s="1"/>
  <c r="H11" i="27"/>
  <c r="AF11" i="27" s="1"/>
  <c r="H12" i="27"/>
  <c r="AF12" i="27" s="1"/>
  <c r="H13" i="27"/>
  <c r="AF13" i="27" s="1"/>
  <c r="H14" i="27"/>
  <c r="AF14" i="27" s="1"/>
  <c r="H15" i="27"/>
  <c r="AF15" i="27" s="1"/>
  <c r="H16" i="27"/>
  <c r="AF16" i="27" s="1"/>
  <c r="H17" i="27"/>
  <c r="AF17" i="27" s="1"/>
  <c r="H18" i="27"/>
  <c r="AF18" i="27" s="1"/>
  <c r="H19" i="27"/>
  <c r="AF19" i="27" s="1"/>
  <c r="H20" i="27"/>
  <c r="AF20" i="27" s="1"/>
  <c r="H21" i="27"/>
  <c r="AF21" i="27" s="1"/>
  <c r="H22" i="27"/>
  <c r="AF22" i="27" s="1"/>
  <c r="H23" i="27"/>
  <c r="AF23" i="27" s="1"/>
  <c r="H26" i="27"/>
  <c r="AF26" i="27" s="1"/>
  <c r="H29" i="27"/>
  <c r="AF29" i="27" s="1"/>
  <c r="H2" i="27"/>
  <c r="AF2" i="27" s="1"/>
  <c r="E3" i="27" l="1"/>
  <c r="M3" i="27" s="1"/>
  <c r="AD3" i="27" s="1"/>
  <c r="A35" i="27"/>
  <c r="V13" i="115"/>
  <c r="AT4" i="27"/>
  <c r="P13" i="27"/>
  <c r="Z22" i="34"/>
  <c r="AB7" i="27"/>
  <c r="AE7" i="27"/>
  <c r="AM7" i="27" s="1"/>
  <c r="AP7" i="27" s="1"/>
  <c r="T7" i="27"/>
  <c r="V7" i="27" s="1"/>
  <c r="X7" i="27" s="1"/>
  <c r="Z7" i="27"/>
  <c r="AZ4" i="27"/>
  <c r="BC4" i="27" s="1"/>
  <c r="BE4" i="27" s="1"/>
  <c r="BG4" i="27" s="1"/>
  <c r="BI4" i="27" s="1"/>
  <c r="BK4" i="27" s="1"/>
  <c r="AV4" i="27"/>
  <c r="AX4" i="27"/>
  <c r="Z5" i="34"/>
  <c r="AN2" i="27" s="1"/>
  <c r="X5" i="34"/>
  <c r="X44" i="34"/>
  <c r="P16" i="27"/>
  <c r="P30" i="27"/>
  <c r="X19" i="34"/>
  <c r="AE26" i="27"/>
  <c r="AM26" i="27" s="1"/>
  <c r="AP26" i="27" s="1"/>
  <c r="AR26" i="27" s="1"/>
  <c r="AV26" i="27" s="1"/>
  <c r="AX26" i="27" s="1"/>
  <c r="AZ26" i="27" s="1"/>
  <c r="BC26" i="27" s="1"/>
  <c r="BE26" i="27" s="1"/>
  <c r="BG26" i="27" s="1"/>
  <c r="BI26" i="27" s="1"/>
  <c r="BK26" i="27" s="1"/>
  <c r="Z26" i="27"/>
  <c r="T26" i="27"/>
  <c r="V26" i="27" s="1"/>
  <c r="X26" i="27" s="1"/>
  <c r="X18" i="34"/>
  <c r="Z18" i="34"/>
  <c r="AN10" i="27" s="1"/>
  <c r="P11" i="27"/>
  <c r="AE23" i="27"/>
  <c r="AM23" i="27" s="1"/>
  <c r="AP23" i="27" s="1"/>
  <c r="AR23" i="27" s="1"/>
  <c r="AT23" i="27" s="1"/>
  <c r="Z23" i="27"/>
  <c r="T23" i="27"/>
  <c r="V23" i="27" s="1"/>
  <c r="X23" i="27" s="1"/>
  <c r="AE29" i="27"/>
  <c r="AM29" i="27" s="1"/>
  <c r="AP29" i="27" s="1"/>
  <c r="AR29" i="27" s="1"/>
  <c r="AT29" i="27" s="1"/>
  <c r="Z29" i="27"/>
  <c r="T29" i="27"/>
  <c r="V29" i="27" s="1"/>
  <c r="X29" i="27" s="1"/>
  <c r="Z26" i="34"/>
  <c r="AN16" i="27" s="1"/>
  <c r="AE30" i="27"/>
  <c r="AM30" i="27" s="1"/>
  <c r="AP30" i="27" s="1"/>
  <c r="AR30" i="27" s="1"/>
  <c r="AV30" i="27" s="1"/>
  <c r="AX30" i="27" s="1"/>
  <c r="AZ30" i="27" s="1"/>
  <c r="BC30" i="27" s="1"/>
  <c r="BE30" i="27" s="1"/>
  <c r="BG30" i="27" s="1"/>
  <c r="BI30" i="27" s="1"/>
  <c r="BK30" i="27" s="1"/>
  <c r="T30" i="27"/>
  <c r="V30" i="27" s="1"/>
  <c r="X30" i="27" s="1"/>
  <c r="Z30" i="27"/>
  <c r="AE22" i="27"/>
  <c r="AM22" i="27" s="1"/>
  <c r="AP22" i="27" s="1"/>
  <c r="AR22" i="27" s="1"/>
  <c r="AT22" i="27" s="1"/>
  <c r="Z22" i="27"/>
  <c r="T22" i="27"/>
  <c r="V22" i="27" s="1"/>
  <c r="X22" i="27" s="1"/>
  <c r="AB30" i="27"/>
  <c r="AB29" i="27"/>
  <c r="AB26" i="27"/>
  <c r="AB23" i="27"/>
  <c r="AB22" i="27"/>
  <c r="M22" i="27"/>
  <c r="E22" i="27"/>
  <c r="N11" i="27"/>
  <c r="AD22" i="27" l="1"/>
  <c r="AD27" i="27"/>
  <c r="G15" i="115"/>
  <c r="C15" i="115"/>
  <c r="K11" i="115"/>
  <c r="L30" i="115"/>
  <c r="AR7" i="27"/>
  <c r="AX7" i="27"/>
  <c r="AZ7" i="27"/>
  <c r="BC7" i="27" s="1"/>
  <c r="BE7" i="27" s="1"/>
  <c r="BG7" i="27" s="1"/>
  <c r="BI7" i="27" s="1"/>
  <c r="BK7" i="27" s="1"/>
  <c r="AV23" i="27"/>
  <c r="AX23" i="27" s="1"/>
  <c r="AZ23" i="27" s="1"/>
  <c r="BC23" i="27" s="1"/>
  <c r="BE23" i="27" s="1"/>
  <c r="BG23" i="27" s="1"/>
  <c r="BI23" i="27" s="1"/>
  <c r="BK23" i="27" s="1"/>
  <c r="AT26" i="27"/>
  <c r="AV22" i="27"/>
  <c r="AX22" i="27" s="1"/>
  <c r="AZ22" i="27" s="1"/>
  <c r="BC22" i="27" s="1"/>
  <c r="BE22" i="27" s="1"/>
  <c r="BG22" i="27" s="1"/>
  <c r="BI22" i="27" s="1"/>
  <c r="BK22" i="27" s="1"/>
  <c r="AV29" i="27"/>
  <c r="AX29" i="27" s="1"/>
  <c r="AZ29" i="27" s="1"/>
  <c r="BC29" i="27" s="1"/>
  <c r="BE29" i="27" s="1"/>
  <c r="BG29" i="27" s="1"/>
  <c r="BI29" i="27" s="1"/>
  <c r="BK29" i="27" s="1"/>
  <c r="AT30" i="27"/>
  <c r="Z11" i="27"/>
  <c r="T11" i="27"/>
  <c r="V11" i="27" s="1"/>
  <c r="X11" i="27" s="1"/>
  <c r="AE11" i="27"/>
  <c r="AM11" i="27" s="1"/>
  <c r="AP11" i="27" s="1"/>
  <c r="AX11" i="27" s="1"/>
  <c r="AB11" i="27"/>
  <c r="AT7" i="27" l="1"/>
  <c r="AV7" i="27"/>
  <c r="AR11" i="27"/>
  <c r="AZ11" i="27"/>
  <c r="BC11" i="27" s="1"/>
  <c r="BE11" i="27" s="1"/>
  <c r="BG11" i="27" s="1"/>
  <c r="BI11" i="27" s="1"/>
  <c r="BK11" i="27" s="1"/>
  <c r="F319" i="113"/>
  <c r="F320" i="113"/>
  <c r="F321" i="113"/>
  <c r="F322" i="113"/>
  <c r="F323" i="113"/>
  <c r="F324" i="113"/>
  <c r="F325" i="113"/>
  <c r="F326" i="113"/>
  <c r="F327" i="113"/>
  <c r="F328" i="113"/>
  <c r="F329" i="113"/>
  <c r="F330" i="113"/>
  <c r="F331" i="113"/>
  <c r="F332" i="113"/>
  <c r="F333" i="113"/>
  <c r="F334" i="113"/>
  <c r="F335" i="113"/>
  <c r="F336" i="113"/>
  <c r="F337" i="113"/>
  <c r="F338" i="113"/>
  <c r="F339" i="113"/>
  <c r="F340" i="113"/>
  <c r="F341" i="113"/>
  <c r="F342" i="113"/>
  <c r="F343" i="113"/>
  <c r="F344" i="113"/>
  <c r="F345" i="113"/>
  <c r="F346" i="113"/>
  <c r="F347" i="113"/>
  <c r="F348" i="113"/>
  <c r="F349" i="113"/>
  <c r="F350" i="113"/>
  <c r="F351" i="113"/>
  <c r="F352" i="113"/>
  <c r="F353" i="113"/>
  <c r="F354" i="113"/>
  <c r="F355" i="113"/>
  <c r="F356" i="113"/>
  <c r="F357" i="113"/>
  <c r="F358" i="113"/>
  <c r="F359" i="113"/>
  <c r="F360" i="113"/>
  <c r="F361" i="113"/>
  <c r="F362" i="113"/>
  <c r="F363" i="113"/>
  <c r="F364" i="113"/>
  <c r="F365" i="113"/>
  <c r="F366" i="113"/>
  <c r="F367" i="113"/>
  <c r="F368" i="113"/>
  <c r="F369" i="113"/>
  <c r="AV11" i="27" l="1"/>
  <c r="AT11" i="27"/>
  <c r="H368" i="113"/>
  <c r="H369" i="113"/>
  <c r="G355" i="113"/>
  <c r="G356" i="113"/>
  <c r="G357" i="113"/>
  <c r="G358" i="113"/>
  <c r="G359" i="113"/>
  <c r="G360" i="113"/>
  <c r="G361" i="113"/>
  <c r="G362" i="113"/>
  <c r="G363" i="113"/>
  <c r="G364" i="113"/>
  <c r="G365" i="113"/>
  <c r="G366" i="113"/>
  <c r="G367" i="113"/>
  <c r="G368" i="113"/>
  <c r="G369" i="113"/>
  <c r="D315" i="113"/>
  <c r="D316" i="113"/>
  <c r="D317" i="113"/>
  <c r="D318" i="113"/>
  <c r="D319" i="113"/>
  <c r="D320" i="113"/>
  <c r="D321" i="113"/>
  <c r="D322" i="113"/>
  <c r="D323" i="113"/>
  <c r="D324" i="113"/>
  <c r="D325" i="113"/>
  <c r="D326" i="113"/>
  <c r="D327" i="113"/>
  <c r="D328" i="113"/>
  <c r="D329" i="113"/>
  <c r="D330" i="113"/>
  <c r="D331" i="113"/>
  <c r="D332" i="113"/>
  <c r="D333" i="113"/>
  <c r="D334" i="113"/>
  <c r="D335" i="113"/>
  <c r="D336" i="113"/>
  <c r="D337" i="113"/>
  <c r="D338" i="113"/>
  <c r="D339" i="113"/>
  <c r="D340" i="113"/>
  <c r="D341" i="113"/>
  <c r="D342" i="113"/>
  <c r="D343" i="113"/>
  <c r="D344" i="113"/>
  <c r="D345" i="113"/>
  <c r="D346" i="113"/>
  <c r="D347" i="113"/>
  <c r="D348" i="113"/>
  <c r="D349" i="113"/>
  <c r="D350" i="113"/>
  <c r="D351" i="113"/>
  <c r="D352" i="113"/>
  <c r="D353" i="113"/>
  <c r="D354" i="113"/>
  <c r="D355" i="113"/>
  <c r="D356" i="113"/>
  <c r="D357" i="113"/>
  <c r="D358" i="113"/>
  <c r="D359" i="113"/>
  <c r="D360" i="113"/>
  <c r="D361" i="113"/>
  <c r="D362" i="113"/>
  <c r="D363" i="113"/>
  <c r="D364" i="113"/>
  <c r="D365" i="113"/>
  <c r="C2" i="113"/>
  <c r="C289" i="113"/>
  <c r="C290" i="113"/>
  <c r="F290" i="113" s="1"/>
  <c r="C291" i="113"/>
  <c r="C292" i="113"/>
  <c r="F292" i="113" s="1"/>
  <c r="C293" i="113"/>
  <c r="F293" i="113" s="1"/>
  <c r="C294" i="113"/>
  <c r="F294" i="113" s="1"/>
  <c r="C295" i="113"/>
  <c r="F295" i="113" s="1"/>
  <c r="C296" i="113"/>
  <c r="F296" i="113" s="1"/>
  <c r="C297" i="113"/>
  <c r="F297" i="113" s="1"/>
  <c r="C298" i="113"/>
  <c r="F298" i="113" s="1"/>
  <c r="C299" i="113"/>
  <c r="F299" i="113" s="1"/>
  <c r="C300" i="113"/>
  <c r="F300" i="113" s="1"/>
  <c r="C301" i="113"/>
  <c r="F301" i="113" s="1"/>
  <c r="C302" i="113"/>
  <c r="F302" i="113" s="1"/>
  <c r="C303" i="113"/>
  <c r="F303" i="113" s="1"/>
  <c r="C304" i="113"/>
  <c r="F304" i="113" s="1"/>
  <c r="C305" i="113"/>
  <c r="F305" i="113" s="1"/>
  <c r="C306" i="113"/>
  <c r="F306" i="113" s="1"/>
  <c r="C307" i="113"/>
  <c r="F307" i="113" s="1"/>
  <c r="C308" i="113"/>
  <c r="F308" i="113" s="1"/>
  <c r="C309" i="113"/>
  <c r="F309" i="113" s="1"/>
  <c r="C310" i="113"/>
  <c r="F310" i="113" s="1"/>
  <c r="C311" i="113"/>
  <c r="F311" i="113" s="1"/>
  <c r="C312" i="113"/>
  <c r="F312" i="113" s="1"/>
  <c r="C313" i="113"/>
  <c r="F313" i="113" s="1"/>
  <c r="C314" i="113"/>
  <c r="F314" i="113" s="1"/>
  <c r="C315" i="113"/>
  <c r="F315" i="113" s="1"/>
  <c r="B316" i="113"/>
  <c r="C316" i="113" s="1"/>
  <c r="F316" i="113" s="1"/>
  <c r="B317" i="113"/>
  <c r="C317" i="113" s="1"/>
  <c r="F317" i="113" s="1"/>
  <c r="B318" i="113"/>
  <c r="C318" i="113" s="1"/>
  <c r="F318" i="113" s="1"/>
  <c r="B319" i="113"/>
  <c r="B320" i="113"/>
  <c r="B321" i="113"/>
  <c r="B322" i="113"/>
  <c r="B323" i="113"/>
  <c r="B324" i="113"/>
  <c r="B325" i="113"/>
  <c r="B326" i="113"/>
  <c r="B327" i="113"/>
  <c r="B328" i="113"/>
  <c r="B329" i="113"/>
  <c r="B330" i="113"/>
  <c r="B331" i="113"/>
  <c r="B332" i="113"/>
  <c r="B333" i="113"/>
  <c r="B334" i="113"/>
  <c r="B335" i="113"/>
  <c r="B336" i="113"/>
  <c r="B337" i="113"/>
  <c r="B338" i="113"/>
  <c r="B339" i="113"/>
  <c r="B340" i="113"/>
  <c r="B341" i="113"/>
  <c r="B342" i="113"/>
  <c r="B343" i="113"/>
  <c r="B344" i="113"/>
  <c r="B345" i="113"/>
  <c r="B346" i="113"/>
  <c r="B347" i="113"/>
  <c r="B348" i="113"/>
  <c r="B349" i="113"/>
  <c r="B350" i="113"/>
  <c r="B351" i="113"/>
  <c r="B352" i="113"/>
  <c r="B353" i="113"/>
  <c r="B354" i="113"/>
  <c r="B355" i="113"/>
  <c r="B356" i="113"/>
  <c r="B357" i="113"/>
  <c r="B358" i="113"/>
  <c r="B359" i="113"/>
  <c r="B360" i="113"/>
  <c r="B361" i="113"/>
  <c r="B362" i="113"/>
  <c r="B363" i="113"/>
  <c r="B364" i="113"/>
  <c r="B365" i="113"/>
  <c r="B366" i="113"/>
  <c r="B367" i="113"/>
  <c r="B368" i="113"/>
  <c r="B369" i="113"/>
  <c r="B370" i="113"/>
  <c r="B371" i="113"/>
  <c r="C7" i="113" l="1"/>
  <c r="F7" i="113" s="1"/>
  <c r="C8" i="113"/>
  <c r="F8" i="113" s="1"/>
  <c r="C6" i="113"/>
  <c r="F6" i="113" s="1"/>
  <c r="C9" i="113"/>
  <c r="F9" i="113" s="1"/>
  <c r="C285" i="113"/>
  <c r="F285" i="113" s="1"/>
  <c r="C5" i="113"/>
  <c r="F5" i="113" s="1"/>
  <c r="C287" i="113"/>
  <c r="F287" i="113" s="1"/>
  <c r="C288" i="113"/>
  <c r="F288" i="113" s="1"/>
  <c r="C284" i="113"/>
  <c r="F284" i="113" s="1"/>
  <c r="C286" i="113"/>
  <c r="F286" i="113" s="1"/>
  <c r="F291" i="113"/>
  <c r="F289" i="113"/>
  <c r="C272" i="113"/>
  <c r="F272" i="113" s="1"/>
  <c r="C273" i="113"/>
  <c r="F273" i="113" s="1"/>
  <c r="C274" i="113"/>
  <c r="F274" i="113" s="1"/>
  <c r="C275" i="113"/>
  <c r="F275" i="113" s="1"/>
  <c r="C276" i="113"/>
  <c r="F276" i="113" s="1"/>
  <c r="C277" i="113"/>
  <c r="F277" i="113" s="1"/>
  <c r="C278" i="113"/>
  <c r="F278" i="113" s="1"/>
  <c r="C279" i="113"/>
  <c r="F279" i="113" s="1"/>
  <c r="C280" i="113"/>
  <c r="F280" i="113" s="1"/>
  <c r="C281" i="113"/>
  <c r="F281" i="113" s="1"/>
  <c r="C282" i="113"/>
  <c r="F282" i="113" s="1"/>
  <c r="C283" i="113"/>
  <c r="F283" i="113" s="1"/>
  <c r="C271" i="113"/>
  <c r="F271" i="113" s="1"/>
  <c r="C254" i="113"/>
  <c r="F254" i="113" s="1"/>
  <c r="C255" i="113"/>
  <c r="F255" i="113" s="1"/>
  <c r="C256" i="113"/>
  <c r="F256" i="113" s="1"/>
  <c r="C257" i="113"/>
  <c r="F257" i="113" s="1"/>
  <c r="C258" i="113"/>
  <c r="F258" i="113" s="1"/>
  <c r="C259" i="113"/>
  <c r="F259" i="113" s="1"/>
  <c r="C260" i="113"/>
  <c r="F260" i="113" s="1"/>
  <c r="C261" i="113"/>
  <c r="F261" i="113" s="1"/>
  <c r="C262" i="113"/>
  <c r="F262" i="113" s="1"/>
  <c r="C263" i="113"/>
  <c r="F263" i="113" s="1"/>
  <c r="C264" i="113"/>
  <c r="F264" i="113" s="1"/>
  <c r="C265" i="113"/>
  <c r="F265" i="113" s="1"/>
  <c r="C266" i="113"/>
  <c r="F266" i="113" s="1"/>
  <c r="C267" i="113"/>
  <c r="F267" i="113" s="1"/>
  <c r="C268" i="113"/>
  <c r="F268" i="113" s="1"/>
  <c r="C269" i="113"/>
  <c r="F269" i="113" s="1"/>
  <c r="C270" i="113"/>
  <c r="F270" i="113" s="1"/>
  <c r="C253" i="113"/>
  <c r="F253" i="113" s="1"/>
  <c r="C245" i="113"/>
  <c r="F245" i="113" s="1"/>
  <c r="C246" i="113"/>
  <c r="F246" i="113" s="1"/>
  <c r="C247" i="113"/>
  <c r="F247" i="113" s="1"/>
  <c r="C248" i="113"/>
  <c r="F248" i="113" s="1"/>
  <c r="C249" i="113"/>
  <c r="F249" i="113" s="1"/>
  <c r="C250" i="113"/>
  <c r="F250" i="113" s="1"/>
  <c r="C251" i="113"/>
  <c r="F251" i="113" s="1"/>
  <c r="C252" i="113"/>
  <c r="F252" i="113" s="1"/>
  <c r="C244" i="113"/>
  <c r="F244" i="113" s="1"/>
  <c r="C238" i="113"/>
  <c r="F238" i="113" s="1"/>
  <c r="C239" i="113"/>
  <c r="F239" i="113" s="1"/>
  <c r="C240" i="113"/>
  <c r="F240" i="113" s="1"/>
  <c r="C241" i="113"/>
  <c r="F241" i="113" s="1"/>
  <c r="C242" i="113"/>
  <c r="F242" i="113" s="1"/>
  <c r="C243" i="113"/>
  <c r="F243" i="113" s="1"/>
  <c r="C237" i="113"/>
  <c r="F237" i="113" s="1"/>
  <c r="C229" i="113"/>
  <c r="F229" i="113" s="1"/>
  <c r="C230" i="113"/>
  <c r="F230" i="113" s="1"/>
  <c r="C231" i="113"/>
  <c r="F231" i="113" s="1"/>
  <c r="C232" i="113"/>
  <c r="F232" i="113" s="1"/>
  <c r="C233" i="113"/>
  <c r="F233" i="113" s="1"/>
  <c r="C234" i="113"/>
  <c r="F234" i="113" s="1"/>
  <c r="C235" i="113"/>
  <c r="F235" i="113" s="1"/>
  <c r="C236" i="113"/>
  <c r="F236" i="113" s="1"/>
  <c r="C228" i="113"/>
  <c r="F228" i="113" s="1"/>
  <c r="C221" i="113"/>
  <c r="F221" i="113" s="1"/>
  <c r="C222" i="113"/>
  <c r="F222" i="113" s="1"/>
  <c r="C223" i="113"/>
  <c r="F223" i="113" s="1"/>
  <c r="C224" i="113"/>
  <c r="F224" i="113" s="1"/>
  <c r="C225" i="113"/>
  <c r="F225" i="113" s="1"/>
  <c r="C226" i="113"/>
  <c r="F226" i="113" s="1"/>
  <c r="C227" i="113"/>
  <c r="F227" i="113" s="1"/>
  <c r="C220" i="113"/>
  <c r="F220" i="113" s="1"/>
  <c r="C211" i="113"/>
  <c r="F211" i="113" s="1"/>
  <c r="C212" i="113"/>
  <c r="F212" i="113" s="1"/>
  <c r="C213" i="113"/>
  <c r="F213" i="113" s="1"/>
  <c r="C214" i="113"/>
  <c r="F214" i="113" s="1"/>
  <c r="C215" i="113"/>
  <c r="F215" i="113" s="1"/>
  <c r="C216" i="113"/>
  <c r="F216" i="113" s="1"/>
  <c r="C217" i="113"/>
  <c r="F217" i="113" s="1"/>
  <c r="C218" i="113"/>
  <c r="F218" i="113" s="1"/>
  <c r="C219" i="113"/>
  <c r="F219" i="113" s="1"/>
  <c r="C210" i="113"/>
  <c r="F210" i="113" s="1"/>
  <c r="F200" i="113"/>
  <c r="F201" i="113"/>
  <c r="F202" i="113"/>
  <c r="F203" i="113"/>
  <c r="F204" i="113"/>
  <c r="F205" i="113"/>
  <c r="F206" i="113"/>
  <c r="F207" i="113"/>
  <c r="F208" i="113"/>
  <c r="F209" i="113"/>
  <c r="C193" i="113"/>
  <c r="F193" i="113" s="1"/>
  <c r="C194" i="113"/>
  <c r="F194" i="113" s="1"/>
  <c r="C195" i="113"/>
  <c r="F195" i="113" s="1"/>
  <c r="C196" i="113"/>
  <c r="F196" i="113" s="1"/>
  <c r="C197" i="113"/>
  <c r="F197" i="113" s="1"/>
  <c r="C198" i="113"/>
  <c r="F198" i="113" s="1"/>
  <c r="C199" i="113"/>
  <c r="F199" i="113" s="1"/>
  <c r="C192" i="113"/>
  <c r="F192" i="113" s="1"/>
  <c r="C183" i="113"/>
  <c r="F183" i="113" s="1"/>
  <c r="C184" i="113"/>
  <c r="F184" i="113" s="1"/>
  <c r="C185" i="113"/>
  <c r="F185" i="113" s="1"/>
  <c r="C186" i="113"/>
  <c r="F186" i="113" s="1"/>
  <c r="C187" i="113"/>
  <c r="F187" i="113" s="1"/>
  <c r="C188" i="113"/>
  <c r="F188" i="113" s="1"/>
  <c r="C189" i="113"/>
  <c r="F189" i="113" s="1"/>
  <c r="C190" i="113"/>
  <c r="F190" i="113" s="1"/>
  <c r="C191" i="113"/>
  <c r="F191" i="113" s="1"/>
  <c r="C182" i="113"/>
  <c r="F182" i="113" s="1"/>
  <c r="C172" i="113"/>
  <c r="F172" i="113" s="1"/>
  <c r="C173" i="113"/>
  <c r="F173" i="113" s="1"/>
  <c r="F174" i="113"/>
  <c r="F175" i="113"/>
  <c r="F176" i="113"/>
  <c r="C177" i="113"/>
  <c r="F177" i="113" s="1"/>
  <c r="C178" i="113"/>
  <c r="F178" i="113" s="1"/>
  <c r="C179" i="113"/>
  <c r="F179" i="113" s="1"/>
  <c r="C180" i="113"/>
  <c r="F180" i="113" s="1"/>
  <c r="C181" i="113"/>
  <c r="F181" i="113" s="1"/>
  <c r="C171" i="113"/>
  <c r="F171" i="113" s="1"/>
  <c r="C157" i="113"/>
  <c r="F157" i="113" s="1"/>
  <c r="C158" i="113"/>
  <c r="F158" i="113" s="1"/>
  <c r="C159" i="113"/>
  <c r="F159" i="113" s="1"/>
  <c r="C160" i="113"/>
  <c r="F160" i="113" s="1"/>
  <c r="C161" i="113"/>
  <c r="F161" i="113" s="1"/>
  <c r="C162" i="113"/>
  <c r="F162" i="113" s="1"/>
  <c r="C163" i="113"/>
  <c r="F163" i="113" s="1"/>
  <c r="C164" i="113"/>
  <c r="F164" i="113" s="1"/>
  <c r="C165" i="113"/>
  <c r="F165" i="113" s="1"/>
  <c r="C166" i="113"/>
  <c r="F166" i="113" s="1"/>
  <c r="C167" i="113"/>
  <c r="F167" i="113" s="1"/>
  <c r="C168" i="113"/>
  <c r="F168" i="113" s="1"/>
  <c r="C169" i="113"/>
  <c r="F169" i="113" s="1"/>
  <c r="C170" i="113"/>
  <c r="F170" i="113" s="1"/>
  <c r="C156" i="113"/>
  <c r="F156" i="113" s="1"/>
  <c r="C148" i="113"/>
  <c r="F148" i="113" s="1"/>
  <c r="C149" i="113"/>
  <c r="F149" i="113" s="1"/>
  <c r="C150" i="113"/>
  <c r="F150" i="113" s="1"/>
  <c r="C151" i="113"/>
  <c r="F151" i="113" s="1"/>
  <c r="C152" i="113"/>
  <c r="F152" i="113" s="1"/>
  <c r="C153" i="113"/>
  <c r="F153" i="113" s="1"/>
  <c r="C154" i="113"/>
  <c r="F154" i="113" s="1"/>
  <c r="C155" i="113"/>
  <c r="F155" i="113" s="1"/>
  <c r="C147" i="113"/>
  <c r="F147" i="113" s="1"/>
  <c r="C139" i="113"/>
  <c r="F139" i="113" s="1"/>
  <c r="C140" i="113"/>
  <c r="F140" i="113" s="1"/>
  <c r="C141" i="113"/>
  <c r="F141" i="113" s="1"/>
  <c r="C142" i="113"/>
  <c r="F142" i="113" s="1"/>
  <c r="C143" i="113"/>
  <c r="F143" i="113" s="1"/>
  <c r="C144" i="113"/>
  <c r="F144" i="113" s="1"/>
  <c r="C145" i="113"/>
  <c r="F145" i="113" s="1"/>
  <c r="C146" i="113"/>
  <c r="F146" i="113" s="1"/>
  <c r="C138" i="113"/>
  <c r="F138" i="113" s="1"/>
  <c r="C132" i="113"/>
  <c r="F132" i="113" s="1"/>
  <c r="C133" i="113"/>
  <c r="F133" i="113" s="1"/>
  <c r="C134" i="113"/>
  <c r="F134" i="113" s="1"/>
  <c r="C135" i="113"/>
  <c r="F135" i="113" s="1"/>
  <c r="C136" i="113"/>
  <c r="F136" i="113" s="1"/>
  <c r="C137" i="113"/>
  <c r="F137" i="113" s="1"/>
  <c r="C131" i="113"/>
  <c r="F131" i="113" s="1"/>
  <c r="C121" i="113"/>
  <c r="F121" i="113" s="1"/>
  <c r="C122" i="113"/>
  <c r="F122" i="113" s="1"/>
  <c r="C123" i="113"/>
  <c r="F123" i="113" s="1"/>
  <c r="C124" i="113"/>
  <c r="F124" i="113" s="1"/>
  <c r="C125" i="113"/>
  <c r="F125" i="113" s="1"/>
  <c r="C126" i="113"/>
  <c r="F126" i="113" s="1"/>
  <c r="C127" i="113"/>
  <c r="F127" i="113" s="1"/>
  <c r="C128" i="113"/>
  <c r="F128" i="113" s="1"/>
  <c r="C129" i="113"/>
  <c r="F129" i="113" s="1"/>
  <c r="C130" i="113"/>
  <c r="F130" i="113" s="1"/>
  <c r="C120" i="113"/>
  <c r="F120" i="113" s="1"/>
  <c r="C109" i="113"/>
  <c r="F109" i="113" s="1"/>
  <c r="C110" i="113"/>
  <c r="F110" i="113" s="1"/>
  <c r="C111" i="113"/>
  <c r="F111" i="113" s="1"/>
  <c r="C112" i="113"/>
  <c r="F112" i="113" s="1"/>
  <c r="C113" i="113"/>
  <c r="F113" i="113" s="1"/>
  <c r="C114" i="113"/>
  <c r="F114" i="113" s="1"/>
  <c r="C115" i="113"/>
  <c r="F115" i="113" s="1"/>
  <c r="C116" i="113"/>
  <c r="F116" i="113" s="1"/>
  <c r="C117" i="113"/>
  <c r="F117" i="113" s="1"/>
  <c r="C118" i="113"/>
  <c r="F118" i="113" s="1"/>
  <c r="C119" i="113"/>
  <c r="F119" i="113" s="1"/>
  <c r="C108" i="113"/>
  <c r="F108" i="113" s="1"/>
  <c r="C99" i="113"/>
  <c r="F99" i="113" s="1"/>
  <c r="C100" i="113"/>
  <c r="F100" i="113" s="1"/>
  <c r="C101" i="113"/>
  <c r="F101" i="113" s="1"/>
  <c r="C102" i="113"/>
  <c r="F102" i="113" s="1"/>
  <c r="C103" i="113"/>
  <c r="F103" i="113" s="1"/>
  <c r="C104" i="113"/>
  <c r="F104" i="113" s="1"/>
  <c r="C105" i="113"/>
  <c r="F105" i="113" s="1"/>
  <c r="C106" i="113"/>
  <c r="F106" i="113" s="1"/>
  <c r="C107" i="113"/>
  <c r="F107" i="113" s="1"/>
  <c r="C98" i="113"/>
  <c r="F98" i="113" s="1"/>
  <c r="C82" i="113"/>
  <c r="F82" i="113" s="1"/>
  <c r="C83" i="113"/>
  <c r="F83" i="113" s="1"/>
  <c r="F84" i="113"/>
  <c r="F85" i="113"/>
  <c r="F86" i="113"/>
  <c r="F87" i="113"/>
  <c r="C88" i="113"/>
  <c r="F88" i="113" s="1"/>
  <c r="C89" i="113"/>
  <c r="F89" i="113" s="1"/>
  <c r="C90" i="113"/>
  <c r="F90" i="113" s="1"/>
  <c r="C91" i="113"/>
  <c r="F91" i="113" s="1"/>
  <c r="C92" i="113"/>
  <c r="F92" i="113" s="1"/>
  <c r="C93" i="113"/>
  <c r="F93" i="113" s="1"/>
  <c r="C94" i="113"/>
  <c r="F94" i="113" s="1"/>
  <c r="C95" i="113"/>
  <c r="F95" i="113" s="1"/>
  <c r="C96" i="113"/>
  <c r="F96" i="113" s="1"/>
  <c r="C97" i="113"/>
  <c r="F97" i="113" s="1"/>
  <c r="C81" i="113"/>
  <c r="F81" i="113" s="1"/>
  <c r="C74" i="113"/>
  <c r="F74" i="113" s="1"/>
  <c r="C75" i="113"/>
  <c r="F75" i="113" s="1"/>
  <c r="C76" i="113"/>
  <c r="F76" i="113" s="1"/>
  <c r="C77" i="113"/>
  <c r="F77" i="113" s="1"/>
  <c r="C78" i="113"/>
  <c r="F78" i="113" s="1"/>
  <c r="C79" i="113"/>
  <c r="F79" i="113" s="1"/>
  <c r="C80" i="113"/>
  <c r="F80" i="113" s="1"/>
  <c r="C73" i="113"/>
  <c r="F73" i="113" s="1"/>
  <c r="C59" i="113"/>
  <c r="F59" i="113" s="1"/>
  <c r="C60" i="113"/>
  <c r="F60" i="113" s="1"/>
  <c r="F61" i="113"/>
  <c r="F62" i="113"/>
  <c r="F63" i="113"/>
  <c r="C64" i="113"/>
  <c r="F64" i="113" s="1"/>
  <c r="C65" i="113"/>
  <c r="F65" i="113" s="1"/>
  <c r="C66" i="113"/>
  <c r="F66" i="113" s="1"/>
  <c r="C67" i="113"/>
  <c r="F67" i="113" s="1"/>
  <c r="C68" i="113"/>
  <c r="F68" i="113" s="1"/>
  <c r="C69" i="113"/>
  <c r="F69" i="113" s="1"/>
  <c r="C70" i="113"/>
  <c r="F70" i="113" s="1"/>
  <c r="C71" i="113"/>
  <c r="F71" i="113" s="1"/>
  <c r="C72" i="113"/>
  <c r="F72" i="113" s="1"/>
  <c r="C58" i="113"/>
  <c r="F58" i="113" s="1"/>
  <c r="C50" i="113"/>
  <c r="F50" i="113" s="1"/>
  <c r="C51" i="113"/>
  <c r="F51" i="113" s="1"/>
  <c r="C52" i="113"/>
  <c r="F52" i="113" s="1"/>
  <c r="C53" i="113"/>
  <c r="F53" i="113" s="1"/>
  <c r="C54" i="113"/>
  <c r="F54" i="113" s="1"/>
  <c r="C55" i="113"/>
  <c r="F55" i="113" s="1"/>
  <c r="C56" i="113"/>
  <c r="F56" i="113" s="1"/>
  <c r="C57" i="113"/>
  <c r="F57" i="113" s="1"/>
  <c r="C49" i="113"/>
  <c r="F49" i="113" s="1"/>
  <c r="C42" i="113"/>
  <c r="F42" i="113" s="1"/>
  <c r="C43" i="113"/>
  <c r="F43" i="113" s="1"/>
  <c r="C44" i="113"/>
  <c r="F44" i="113" s="1"/>
  <c r="C45" i="113"/>
  <c r="F45" i="113" s="1"/>
  <c r="C46" i="113"/>
  <c r="F46" i="113" s="1"/>
  <c r="C47" i="113"/>
  <c r="F47" i="113" s="1"/>
  <c r="C48" i="113"/>
  <c r="F48" i="113" s="1"/>
  <c r="C41" i="113"/>
  <c r="F41" i="113" s="1"/>
  <c r="C31" i="113"/>
  <c r="F31" i="113" s="1"/>
  <c r="C32" i="113"/>
  <c r="F32" i="113" s="1"/>
  <c r="C33" i="113"/>
  <c r="F33" i="113" s="1"/>
  <c r="C34" i="113"/>
  <c r="F34" i="113" s="1"/>
  <c r="C35" i="113"/>
  <c r="F35" i="113" s="1"/>
  <c r="C36" i="113"/>
  <c r="F36" i="113" s="1"/>
  <c r="C37" i="113"/>
  <c r="F37" i="113" s="1"/>
  <c r="C38" i="113"/>
  <c r="F38" i="113" s="1"/>
  <c r="C39" i="113"/>
  <c r="F39" i="113" s="1"/>
  <c r="C40" i="113"/>
  <c r="F40" i="113" s="1"/>
  <c r="C30" i="113"/>
  <c r="F30" i="113" s="1"/>
  <c r="C20" i="113"/>
  <c r="F20" i="113" s="1"/>
  <c r="C21" i="113"/>
  <c r="F21" i="113" s="1"/>
  <c r="C22" i="113"/>
  <c r="F22" i="113" s="1"/>
  <c r="C23" i="113"/>
  <c r="F23" i="113" s="1"/>
  <c r="C24" i="113"/>
  <c r="F24" i="113" s="1"/>
  <c r="C25" i="113"/>
  <c r="F25" i="113" s="1"/>
  <c r="C26" i="113"/>
  <c r="F26" i="113" s="1"/>
  <c r="C27" i="113"/>
  <c r="F27" i="113" s="1"/>
  <c r="C28" i="113"/>
  <c r="F28" i="113" s="1"/>
  <c r="C29" i="113"/>
  <c r="F29" i="113" s="1"/>
  <c r="C19" i="113"/>
  <c r="F19" i="113" s="1"/>
  <c r="C11" i="113"/>
  <c r="F11" i="113" s="1"/>
  <c r="C12" i="113"/>
  <c r="F12" i="113" s="1"/>
  <c r="C13" i="113"/>
  <c r="F13" i="113" s="1"/>
  <c r="C14" i="113"/>
  <c r="F14" i="113" s="1"/>
  <c r="C15" i="113"/>
  <c r="F15" i="113" s="1"/>
  <c r="C16" i="113"/>
  <c r="F16" i="113" s="1"/>
  <c r="C17" i="113"/>
  <c r="F17" i="113" s="1"/>
  <c r="C18" i="113"/>
  <c r="F18" i="113" s="1"/>
  <c r="C10" i="113"/>
  <c r="F10" i="113" s="1"/>
  <c r="C4" i="113"/>
  <c r="F4" i="113" s="1"/>
  <c r="E227" i="113" l="1"/>
  <c r="E372" i="113"/>
  <c r="E373" i="113"/>
  <c r="J373" i="113" s="1"/>
  <c r="E224" i="113"/>
  <c r="E4" i="113"/>
  <c r="E5" i="113" l="1"/>
  <c r="J372" i="113"/>
  <c r="M14" i="27"/>
  <c r="AD14" i="27" s="1"/>
  <c r="F18" i="27"/>
  <c r="N18" i="27" s="1"/>
  <c r="F17" i="27"/>
  <c r="N17" i="27" s="1"/>
  <c r="AB18" i="27" l="1"/>
  <c r="Z18" i="27"/>
  <c r="T18" i="27"/>
  <c r="V18" i="27" s="1"/>
  <c r="X18" i="27" s="1"/>
  <c r="AB17" i="27"/>
  <c r="Z17" i="27"/>
  <c r="T17" i="27"/>
  <c r="V17" i="27" s="1"/>
  <c r="X17" i="27" s="1"/>
  <c r="AE17" i="27"/>
  <c r="AM17" i="27" s="1"/>
  <c r="AP17" i="27" s="1"/>
  <c r="AR17" i="27" s="1"/>
  <c r="AE18" i="27"/>
  <c r="AM18" i="27" s="1"/>
  <c r="AP18" i="27" s="1"/>
  <c r="AR18" i="27" s="1"/>
  <c r="AT18" i="27" s="1"/>
  <c r="AV18" i="27" s="1"/>
  <c r="AX18" i="27" s="1"/>
  <c r="AZ18" i="27" s="1"/>
  <c r="BC18" i="27" s="1"/>
  <c r="BE18" i="27" s="1"/>
  <c r="BG18" i="27" s="1"/>
  <c r="BI18" i="27" s="1"/>
  <c r="BK18" i="27" s="1"/>
  <c r="E6" i="113"/>
  <c r="E7" i="113" s="1"/>
  <c r="AN13" i="27"/>
  <c r="X22" i="34"/>
  <c r="AV17" i="27" l="1"/>
  <c r="AX17" i="27" s="1"/>
  <c r="AZ17" i="27" s="1"/>
  <c r="BC17" i="27" s="1"/>
  <c r="BE17" i="27" s="1"/>
  <c r="BG17" i="27" s="1"/>
  <c r="BI17" i="27" s="1"/>
  <c r="BK17" i="27" s="1"/>
  <c r="AT17" i="27"/>
  <c r="E8" i="113"/>
  <c r="E9" i="113" l="1"/>
  <c r="E10" i="113" l="1"/>
  <c r="E11" i="113" l="1"/>
  <c r="E12" i="113" l="1"/>
  <c r="E13" i="113" s="1"/>
  <c r="E14" i="113" s="1"/>
  <c r="E15" i="113" l="1"/>
  <c r="E16" i="113" l="1"/>
  <c r="E17" i="113" l="1"/>
  <c r="E18" i="113" l="1"/>
  <c r="E19" i="113" l="1"/>
  <c r="E20" i="113" s="1"/>
  <c r="E21" i="113" s="1"/>
  <c r="E22" i="113" s="1"/>
  <c r="E23" i="113" s="1"/>
  <c r="E24" i="113" s="1"/>
  <c r="E25" i="113" l="1"/>
  <c r="E26" i="113" s="1"/>
  <c r="E27" i="113" s="1"/>
  <c r="E28" i="113" s="1"/>
  <c r="E29" i="113" s="1"/>
  <c r="E30" i="113" l="1"/>
  <c r="E2" i="27"/>
  <c r="M2" i="27" s="1"/>
  <c r="E13" i="27"/>
  <c r="M13" i="27" s="1"/>
  <c r="AD13" i="27" s="1"/>
  <c r="E19" i="27"/>
  <c r="M19" i="27" s="1"/>
  <c r="F16" i="27"/>
  <c r="N16" i="27" s="1"/>
  <c r="F15" i="27"/>
  <c r="N15" i="27" s="1"/>
  <c r="F14" i="27"/>
  <c r="N14" i="27" s="1"/>
  <c r="F13" i="27"/>
  <c r="N13" i="27" s="1"/>
  <c r="Z13" i="27" l="1"/>
  <c r="T13" i="27"/>
  <c r="V13" i="27" s="1"/>
  <c r="X13" i="27" s="1"/>
  <c r="T14" i="27"/>
  <c r="V14" i="27" s="1"/>
  <c r="X14" i="27" s="1"/>
  <c r="Z14" i="27"/>
  <c r="Z15" i="27"/>
  <c r="T15" i="27"/>
  <c r="V15" i="27" s="1"/>
  <c r="X15" i="27" s="1"/>
  <c r="Z16" i="27"/>
  <c r="T16" i="27"/>
  <c r="V16" i="27" s="1"/>
  <c r="X16" i="27" s="1"/>
  <c r="AE13" i="27"/>
  <c r="AM13" i="27" s="1"/>
  <c r="AP13" i="27" s="1"/>
  <c r="AB13" i="27"/>
  <c r="AE14" i="27"/>
  <c r="AM14" i="27" s="1"/>
  <c r="AP14" i="27" s="1"/>
  <c r="AB14" i="27"/>
  <c r="AE15" i="27"/>
  <c r="AM15" i="27" s="1"/>
  <c r="AP15" i="27" s="1"/>
  <c r="AB15" i="27"/>
  <c r="AE16" i="27"/>
  <c r="AM16" i="27" s="1"/>
  <c r="AP16" i="27" s="1"/>
  <c r="AB16" i="27"/>
  <c r="E31" i="113"/>
  <c r="E32" i="113" l="1"/>
  <c r="E33" i="113" l="1"/>
  <c r="E34" i="113" l="1"/>
  <c r="E35" i="113" l="1"/>
  <c r="E36" i="113" l="1"/>
  <c r="E37" i="113"/>
  <c r="E38" i="113" s="1"/>
  <c r="E39" i="113" s="1"/>
  <c r="E40" i="113" l="1"/>
  <c r="E41" i="113" s="1"/>
  <c r="E42" i="113" s="1"/>
  <c r="E43" i="113" s="1"/>
  <c r="E44" i="113" l="1"/>
  <c r="E45" i="113" l="1"/>
  <c r="E46" i="113" s="1"/>
  <c r="E47" i="113" l="1"/>
  <c r="E48" i="113" s="1"/>
  <c r="E49" i="113" l="1"/>
  <c r="E50" i="113" s="1"/>
  <c r="E51" i="113" s="1"/>
  <c r="E52" i="113" s="1"/>
  <c r="E53" i="113" s="1"/>
  <c r="E54" i="113" s="1"/>
  <c r="E55" i="113" s="1"/>
  <c r="E56" i="113" s="1"/>
  <c r="E57" i="113" s="1"/>
  <c r="E327" i="113"/>
  <c r="E328" i="113" s="1"/>
  <c r="E58" i="113" l="1"/>
  <c r="E59" i="113" s="1"/>
  <c r="E61" i="113"/>
  <c r="E62" i="113" s="1"/>
  <c r="E63" i="113" s="1"/>
  <c r="E329" i="113"/>
  <c r="E2" i="30"/>
  <c r="E60" i="113" l="1"/>
  <c r="E330" i="113"/>
  <c r="E102" i="113"/>
  <c r="J11" i="28"/>
  <c r="J12" i="28" s="1"/>
  <c r="J13" i="28" s="1"/>
  <c r="J14" i="28" s="1"/>
  <c r="E65" i="113" l="1"/>
  <c r="E66" i="113" s="1"/>
  <c r="E64" i="113"/>
  <c r="E67" i="113" s="1"/>
  <c r="E68" i="113" s="1"/>
  <c r="E69" i="113" s="1"/>
  <c r="E70" i="113" s="1"/>
  <c r="E71" i="113" s="1"/>
  <c r="E72" i="113" s="1"/>
  <c r="E73" i="113" s="1"/>
  <c r="E74" i="113" s="1"/>
  <c r="E75" i="113" s="1"/>
  <c r="E76" i="113" s="1"/>
  <c r="E77" i="113" s="1"/>
  <c r="E78" i="113" s="1"/>
  <c r="E79" i="113" s="1"/>
  <c r="E80" i="113" s="1"/>
  <c r="E81" i="113" s="1"/>
  <c r="E82" i="113" s="1"/>
  <c r="E83" i="113" s="1"/>
  <c r="E84" i="113" s="1"/>
  <c r="E85" i="113" s="1"/>
  <c r="E86" i="113" s="1"/>
  <c r="E87" i="113" s="1"/>
  <c r="E331" i="113"/>
  <c r="E103" i="113"/>
  <c r="E88" i="113" l="1"/>
  <c r="E89" i="113" s="1"/>
  <c r="E90" i="113" s="1"/>
  <c r="E91" i="113" s="1"/>
  <c r="E92" i="113" s="1"/>
  <c r="E93" i="113" s="1"/>
  <c r="E94" i="113" s="1"/>
  <c r="E95" i="113" s="1"/>
  <c r="E96" i="113" s="1"/>
  <c r="E97" i="113" s="1"/>
  <c r="E98" i="113" s="1"/>
  <c r="E332" i="113"/>
  <c r="E104" i="113"/>
  <c r="E99" i="113" l="1"/>
  <c r="E100" i="113" s="1"/>
  <c r="E101" i="113" s="1"/>
  <c r="E333" i="113"/>
  <c r="E105" i="113"/>
  <c r="E334" i="113" l="1"/>
  <c r="E106" i="113"/>
  <c r="E335" i="113" l="1"/>
  <c r="E107" i="113"/>
  <c r="E108" i="113" l="1"/>
  <c r="E109" i="113" s="1"/>
  <c r="E336" i="113"/>
  <c r="E110" i="113" l="1"/>
  <c r="E111" i="113" s="1"/>
  <c r="E112" i="113" s="1"/>
  <c r="E113" i="113" s="1"/>
  <c r="E114" i="113" s="1"/>
  <c r="E115" i="113" s="1"/>
  <c r="E116" i="113" s="1"/>
  <c r="E117" i="113" s="1"/>
  <c r="E118" i="113" s="1"/>
  <c r="E337" i="113"/>
  <c r="E119" i="113" l="1"/>
  <c r="E120" i="113" s="1"/>
  <c r="E338" i="113"/>
  <c r="G10" i="28"/>
  <c r="E121" i="113" l="1"/>
  <c r="E122" i="113" s="1"/>
  <c r="E339" i="113"/>
  <c r="E123" i="113" l="1"/>
  <c r="E131" i="113"/>
  <c r="E340" i="113"/>
  <c r="E124" i="113" l="1"/>
  <c r="E125" i="113"/>
  <c r="E126" i="113" s="1"/>
  <c r="E127" i="113" s="1"/>
  <c r="E128" i="113" s="1"/>
  <c r="E129" i="113" s="1"/>
  <c r="E132" i="113"/>
  <c r="E341" i="113"/>
  <c r="E130" i="113" l="1"/>
  <c r="E133" i="113"/>
  <c r="E134" i="113" s="1"/>
  <c r="E135" i="113" s="1"/>
  <c r="E136" i="113" s="1"/>
  <c r="E137" i="113" s="1"/>
  <c r="E342" i="113"/>
  <c r="C29" i="47"/>
  <c r="C28" i="47" s="1"/>
  <c r="D21" i="47"/>
  <c r="B8" i="47"/>
  <c r="B7" i="47"/>
  <c r="E2" i="47"/>
  <c r="E1" i="47"/>
  <c r="E138" i="113" l="1"/>
  <c r="E343" i="113"/>
  <c r="E139" i="113" l="1"/>
  <c r="E344" i="113"/>
  <c r="E140" i="113" l="1"/>
  <c r="E141" i="113"/>
  <c r="E345" i="113"/>
  <c r="AB43" i="34"/>
  <c r="AB35" i="34"/>
  <c r="AB38" i="34"/>
  <c r="AB34" i="34"/>
  <c r="AB31" i="34"/>
  <c r="AB32" i="34"/>
  <c r="AB30" i="34"/>
  <c r="AB25" i="34"/>
  <c r="AB27" i="34"/>
  <c r="AB28" i="34"/>
  <c r="AB24" i="34"/>
  <c r="AB17" i="34"/>
  <c r="AB20" i="34"/>
  <c r="AB15" i="34"/>
  <c r="AB7" i="34"/>
  <c r="AB10" i="34"/>
  <c r="AB12" i="34"/>
  <c r="AB5" i="34"/>
  <c r="E142" i="113" l="1"/>
  <c r="E347" i="113"/>
  <c r="E346" i="113"/>
  <c r="E143" i="113" l="1"/>
  <c r="E144" i="113"/>
  <c r="E145" i="113"/>
  <c r="E146" i="113" s="1"/>
  <c r="E348" i="113"/>
  <c r="E349" i="113" s="1"/>
  <c r="E350" i="113" s="1"/>
  <c r="E147" i="113" l="1"/>
  <c r="E351" i="113"/>
  <c r="N3" i="27"/>
  <c r="N5" i="27"/>
  <c r="N6" i="27"/>
  <c r="N8" i="27"/>
  <c r="N9" i="27"/>
  <c r="N10" i="27"/>
  <c r="N12" i="27"/>
  <c r="N2" i="27"/>
  <c r="F3" i="27"/>
  <c r="F5" i="27"/>
  <c r="F6" i="27"/>
  <c r="F8" i="27"/>
  <c r="F9" i="27"/>
  <c r="F10" i="27"/>
  <c r="F12" i="27"/>
  <c r="F2" i="27"/>
  <c r="Z12" i="34"/>
  <c r="AN6" i="27" s="1"/>
  <c r="Z7" i="34"/>
  <c r="AN3" i="27" s="1"/>
  <c r="X12" i="34"/>
  <c r="X7" i="34"/>
  <c r="V14" i="115" l="1"/>
  <c r="V15" i="115"/>
  <c r="V22" i="115" s="1"/>
  <c r="L33" i="115" s="1"/>
  <c r="Z8" i="27"/>
  <c r="T8" i="27"/>
  <c r="V8" i="27" s="1"/>
  <c r="X8" i="27" s="1"/>
  <c r="Z3" i="27"/>
  <c r="T3" i="27"/>
  <c r="V3" i="27" s="1"/>
  <c r="X3" i="27" s="1"/>
  <c r="Z6" i="27"/>
  <c r="T6" i="27"/>
  <c r="V6" i="27" s="1"/>
  <c r="X6" i="27" s="1"/>
  <c r="AB5" i="27"/>
  <c r="Z5" i="27"/>
  <c r="T5" i="27"/>
  <c r="V5" i="27" s="1"/>
  <c r="X5" i="27" s="1"/>
  <c r="Z10" i="27"/>
  <c r="T10" i="27"/>
  <c r="V10" i="27" s="1"/>
  <c r="X10" i="27" s="1"/>
  <c r="AB2" i="27"/>
  <c r="Z2" i="27"/>
  <c r="T2" i="27"/>
  <c r="T12" i="27"/>
  <c r="V12" i="27" s="1"/>
  <c r="X12" i="27" s="1"/>
  <c r="Z12" i="27"/>
  <c r="Z9" i="27"/>
  <c r="T9" i="27"/>
  <c r="V9" i="27" s="1"/>
  <c r="X9" i="27" s="1"/>
  <c r="AE12" i="27"/>
  <c r="AM12" i="27" s="1"/>
  <c r="AP12" i="27" s="1"/>
  <c r="AZ12" i="27" s="1"/>
  <c r="BC12" i="27" s="1"/>
  <c r="BE12" i="27" s="1"/>
  <c r="BG12" i="27" s="1"/>
  <c r="BI12" i="27" s="1"/>
  <c r="BK12" i="27" s="1"/>
  <c r="AB12" i="27"/>
  <c r="AE10" i="27"/>
  <c r="AM10" i="27" s="1"/>
  <c r="AP10" i="27" s="1"/>
  <c r="AR10" i="27" s="1"/>
  <c r="AB10" i="27"/>
  <c r="AE9" i="27"/>
  <c r="AM9" i="27" s="1"/>
  <c r="AP9" i="27" s="1"/>
  <c r="AZ9" i="27" s="1"/>
  <c r="BC9" i="27" s="1"/>
  <c r="BE9" i="27" s="1"/>
  <c r="BG9" i="27" s="1"/>
  <c r="BI9" i="27" s="1"/>
  <c r="BK9" i="27" s="1"/>
  <c r="AB9" i="27"/>
  <c r="AE8" i="27"/>
  <c r="AM8" i="27" s="1"/>
  <c r="AP8" i="27" s="1"/>
  <c r="AR8" i="27" s="1"/>
  <c r="AB8" i="27"/>
  <c r="AE6" i="27"/>
  <c r="AM6" i="27" s="1"/>
  <c r="AP6" i="27" s="1"/>
  <c r="AX6" i="27" s="1"/>
  <c r="AB6" i="27"/>
  <c r="AE3" i="27"/>
  <c r="AM3" i="27" s="1"/>
  <c r="AP3" i="27" s="1"/>
  <c r="AZ3" i="27" s="1"/>
  <c r="BC3" i="27" s="1"/>
  <c r="BE3" i="27" s="1"/>
  <c r="BG3" i="27" s="1"/>
  <c r="BI3" i="27" s="1"/>
  <c r="BK3" i="27" s="1"/>
  <c r="AB3" i="27"/>
  <c r="AE5" i="27"/>
  <c r="AM5" i="27" s="1"/>
  <c r="AP5" i="27" s="1"/>
  <c r="E148" i="113"/>
  <c r="E352" i="113"/>
  <c r="AE2" i="27"/>
  <c r="V16" i="115" s="1"/>
  <c r="L2" i="115" s="1"/>
  <c r="L3" i="115" s="1"/>
  <c r="X14" i="115" l="1"/>
  <c r="L29" i="115" s="1"/>
  <c r="AA14" i="115"/>
  <c r="L23" i="115" s="1"/>
  <c r="B47" i="115" s="1"/>
  <c r="AT8" i="27"/>
  <c r="V2" i="27"/>
  <c r="Z16" i="115" s="1"/>
  <c r="M24" i="115" s="1"/>
  <c r="Z14" i="115"/>
  <c r="L25" i="115" s="1"/>
  <c r="AT10" i="27"/>
  <c r="AZ6" i="27"/>
  <c r="BC6" i="27" s="1"/>
  <c r="BE6" i="27" s="1"/>
  <c r="AR6" i="27"/>
  <c r="AR9" i="27"/>
  <c r="AZ10" i="27"/>
  <c r="BC10" i="27" s="1"/>
  <c r="BE10" i="27" s="1"/>
  <c r="BG10" i="27" s="1"/>
  <c r="BI10" i="27" s="1"/>
  <c r="BK10" i="27" s="1"/>
  <c r="AX10" i="27"/>
  <c r="AZ8" i="27"/>
  <c r="BC8" i="27" s="1"/>
  <c r="BE8" i="27" s="1"/>
  <c r="BG8" i="27" s="1"/>
  <c r="BI8" i="27" s="1"/>
  <c r="BK8" i="27" s="1"/>
  <c r="AX8" i="27"/>
  <c r="AX9" i="27"/>
  <c r="AR5" i="27"/>
  <c r="AX5" i="27"/>
  <c r="AZ5" i="27"/>
  <c r="BC5" i="27" s="1"/>
  <c r="BE5" i="27" s="1"/>
  <c r="BG5" i="27" s="1"/>
  <c r="BI5" i="27" s="1"/>
  <c r="BK5" i="27" s="1"/>
  <c r="E149" i="113"/>
  <c r="E353" i="113"/>
  <c r="AV10" i="27"/>
  <c r="AM2" i="27"/>
  <c r="AV8" i="27"/>
  <c r="G5" i="35"/>
  <c r="D6" i="35"/>
  <c r="X43" i="34"/>
  <c r="X10" i="34"/>
  <c r="X17" i="34"/>
  <c r="X20" i="34"/>
  <c r="X15" i="34"/>
  <c r="X25" i="34"/>
  <c r="X27" i="34"/>
  <c r="X28" i="34"/>
  <c r="X24" i="34"/>
  <c r="X35" i="34"/>
  <c r="X38" i="34"/>
  <c r="X34" i="34"/>
  <c r="X2" i="27" l="1"/>
  <c r="V10" i="30" s="1"/>
  <c r="G28" i="30" s="1"/>
  <c r="BI6" i="27"/>
  <c r="BG6" i="27"/>
  <c r="BK6" i="27" s="1"/>
  <c r="AT5" i="27"/>
  <c r="AT9" i="27"/>
  <c r="AV6" i="27"/>
  <c r="AT6" i="27"/>
  <c r="AV9" i="27"/>
  <c r="AV5" i="27"/>
  <c r="E150" i="113"/>
  <c r="E354" i="113"/>
  <c r="AP2" i="27"/>
  <c r="X31" i="34"/>
  <c r="X32" i="34"/>
  <c r="X30" i="34"/>
  <c r="AA16" i="115" l="1"/>
  <c r="L35" i="115" s="1"/>
  <c r="V23" i="115"/>
  <c r="E151" i="113"/>
  <c r="E355" i="113"/>
  <c r="AZ2" i="27"/>
  <c r="BC2" i="27" s="1"/>
  <c r="C34" i="30"/>
  <c r="C33" i="30" s="1"/>
  <c r="BE2" i="27" l="1"/>
  <c r="Z20" i="115"/>
  <c r="G4" i="115" s="1"/>
  <c r="V30" i="115"/>
  <c r="E152" i="113"/>
  <c r="E153" i="113" s="1"/>
  <c r="E154" i="113" s="1"/>
  <c r="E155" i="113" s="1"/>
  <c r="E156" i="113"/>
  <c r="E356" i="113"/>
  <c r="BG2" i="27" l="1"/>
  <c r="Z22" i="115"/>
  <c r="G6" i="115" s="1"/>
  <c r="E157" i="113"/>
  <c r="E225" i="113"/>
  <c r="E226" i="113" s="1"/>
  <c r="E223" i="113"/>
  <c r="E252" i="113"/>
  <c r="E357" i="113"/>
  <c r="AR13" i="27"/>
  <c r="AT13" i="27" s="1"/>
  <c r="AX13" i="27"/>
  <c r="AX3" i="27"/>
  <c r="AX12" i="27"/>
  <c r="AX14" i="27"/>
  <c r="AZ14" i="27" s="1"/>
  <c r="BC14" i="27" s="1"/>
  <c r="BE14" i="27" s="1"/>
  <c r="BG14" i="27" s="1"/>
  <c r="BI14" i="27" s="1"/>
  <c r="BK14" i="27" s="1"/>
  <c r="AX15" i="27"/>
  <c r="AZ15" i="27" s="1"/>
  <c r="BC15" i="27" s="1"/>
  <c r="BE15" i="27" s="1"/>
  <c r="BG15" i="27" s="1"/>
  <c r="BI15" i="27" s="1"/>
  <c r="BK15" i="27" s="1"/>
  <c r="AX16" i="27"/>
  <c r="AZ16" i="27" s="1"/>
  <c r="BC16" i="27" s="1"/>
  <c r="BE16" i="27" s="1"/>
  <c r="BG16" i="27" s="1"/>
  <c r="BI16" i="27" s="1"/>
  <c r="BK16" i="27" s="1"/>
  <c r="AX2" i="27"/>
  <c r="AR3" i="27"/>
  <c r="AR12" i="27"/>
  <c r="AR14" i="27"/>
  <c r="AT14" i="27" s="1"/>
  <c r="AR15" i="27"/>
  <c r="AT15" i="27" s="1"/>
  <c r="AR16" i="27"/>
  <c r="AV16" i="27" s="1"/>
  <c r="AR2" i="27"/>
  <c r="AY2" i="27"/>
  <c r="AQ2" i="27"/>
  <c r="AS2" i="27"/>
  <c r="AU2" i="27"/>
  <c r="AW2" i="27"/>
  <c r="BI2" i="27" l="1"/>
  <c r="Z23" i="115"/>
  <c r="G8" i="115" s="1"/>
  <c r="AV3" i="27"/>
  <c r="V25" i="115"/>
  <c r="AT12" i="27"/>
  <c r="W28" i="115"/>
  <c r="V28" i="115"/>
  <c r="E158" i="113"/>
  <c r="E358" i="113"/>
  <c r="AZ13" i="27"/>
  <c r="BC13" i="27" s="1"/>
  <c r="BE13" i="27" s="1"/>
  <c r="BG13" i="27" s="1"/>
  <c r="BI13" i="27" s="1"/>
  <c r="BK13" i="27" s="1"/>
  <c r="AT2" i="27"/>
  <c r="AV13" i="27"/>
  <c r="AV12" i="27"/>
  <c r="AV2" i="27"/>
  <c r="AV15" i="27"/>
  <c r="AV14" i="27"/>
  <c r="AT16" i="27"/>
  <c r="AT3" i="27"/>
  <c r="Z24" i="115" l="1"/>
  <c r="G10" i="115" s="1"/>
  <c r="BK2" i="27"/>
  <c r="Z25" i="115" s="1"/>
  <c r="G2" i="115" s="1"/>
  <c r="V27" i="115"/>
  <c r="V26" i="115"/>
  <c r="E159" i="113"/>
  <c r="E244" i="113"/>
  <c r="E245" i="113" s="1"/>
  <c r="E359" i="113"/>
  <c r="E160" i="113" l="1"/>
  <c r="E360" i="113"/>
  <c r="Z31" i="34"/>
  <c r="AN20" i="27" s="1"/>
  <c r="E161" i="113" l="1"/>
  <c r="E361" i="113"/>
  <c r="E162" i="113" l="1"/>
  <c r="E362" i="113"/>
  <c r="AE20" i="27"/>
  <c r="AE21" i="27"/>
  <c r="E163" i="113" l="1"/>
  <c r="E363" i="113"/>
  <c r="AM19" i="27"/>
  <c r="AM20" i="27"/>
  <c r="AP20" i="27" s="1"/>
  <c r="N19" i="27"/>
  <c r="N21" i="27"/>
  <c r="N20" i="27"/>
  <c r="AM21" i="27"/>
  <c r="AP21" i="27" s="1"/>
  <c r="F19" i="27"/>
  <c r="F21" i="27"/>
  <c r="F20" i="27"/>
  <c r="AE19" i="27"/>
  <c r="AB21" i="27" l="1"/>
  <c r="Z21" i="27"/>
  <c r="T21" i="27"/>
  <c r="V21" i="27" s="1"/>
  <c r="X21" i="27" s="1"/>
  <c r="AB19" i="27"/>
  <c r="Z19" i="27"/>
  <c r="T19" i="27"/>
  <c r="AB20" i="27"/>
  <c r="Z20" i="27"/>
  <c r="T20" i="27"/>
  <c r="V20" i="27" s="1"/>
  <c r="X20" i="27" s="1"/>
  <c r="E164" i="113"/>
  <c r="E364" i="113"/>
  <c r="AP19" i="27"/>
  <c r="AR21" i="27"/>
  <c r="AT21" i="27" s="1"/>
  <c r="AX21" i="27"/>
  <c r="AZ21" i="27" s="1"/>
  <c r="BC21" i="27" s="1"/>
  <c r="BE21" i="27" s="1"/>
  <c r="BG21" i="27" s="1"/>
  <c r="BI21" i="27" s="1"/>
  <c r="BK21" i="27" s="1"/>
  <c r="AR20" i="27"/>
  <c r="AX20" i="27"/>
  <c r="AZ20" i="27" s="1"/>
  <c r="BC20" i="27" s="1"/>
  <c r="BE20" i="27" s="1"/>
  <c r="BG20" i="27" s="1"/>
  <c r="BI20" i="27" s="1"/>
  <c r="BK20" i="27" s="1"/>
  <c r="E165" i="113" l="1"/>
  <c r="U8" i="30"/>
  <c r="G18" i="30" s="1"/>
  <c r="V19" i="27"/>
  <c r="S8" i="30"/>
  <c r="G22" i="30" s="1"/>
  <c r="V8" i="30"/>
  <c r="G16" i="30" s="1"/>
  <c r="E172" i="113"/>
  <c r="E365" i="113"/>
  <c r="P12" i="47"/>
  <c r="B38" i="47" s="1"/>
  <c r="AR19" i="27"/>
  <c r="AX19" i="27"/>
  <c r="AZ19" i="27" s="1"/>
  <c r="BC19" i="27" s="1"/>
  <c r="BE19" i="27" s="1"/>
  <c r="BG19" i="27" s="1"/>
  <c r="BI19" i="27" s="1"/>
  <c r="BK19" i="27" s="1"/>
  <c r="Q16" i="30"/>
  <c r="B44" i="30" s="1"/>
  <c r="AV21" i="27"/>
  <c r="AV20" i="27"/>
  <c r="AT20" i="27"/>
  <c r="E166" i="113" l="1"/>
  <c r="X19" i="27"/>
  <c r="U10" i="30"/>
  <c r="H17" i="30" s="1"/>
  <c r="B41" i="30"/>
  <c r="E173" i="113"/>
  <c r="E366" i="113"/>
  <c r="Q21" i="30"/>
  <c r="B47" i="30" s="1"/>
  <c r="Q18" i="30"/>
  <c r="B42" i="30" s="1"/>
  <c r="Q16" i="47"/>
  <c r="P16" i="47"/>
  <c r="B42" i="47" s="1"/>
  <c r="R21" i="30"/>
  <c r="AV19" i="27"/>
  <c r="P13" i="47"/>
  <c r="B39" i="47" s="1"/>
  <c r="AT19" i="27"/>
  <c r="Z43" i="34"/>
  <c r="AN29" i="27" s="1"/>
  <c r="Z35" i="34"/>
  <c r="AN23" i="27" s="1"/>
  <c r="Z38" i="34"/>
  <c r="AN26" i="27" s="1"/>
  <c r="Z34" i="34"/>
  <c r="AN22" i="27" s="1"/>
  <c r="Z32" i="34"/>
  <c r="AN21" i="27" s="1"/>
  <c r="Z30" i="34"/>
  <c r="AN19" i="27" s="1"/>
  <c r="Z25" i="34"/>
  <c r="AN15" i="27" s="1"/>
  <c r="Z27" i="34"/>
  <c r="AN17" i="27" s="1"/>
  <c r="Z28" i="34"/>
  <c r="AN18" i="27" s="1"/>
  <c r="Z24" i="34"/>
  <c r="AN14" i="27" s="1"/>
  <c r="Z17" i="34"/>
  <c r="AN9" i="27" s="1"/>
  <c r="W15" i="115" s="1"/>
  <c r="W22" i="115" s="1"/>
  <c r="L34" i="115" s="1"/>
  <c r="Z20" i="34"/>
  <c r="AN12" i="27" s="1"/>
  <c r="Z15" i="34"/>
  <c r="AN8" i="27" s="1"/>
  <c r="Z10" i="34"/>
  <c r="AN5" i="27" s="1"/>
  <c r="Z14" i="34"/>
  <c r="Z23" i="34"/>
  <c r="Z29" i="34"/>
  <c r="AB14" i="34"/>
  <c r="AB23" i="34"/>
  <c r="AB29" i="34"/>
  <c r="E167" i="113" l="1"/>
  <c r="M33" i="115"/>
  <c r="L31" i="115"/>
  <c r="H20" i="115" s="1"/>
  <c r="G20" i="115" s="1"/>
  <c r="E174" i="113"/>
  <c r="E177" i="113"/>
  <c r="E367" i="113"/>
  <c r="Q20" i="30"/>
  <c r="B46" i="30" s="1"/>
  <c r="Q19" i="30"/>
  <c r="B45" i="30" s="1"/>
  <c r="P17" i="47"/>
  <c r="Q22" i="30"/>
  <c r="P15" i="47"/>
  <c r="B41" i="47" s="1"/>
  <c r="P14" i="47"/>
  <c r="B40" i="47" s="1"/>
  <c r="I21" i="115" l="1"/>
  <c r="E168" i="113"/>
  <c r="E175" i="113"/>
  <c r="E176" i="113" s="1"/>
  <c r="E178" i="113"/>
  <c r="E368" i="113"/>
  <c r="Q23" i="30"/>
  <c r="P18" i="47"/>
  <c r="F17" i="47" s="1"/>
  <c r="G21" i="115" l="1"/>
  <c r="G22" i="115" s="1"/>
  <c r="E169" i="113"/>
  <c r="E179" i="113"/>
  <c r="E369" i="113"/>
  <c r="E170" i="113" l="1"/>
  <c r="E180" i="113"/>
  <c r="E370" i="113"/>
  <c r="E171" i="113" l="1"/>
  <c r="E181" i="113"/>
  <c r="E371" i="113"/>
  <c r="J367" i="113" s="1"/>
  <c r="E182" i="113" l="1"/>
  <c r="J366" i="113"/>
  <c r="J362" i="113"/>
  <c r="J371" i="113"/>
  <c r="J327" i="113"/>
  <c r="J328" i="113"/>
  <c r="J333" i="113"/>
  <c r="J329" i="113"/>
  <c r="J330" i="113"/>
  <c r="J331" i="113"/>
  <c r="J332" i="113"/>
  <c r="J336" i="113"/>
  <c r="J334" i="113"/>
  <c r="J335" i="113"/>
  <c r="J337" i="113"/>
  <c r="J340" i="113"/>
  <c r="J339" i="113"/>
  <c r="J338" i="113"/>
  <c r="J345" i="113"/>
  <c r="J341" i="113"/>
  <c r="J342" i="113"/>
  <c r="J343" i="113"/>
  <c r="J348" i="113"/>
  <c r="J347" i="113"/>
  <c r="J344" i="113"/>
  <c r="J346" i="113"/>
  <c r="J350" i="113"/>
  <c r="J349" i="113"/>
  <c r="J354" i="113"/>
  <c r="J351" i="113"/>
  <c r="J352" i="113"/>
  <c r="J353" i="113"/>
  <c r="J356" i="113"/>
  <c r="J358" i="113"/>
  <c r="J355" i="113"/>
  <c r="J357" i="113"/>
  <c r="J359" i="113"/>
  <c r="J361" i="113"/>
  <c r="J363" i="113"/>
  <c r="J360" i="113"/>
  <c r="J365" i="113"/>
  <c r="J364" i="113"/>
  <c r="J368" i="113"/>
  <c r="J370" i="113"/>
  <c r="J369" i="113"/>
  <c r="E183" i="113" l="1"/>
  <c r="E184" i="113" l="1"/>
  <c r="E185" i="113" s="1"/>
  <c r="E186" i="113" s="1"/>
  <c r="E187" i="113" s="1"/>
  <c r="E188" i="113" s="1"/>
  <c r="E189" i="113" s="1"/>
  <c r="E190" i="113" s="1"/>
  <c r="E191" i="113" s="1"/>
  <c r="E192" i="113" s="1"/>
  <c r="E221" i="113"/>
  <c r="E222" i="113" s="1"/>
  <c r="E193" i="113" l="1"/>
  <c r="E194" i="113" s="1"/>
  <c r="E195" i="113" s="1"/>
  <c r="E196" i="113" s="1"/>
  <c r="E197" i="113" s="1"/>
  <c r="E198" i="113" s="1"/>
  <c r="E199" i="113" s="1"/>
  <c r="E200" i="113" l="1"/>
  <c r="E201" i="113" s="1"/>
  <c r="E202" i="113" s="1"/>
  <c r="E203" i="113" s="1"/>
  <c r="E204" i="113"/>
  <c r="E205" i="113" s="1"/>
  <c r="P10" i="47"/>
  <c r="G1" i="47" s="1"/>
  <c r="E206" i="113" l="1"/>
  <c r="E207" i="113" s="1"/>
  <c r="E208" i="113" s="1"/>
  <c r="E209" i="113" s="1"/>
  <c r="E210" i="113" s="1"/>
  <c r="E211" i="113" s="1"/>
  <c r="E212" i="113" s="1"/>
  <c r="E213" i="113" s="1"/>
  <c r="E214" i="113" s="1"/>
  <c r="E215" i="113" s="1"/>
  <c r="E216" i="113" s="1"/>
  <c r="E217" i="113" s="1"/>
  <c r="E218" i="113" s="1"/>
  <c r="E219" i="113" s="1"/>
  <c r="E220" i="113" s="1"/>
  <c r="E228" i="113"/>
  <c r="E229" i="113" s="1"/>
  <c r="E230" i="113" s="1"/>
  <c r="E231" i="113" s="1"/>
  <c r="E232" i="113" s="1"/>
  <c r="E233" i="113" s="1"/>
  <c r="E234" i="113" s="1"/>
  <c r="E235" i="113" s="1"/>
  <c r="E236" i="113" s="1"/>
  <c r="E256" i="113"/>
  <c r="E257" i="113" s="1"/>
  <c r="E258" i="113" s="1"/>
  <c r="E253" i="113"/>
  <c r="E254" i="113" s="1"/>
  <c r="E255" i="113" s="1"/>
  <c r="E309" i="113"/>
  <c r="E310" i="113"/>
  <c r="E319" i="113"/>
  <c r="Q9" i="47"/>
  <c r="G5" i="39"/>
  <c r="D6" i="41"/>
  <c r="D6" i="37"/>
  <c r="B11" i="41"/>
  <c r="B12" i="41" s="1"/>
  <c r="A8" i="41"/>
  <c r="D6" i="40"/>
  <c r="B11" i="40"/>
  <c r="A8" i="40"/>
  <c r="D6" i="36"/>
  <c r="D6" i="39"/>
  <c r="B11" i="39"/>
  <c r="B12" i="39" s="1"/>
  <c r="B13" i="39" s="1"/>
  <c r="B14" i="39" s="1"/>
  <c r="A8" i="39"/>
  <c r="E237" i="113" l="1"/>
  <c r="E238" i="113" s="1"/>
  <c r="E259" i="113"/>
  <c r="E261" i="113"/>
  <c r="E260" i="113"/>
  <c r="E312" i="113"/>
  <c r="E313" i="113" s="1"/>
  <c r="E314" i="113" s="1"/>
  <c r="E315" i="113" s="1"/>
  <c r="E316" i="113"/>
  <c r="E317" i="113" s="1"/>
  <c r="E318" i="113" s="1"/>
  <c r="E320" i="113"/>
  <c r="B13" i="41"/>
  <c r="B12" i="40"/>
  <c r="B15" i="39"/>
  <c r="E239" i="113" l="1"/>
  <c r="E240" i="113" s="1"/>
  <c r="E241" i="113" s="1"/>
  <c r="E242" i="113" s="1"/>
  <c r="E243" i="113" s="1"/>
  <c r="E246" i="113" s="1"/>
  <c r="E262" i="113"/>
  <c r="E321" i="113"/>
  <c r="B14" i="41"/>
  <c r="B13" i="40"/>
  <c r="B16" i="39"/>
  <c r="E247" i="113" l="1"/>
  <c r="E248" i="113" s="1"/>
  <c r="E249" i="113" s="1"/>
  <c r="E250" i="113" s="1"/>
  <c r="E263" i="113"/>
  <c r="E299" i="113"/>
  <c r="E300" i="113" s="1"/>
  <c r="E322" i="113"/>
  <c r="B15" i="41"/>
  <c r="B14" i="40"/>
  <c r="B17" i="39"/>
  <c r="E251" i="113" l="1"/>
  <c r="E264" i="113"/>
  <c r="E323" i="113"/>
  <c r="B16" i="41"/>
  <c r="B15" i="40"/>
  <c r="B18" i="39"/>
  <c r="E265" i="113" l="1"/>
  <c r="E270" i="113"/>
  <c r="E324" i="113"/>
  <c r="B17" i="41"/>
  <c r="B16" i="40"/>
  <c r="B19" i="39"/>
  <c r="E266" i="113" l="1"/>
  <c r="E325" i="113"/>
  <c r="B18" i="41"/>
  <c r="B17" i="40"/>
  <c r="B20" i="39"/>
  <c r="E268" i="113" l="1"/>
  <c r="E267" i="113"/>
  <c r="E326" i="113"/>
  <c r="J325" i="113" s="1"/>
  <c r="B19" i="41"/>
  <c r="B18" i="40"/>
  <c r="B21" i="39"/>
  <c r="E269" i="113" l="1"/>
  <c r="E272" i="113" s="1"/>
  <c r="E271" i="113"/>
  <c r="J321" i="113"/>
  <c r="J323" i="113"/>
  <c r="J326" i="113"/>
  <c r="J313" i="113"/>
  <c r="J316" i="113"/>
  <c r="J317" i="113"/>
  <c r="J312" i="113"/>
  <c r="J319" i="113"/>
  <c r="J314" i="113"/>
  <c r="J315" i="113"/>
  <c r="J324" i="113"/>
  <c r="J322" i="113"/>
  <c r="J318" i="113"/>
  <c r="J320" i="113"/>
  <c r="B20" i="41"/>
  <c r="B19" i="40"/>
  <c r="B22" i="39"/>
  <c r="E273" i="113" l="1"/>
  <c r="E274" i="113"/>
  <c r="E275" i="113" s="1"/>
  <c r="E276" i="113"/>
  <c r="E277" i="113" s="1"/>
  <c r="E278" i="113" s="1"/>
  <c r="E279" i="113" s="1"/>
  <c r="B21" i="41"/>
  <c r="B20" i="40"/>
  <c r="B23" i="39"/>
  <c r="E280" i="113" l="1"/>
  <c r="E281" i="113" s="1"/>
  <c r="E282" i="113" s="1"/>
  <c r="E283" i="113" s="1"/>
  <c r="E284" i="113"/>
  <c r="B22" i="41"/>
  <c r="B21" i="40"/>
  <c r="B24" i="39"/>
  <c r="E285" i="113" l="1"/>
  <c r="E286" i="113" s="1"/>
  <c r="E287" i="113" s="1"/>
  <c r="E288" i="113" s="1"/>
  <c r="B23" i="41"/>
  <c r="B22" i="40"/>
  <c r="B25" i="39"/>
  <c r="E289" i="113" l="1"/>
  <c r="B24" i="41"/>
  <c r="B23" i="40"/>
  <c r="B26" i="39"/>
  <c r="E290" i="113" l="1"/>
  <c r="B25" i="41"/>
  <c r="B24" i="40"/>
  <c r="B27" i="39"/>
  <c r="E291" i="113" l="1"/>
  <c r="B26" i="41"/>
  <c r="B25" i="40"/>
  <c r="B28" i="39"/>
  <c r="E292" i="113" l="1"/>
  <c r="E295" i="113"/>
  <c r="B27" i="41"/>
  <c r="B26" i="40"/>
  <c r="B29" i="39"/>
  <c r="E293" i="113" l="1"/>
  <c r="E294" i="113"/>
  <c r="E296" i="113"/>
  <c r="B28" i="41"/>
  <c r="B27" i="40"/>
  <c r="B30" i="39"/>
  <c r="E297" i="113" l="1"/>
  <c r="B29" i="41"/>
  <c r="B28" i="40"/>
  <c r="B31" i="39"/>
  <c r="E298" i="113" l="1"/>
  <c r="B30" i="41"/>
  <c r="B29" i="40"/>
  <c r="B32" i="39"/>
  <c r="E301" i="113" l="1"/>
  <c r="B31" i="41"/>
  <c r="B30" i="40"/>
  <c r="B33" i="39"/>
  <c r="E302" i="113" l="1"/>
  <c r="B32" i="41"/>
  <c r="B31" i="40"/>
  <c r="B34" i="39"/>
  <c r="E303" i="113" l="1"/>
  <c r="B33" i="41"/>
  <c r="B32" i="40"/>
  <c r="B35" i="39"/>
  <c r="E304" i="113" l="1"/>
  <c r="E305" i="113" s="1"/>
  <c r="E306" i="113" s="1"/>
  <c r="E307" i="113" s="1"/>
  <c r="E308" i="113" s="1"/>
  <c r="B34" i="41"/>
  <c r="B33" i="40"/>
  <c r="B36" i="39"/>
  <c r="E311" i="113" l="1"/>
  <c r="J151" i="113" s="1"/>
  <c r="B35" i="41"/>
  <c r="B34" i="40"/>
  <c r="B37" i="39"/>
  <c r="J4" i="113" l="1"/>
  <c r="K4" i="113" s="1"/>
  <c r="J5" i="113"/>
  <c r="K5" i="113" s="1"/>
  <c r="J8" i="113"/>
  <c r="I12" i="30" s="1"/>
  <c r="J7" i="113"/>
  <c r="I11" i="30" s="1"/>
  <c r="J6" i="113"/>
  <c r="I10" i="30" s="1"/>
  <c r="J16" i="113"/>
  <c r="L16" i="113" s="1"/>
  <c r="J93" i="113"/>
  <c r="J288" i="113"/>
  <c r="L288" i="113" s="1"/>
  <c r="J9" i="113"/>
  <c r="J11" i="113"/>
  <c r="J129" i="113"/>
  <c r="K129" i="113" s="1"/>
  <c r="J12" i="113"/>
  <c r="J130" i="113"/>
  <c r="L130" i="113" s="1"/>
  <c r="J215" i="113"/>
  <c r="L215" i="113" s="1"/>
  <c r="J10" i="113"/>
  <c r="J297" i="113"/>
  <c r="J22" i="113"/>
  <c r="J15" i="113"/>
  <c r="J18" i="113"/>
  <c r="J35" i="113"/>
  <c r="J29" i="113"/>
  <c r="J23" i="113"/>
  <c r="J192" i="113"/>
  <c r="K192" i="113" s="1"/>
  <c r="J17" i="113"/>
  <c r="J33" i="113"/>
  <c r="J30" i="113"/>
  <c r="J32" i="113"/>
  <c r="J36" i="113"/>
  <c r="J24" i="113"/>
  <c r="J26" i="113"/>
  <c r="J20" i="113"/>
  <c r="J38" i="113"/>
  <c r="J21" i="113"/>
  <c r="J19" i="113"/>
  <c r="J39" i="113"/>
  <c r="J91" i="113"/>
  <c r="K91" i="113" s="1"/>
  <c r="J14" i="113"/>
  <c r="J31" i="113"/>
  <c r="J34" i="113"/>
  <c r="J13" i="113"/>
  <c r="K16" i="113"/>
  <c r="J83" i="113"/>
  <c r="L83" i="113" s="1"/>
  <c r="J28" i="113"/>
  <c r="J25" i="113"/>
  <c r="J27" i="113"/>
  <c r="J37" i="113"/>
  <c r="K151" i="113"/>
  <c r="L151" i="113"/>
  <c r="K93" i="113"/>
  <c r="L93" i="113"/>
  <c r="J219" i="113"/>
  <c r="J283" i="113"/>
  <c r="J175" i="113"/>
  <c r="J229" i="113"/>
  <c r="J101" i="113"/>
  <c r="J226" i="113"/>
  <c r="J67" i="113"/>
  <c r="J128" i="113"/>
  <c r="J201" i="113"/>
  <c r="K288" i="113"/>
  <c r="J249" i="113"/>
  <c r="J247" i="113"/>
  <c r="J234" i="113"/>
  <c r="J240" i="113"/>
  <c r="J298" i="113"/>
  <c r="J304" i="113"/>
  <c r="J163" i="113"/>
  <c r="J284" i="113"/>
  <c r="J309" i="113"/>
  <c r="J310" i="113"/>
  <c r="J308" i="113"/>
  <c r="J306" i="113"/>
  <c r="J311" i="113"/>
  <c r="J307" i="113"/>
  <c r="J305" i="113"/>
  <c r="J211" i="113"/>
  <c r="J172" i="113"/>
  <c r="J127" i="113"/>
  <c r="J299" i="113"/>
  <c r="J107" i="113"/>
  <c r="J186" i="113"/>
  <c r="J132" i="113"/>
  <c r="J287" i="113"/>
  <c r="J190" i="113"/>
  <c r="J61" i="113"/>
  <c r="J199" i="113"/>
  <c r="J218" i="113"/>
  <c r="J246" i="113"/>
  <c r="J117" i="113"/>
  <c r="J74" i="113"/>
  <c r="J146" i="113"/>
  <c r="J46" i="113"/>
  <c r="J251" i="113"/>
  <c r="J159" i="113"/>
  <c r="J81" i="113"/>
  <c r="J105" i="113"/>
  <c r="J191" i="113"/>
  <c r="J143" i="113"/>
  <c r="J260" i="113"/>
  <c r="J142" i="113"/>
  <c r="J116" i="113"/>
  <c r="J59" i="113"/>
  <c r="J264" i="113"/>
  <c r="J171" i="113"/>
  <c r="J140" i="113"/>
  <c r="J76" i="113"/>
  <c r="J63" i="113"/>
  <c r="J205" i="113"/>
  <c r="J261" i="113"/>
  <c r="J202" i="113"/>
  <c r="J241" i="113"/>
  <c r="J274" i="113"/>
  <c r="J182" i="113"/>
  <c r="J156" i="113"/>
  <c r="J138" i="113"/>
  <c r="J136" i="113"/>
  <c r="J281" i="113"/>
  <c r="J42" i="113"/>
  <c r="J79" i="113"/>
  <c r="J84" i="113"/>
  <c r="J230" i="113"/>
  <c r="J170" i="113"/>
  <c r="J112" i="113"/>
  <c r="J72" i="113"/>
  <c r="J53" i="113"/>
  <c r="J255" i="113"/>
  <c r="J203" i="113"/>
  <c r="J119" i="113"/>
  <c r="J245" i="113"/>
  <c r="J49" i="113"/>
  <c r="J301" i="113"/>
  <c r="J89" i="113"/>
  <c r="J126" i="113"/>
  <c r="J279" i="113"/>
  <c r="J254" i="113"/>
  <c r="J167" i="113"/>
  <c r="J149" i="113"/>
  <c r="J166" i="113"/>
  <c r="J102" i="113"/>
  <c r="J174" i="113"/>
  <c r="J292" i="113"/>
  <c r="J80" i="113"/>
  <c r="J184" i="113"/>
  <c r="J214" i="113"/>
  <c r="J109" i="113"/>
  <c r="J144" i="113"/>
  <c r="J52" i="113"/>
  <c r="J133" i="113"/>
  <c r="J44" i="113"/>
  <c r="J239" i="113"/>
  <c r="J160" i="113"/>
  <c r="J110" i="113"/>
  <c r="J169" i="113"/>
  <c r="J265" i="113"/>
  <c r="J273" i="113"/>
  <c r="J154" i="113"/>
  <c r="J266" i="113"/>
  <c r="J147" i="113"/>
  <c r="J231" i="113"/>
  <c r="J193" i="113"/>
  <c r="J196" i="113"/>
  <c r="J236" i="113"/>
  <c r="J197" i="113"/>
  <c r="J98" i="113"/>
  <c r="J213" i="113"/>
  <c r="J148" i="113"/>
  <c r="J168" i="113"/>
  <c r="J195" i="113"/>
  <c r="J282" i="113"/>
  <c r="J263" i="113"/>
  <c r="J108" i="113"/>
  <c r="J248" i="113"/>
  <c r="J238" i="113"/>
  <c r="J162" i="113"/>
  <c r="J86" i="113"/>
  <c r="J280" i="113"/>
  <c r="J271" i="113"/>
  <c r="J97" i="113"/>
  <c r="J232" i="113"/>
  <c r="J187" i="113"/>
  <c r="J206" i="113"/>
  <c r="J258" i="113"/>
  <c r="J253" i="113"/>
  <c r="J120" i="113"/>
  <c r="J209" i="113"/>
  <c r="J224" i="113"/>
  <c r="J161" i="113"/>
  <c r="J272" i="113"/>
  <c r="J111" i="113"/>
  <c r="J286" i="113"/>
  <c r="J66" i="113"/>
  <c r="J267" i="113"/>
  <c r="J56" i="113"/>
  <c r="J100" i="113"/>
  <c r="J125" i="113"/>
  <c r="J300" i="113"/>
  <c r="J135" i="113"/>
  <c r="J134" i="113"/>
  <c r="J115" i="113"/>
  <c r="J194" i="113"/>
  <c r="J75" i="113"/>
  <c r="J181" i="113"/>
  <c r="J50" i="113"/>
  <c r="J121" i="113"/>
  <c r="J189" i="113"/>
  <c r="J55" i="113"/>
  <c r="J210" i="113"/>
  <c r="J104" i="113"/>
  <c r="J150" i="113"/>
  <c r="J185" i="113"/>
  <c r="J131" i="113"/>
  <c r="J122" i="113"/>
  <c r="J64" i="113"/>
  <c r="J164" i="113"/>
  <c r="J291" i="113"/>
  <c r="J217" i="113"/>
  <c r="J145" i="113"/>
  <c r="J295" i="113"/>
  <c r="J180" i="113"/>
  <c r="J285" i="113"/>
  <c r="J228" i="113"/>
  <c r="J48" i="113"/>
  <c r="J141" i="113"/>
  <c r="J40" i="113"/>
  <c r="J165" i="113"/>
  <c r="J276" i="113"/>
  <c r="J47" i="113"/>
  <c r="J106" i="113"/>
  <c r="J123" i="113"/>
  <c r="J212" i="113"/>
  <c r="J275" i="113"/>
  <c r="J176" i="113"/>
  <c r="J237" i="113"/>
  <c r="J43" i="113"/>
  <c r="J198" i="113"/>
  <c r="J152" i="113"/>
  <c r="J78" i="113"/>
  <c r="J62" i="113"/>
  <c r="J227" i="113"/>
  <c r="J82" i="113"/>
  <c r="J88" i="113"/>
  <c r="J87" i="113"/>
  <c r="J57" i="113"/>
  <c r="J293" i="113"/>
  <c r="J114" i="113"/>
  <c r="J45" i="113"/>
  <c r="J155" i="113"/>
  <c r="J269" i="113"/>
  <c r="J94" i="113"/>
  <c r="J70" i="113"/>
  <c r="J250" i="113"/>
  <c r="J289" i="113"/>
  <c r="J113" i="113"/>
  <c r="J207" i="113"/>
  <c r="J68" i="113"/>
  <c r="J65" i="113"/>
  <c r="J158" i="113"/>
  <c r="J220" i="113"/>
  <c r="J69" i="113"/>
  <c r="J96" i="113"/>
  <c r="J157" i="113"/>
  <c r="J92" i="113"/>
  <c r="J41" i="113"/>
  <c r="J200" i="113"/>
  <c r="J77" i="113"/>
  <c r="J235" i="113"/>
  <c r="J277" i="113"/>
  <c r="J302" i="113"/>
  <c r="J139" i="113"/>
  <c r="J103" i="113"/>
  <c r="J225" i="113"/>
  <c r="J90" i="113"/>
  <c r="J294" i="113"/>
  <c r="J179" i="113"/>
  <c r="J243" i="113"/>
  <c r="J204" i="113"/>
  <c r="J259" i="113"/>
  <c r="J244" i="113"/>
  <c r="J58" i="113"/>
  <c r="J73" i="113"/>
  <c r="J183" i="113"/>
  <c r="J296" i="113"/>
  <c r="J256" i="113"/>
  <c r="J85" i="113"/>
  <c r="J233" i="113"/>
  <c r="J60" i="113"/>
  <c r="J242" i="113"/>
  <c r="J95" i="113"/>
  <c r="J252" i="113"/>
  <c r="J222" i="113"/>
  <c r="J124" i="113"/>
  <c r="J221" i="113"/>
  <c r="J71" i="113"/>
  <c r="J208" i="113"/>
  <c r="J118" i="113"/>
  <c r="J99" i="113"/>
  <c r="J51" i="113"/>
  <c r="J268" i="113"/>
  <c r="J54" i="113"/>
  <c r="J178" i="113"/>
  <c r="J278" i="113"/>
  <c r="J173" i="113"/>
  <c r="J270" i="113"/>
  <c r="J177" i="113"/>
  <c r="J188" i="113"/>
  <c r="J262" i="113"/>
  <c r="J290" i="113"/>
  <c r="J223" i="113"/>
  <c r="J257" i="113"/>
  <c r="J153" i="113"/>
  <c r="J216" i="113"/>
  <c r="J137" i="113"/>
  <c r="J303" i="113"/>
  <c r="B36" i="41"/>
  <c r="B35" i="40"/>
  <c r="B38" i="39"/>
  <c r="K130" i="113" l="1"/>
  <c r="K215" i="113"/>
  <c r="K83" i="113"/>
  <c r="L129" i="113"/>
  <c r="N16" i="115"/>
  <c r="K6" i="113"/>
  <c r="O16" i="115" s="1"/>
  <c r="L5" i="113"/>
  <c r="P15" i="115" s="1"/>
  <c r="N15" i="115"/>
  <c r="L6" i="113"/>
  <c r="P16" i="115" s="1"/>
  <c r="L7" i="113"/>
  <c r="N17" i="115"/>
  <c r="K7" i="113"/>
  <c r="J11" i="30" s="1"/>
  <c r="I9" i="30"/>
  <c r="N18" i="115"/>
  <c r="L4" i="113"/>
  <c r="N14" i="115"/>
  <c r="I8" i="30"/>
  <c r="K8" i="113"/>
  <c r="O18" i="115" s="1"/>
  <c r="L8" i="113"/>
  <c r="P18" i="115" s="1"/>
  <c r="L91" i="113"/>
  <c r="L11" i="113"/>
  <c r="K11" i="113"/>
  <c r="I15" i="30"/>
  <c r="O15" i="115"/>
  <c r="J9" i="30"/>
  <c r="K9" i="30"/>
  <c r="N20" i="115"/>
  <c r="K10" i="113"/>
  <c r="I14" i="30"/>
  <c r="L10" i="113"/>
  <c r="K12" i="113"/>
  <c r="L12" i="113"/>
  <c r="K9" i="113"/>
  <c r="L9" i="113"/>
  <c r="I13" i="30"/>
  <c r="N19" i="115"/>
  <c r="O14" i="115"/>
  <c r="J8" i="30"/>
  <c r="L192" i="113"/>
  <c r="L27" i="113"/>
  <c r="K27" i="113"/>
  <c r="K34" i="113"/>
  <c r="L34" i="113"/>
  <c r="L20" i="113"/>
  <c r="K20" i="113"/>
  <c r="L25" i="113"/>
  <c r="K25" i="113"/>
  <c r="L31" i="113"/>
  <c r="K31" i="113"/>
  <c r="L26" i="113"/>
  <c r="K26" i="113"/>
  <c r="L23" i="113"/>
  <c r="K23" i="113"/>
  <c r="K28" i="113"/>
  <c r="L28" i="113"/>
  <c r="K14" i="113"/>
  <c r="L14" i="113"/>
  <c r="L24" i="113"/>
  <c r="K24" i="113"/>
  <c r="L29" i="113"/>
  <c r="K29" i="113"/>
  <c r="L36" i="113"/>
  <c r="K36" i="113"/>
  <c r="K35" i="113"/>
  <c r="L35" i="113"/>
  <c r="L39" i="113"/>
  <c r="K39" i="113"/>
  <c r="L32" i="113"/>
  <c r="K32" i="113"/>
  <c r="K18" i="113"/>
  <c r="L18" i="113"/>
  <c r="L19" i="113"/>
  <c r="K19" i="113"/>
  <c r="L30" i="113"/>
  <c r="K30" i="113"/>
  <c r="K15" i="113"/>
  <c r="L15" i="113"/>
  <c r="K21" i="113"/>
  <c r="L21" i="113"/>
  <c r="L33" i="113"/>
  <c r="K33" i="113"/>
  <c r="L22" i="113"/>
  <c r="K22" i="113"/>
  <c r="K37" i="113"/>
  <c r="L37" i="113"/>
  <c r="K13" i="113"/>
  <c r="L13" i="113"/>
  <c r="K38" i="113"/>
  <c r="L38" i="113"/>
  <c r="L17" i="113"/>
  <c r="K17" i="113"/>
  <c r="K208" i="113"/>
  <c r="L208" i="113"/>
  <c r="L290" i="113"/>
  <c r="K290" i="113"/>
  <c r="K188" i="113"/>
  <c r="L188" i="113"/>
  <c r="L54" i="113"/>
  <c r="K54" i="113"/>
  <c r="L71" i="113"/>
  <c r="K71" i="113"/>
  <c r="K242" i="113"/>
  <c r="L242" i="113"/>
  <c r="K58" i="113"/>
  <c r="L58" i="113"/>
  <c r="K225" i="113"/>
  <c r="L225" i="113"/>
  <c r="L77" i="113"/>
  <c r="K77" i="113"/>
  <c r="K158" i="113"/>
  <c r="L158" i="113"/>
  <c r="L94" i="113"/>
  <c r="K94" i="113"/>
  <c r="K88" i="113"/>
  <c r="L88" i="113"/>
  <c r="K237" i="113"/>
  <c r="L237" i="113"/>
  <c r="L165" i="113"/>
  <c r="K165" i="113"/>
  <c r="L145" i="113"/>
  <c r="K145" i="113"/>
  <c r="L150" i="113"/>
  <c r="K150" i="113"/>
  <c r="K75" i="113"/>
  <c r="L75" i="113"/>
  <c r="L56" i="113"/>
  <c r="K56" i="113"/>
  <c r="L209" i="113"/>
  <c r="K209" i="113"/>
  <c r="K271" i="113"/>
  <c r="L271" i="113"/>
  <c r="L282" i="113"/>
  <c r="K282" i="113"/>
  <c r="K196" i="113"/>
  <c r="L196" i="113"/>
  <c r="L169" i="113"/>
  <c r="K169" i="113"/>
  <c r="K109" i="113"/>
  <c r="L109" i="113"/>
  <c r="K149" i="113"/>
  <c r="L149" i="113"/>
  <c r="K245" i="113"/>
  <c r="L245" i="113"/>
  <c r="L230" i="113"/>
  <c r="K230" i="113"/>
  <c r="L182" i="113"/>
  <c r="K182" i="113"/>
  <c r="L140" i="113"/>
  <c r="K140" i="113"/>
  <c r="K191" i="113"/>
  <c r="L191" i="113"/>
  <c r="K117" i="113"/>
  <c r="L117" i="113"/>
  <c r="L186" i="113"/>
  <c r="K186" i="113"/>
  <c r="K249" i="113"/>
  <c r="L249" i="113"/>
  <c r="L229" i="113"/>
  <c r="K229" i="113"/>
  <c r="L60" i="113"/>
  <c r="K60" i="113"/>
  <c r="K244" i="113"/>
  <c r="L244" i="113"/>
  <c r="L103" i="113"/>
  <c r="K103" i="113"/>
  <c r="L200" i="113"/>
  <c r="K200" i="113"/>
  <c r="L65" i="113"/>
  <c r="K65" i="113"/>
  <c r="K269" i="113"/>
  <c r="L269" i="113"/>
  <c r="K82" i="113"/>
  <c r="L82" i="113"/>
  <c r="L176" i="113"/>
  <c r="K176" i="113"/>
  <c r="L40" i="113"/>
  <c r="K40" i="113"/>
  <c r="L217" i="113"/>
  <c r="K217" i="113"/>
  <c r="K104" i="113"/>
  <c r="L104" i="113"/>
  <c r="L194" i="113"/>
  <c r="K194" i="113"/>
  <c r="L267" i="113"/>
  <c r="K267" i="113"/>
  <c r="L120" i="113"/>
  <c r="K120" i="113"/>
  <c r="K280" i="113"/>
  <c r="L280" i="113"/>
  <c r="L195" i="113"/>
  <c r="K195" i="113"/>
  <c r="L193" i="113"/>
  <c r="K193" i="113"/>
  <c r="K110" i="113"/>
  <c r="L110" i="113"/>
  <c r="L214" i="113"/>
  <c r="K214" i="113"/>
  <c r="L167" i="113"/>
  <c r="K167" i="113"/>
  <c r="L119" i="113"/>
  <c r="K119" i="113"/>
  <c r="K84" i="113"/>
  <c r="L84" i="113"/>
  <c r="L274" i="113"/>
  <c r="K274" i="113"/>
  <c r="K171" i="113"/>
  <c r="L171" i="113"/>
  <c r="L105" i="113"/>
  <c r="K105" i="113"/>
  <c r="K246" i="113"/>
  <c r="L246" i="113"/>
  <c r="L107" i="113"/>
  <c r="K107" i="113"/>
  <c r="L284" i="113"/>
  <c r="K284" i="113"/>
  <c r="K175" i="113"/>
  <c r="L175" i="113"/>
  <c r="L268" i="113"/>
  <c r="K268" i="113"/>
  <c r="K216" i="113"/>
  <c r="L216" i="113"/>
  <c r="L51" i="113"/>
  <c r="K51" i="113"/>
  <c r="K124" i="113"/>
  <c r="L124" i="113"/>
  <c r="K233" i="113"/>
  <c r="L233" i="113"/>
  <c r="K259" i="113"/>
  <c r="L259" i="113"/>
  <c r="L139" i="113"/>
  <c r="K139" i="113"/>
  <c r="L41" i="113"/>
  <c r="K41" i="113"/>
  <c r="K68" i="113"/>
  <c r="L68" i="113"/>
  <c r="L155" i="113"/>
  <c r="K155" i="113"/>
  <c r="K227" i="113"/>
  <c r="L227" i="113"/>
  <c r="K275" i="113"/>
  <c r="L275" i="113"/>
  <c r="K141" i="113"/>
  <c r="L141" i="113"/>
  <c r="L291" i="113"/>
  <c r="K291" i="113"/>
  <c r="K210" i="113"/>
  <c r="L210" i="113"/>
  <c r="L115" i="113"/>
  <c r="K115" i="113"/>
  <c r="L66" i="113"/>
  <c r="K66" i="113"/>
  <c r="L253" i="113"/>
  <c r="K253" i="113"/>
  <c r="K86" i="113"/>
  <c r="L86" i="113"/>
  <c r="K168" i="113"/>
  <c r="L168" i="113"/>
  <c r="K231" i="113"/>
  <c r="L231" i="113"/>
  <c r="K160" i="113"/>
  <c r="L160" i="113"/>
  <c r="L184" i="113"/>
  <c r="K184" i="113"/>
  <c r="L254" i="113"/>
  <c r="K254" i="113"/>
  <c r="K203" i="113"/>
  <c r="L203" i="113"/>
  <c r="L79" i="113"/>
  <c r="K79" i="113"/>
  <c r="K241" i="113"/>
  <c r="L241" i="113"/>
  <c r="L264" i="113"/>
  <c r="K264" i="113"/>
  <c r="K81" i="113"/>
  <c r="L81" i="113"/>
  <c r="L218" i="113"/>
  <c r="K218" i="113"/>
  <c r="L163" i="113"/>
  <c r="K163" i="113"/>
  <c r="L283" i="113"/>
  <c r="K283" i="113"/>
  <c r="K223" i="113"/>
  <c r="L223" i="113"/>
  <c r="L177" i="113"/>
  <c r="K177" i="113"/>
  <c r="K153" i="113"/>
  <c r="L153" i="113"/>
  <c r="L99" i="113"/>
  <c r="K99" i="113"/>
  <c r="L222" i="113"/>
  <c r="K222" i="113"/>
  <c r="L85" i="113"/>
  <c r="K85" i="113"/>
  <c r="K204" i="113"/>
  <c r="L204" i="113"/>
  <c r="L92" i="113"/>
  <c r="K92" i="113"/>
  <c r="L207" i="113"/>
  <c r="K207" i="113"/>
  <c r="K45" i="113"/>
  <c r="L45" i="113"/>
  <c r="L62" i="113"/>
  <c r="K62" i="113"/>
  <c r="L212" i="113"/>
  <c r="K212" i="113"/>
  <c r="K48" i="113"/>
  <c r="L48" i="113"/>
  <c r="K164" i="113"/>
  <c r="L164" i="113"/>
  <c r="K55" i="113"/>
  <c r="L55" i="113"/>
  <c r="L134" i="113"/>
  <c r="K134" i="113"/>
  <c r="K286" i="113"/>
  <c r="L286" i="113"/>
  <c r="K258" i="113"/>
  <c r="L258" i="113"/>
  <c r="L162" i="113"/>
  <c r="K162" i="113"/>
  <c r="K148" i="113"/>
  <c r="L148" i="113"/>
  <c r="L147" i="113"/>
  <c r="K147" i="113"/>
  <c r="K239" i="113"/>
  <c r="L239" i="113"/>
  <c r="L80" i="113"/>
  <c r="K80" i="113"/>
  <c r="K279" i="113"/>
  <c r="L279" i="113"/>
  <c r="L255" i="113"/>
  <c r="K255" i="113"/>
  <c r="L42" i="113"/>
  <c r="K42" i="113"/>
  <c r="L202" i="113"/>
  <c r="K202" i="113"/>
  <c r="K59" i="113"/>
  <c r="L59" i="113"/>
  <c r="L159" i="113"/>
  <c r="K159" i="113"/>
  <c r="K199" i="113"/>
  <c r="L199" i="113"/>
  <c r="L127" i="113"/>
  <c r="K127" i="113"/>
  <c r="K201" i="113"/>
  <c r="L201" i="113"/>
  <c r="L219" i="113"/>
  <c r="K219" i="113"/>
  <c r="K137" i="113"/>
  <c r="L137" i="113"/>
  <c r="K221" i="113"/>
  <c r="L221" i="113"/>
  <c r="K257" i="113"/>
  <c r="L257" i="113"/>
  <c r="K270" i="113"/>
  <c r="L270" i="113"/>
  <c r="L118" i="113"/>
  <c r="K118" i="113"/>
  <c r="K252" i="113"/>
  <c r="L252" i="113"/>
  <c r="K256" i="113"/>
  <c r="L256" i="113"/>
  <c r="K243" i="113"/>
  <c r="L243" i="113"/>
  <c r="L157" i="113"/>
  <c r="K157" i="113"/>
  <c r="K113" i="113"/>
  <c r="L113" i="113"/>
  <c r="K114" i="113"/>
  <c r="L114" i="113"/>
  <c r="L78" i="113"/>
  <c r="K78" i="113"/>
  <c r="K123" i="113"/>
  <c r="L123" i="113"/>
  <c r="L228" i="113"/>
  <c r="K228" i="113"/>
  <c r="L64" i="113"/>
  <c r="K64" i="113"/>
  <c r="K189" i="113"/>
  <c r="L189" i="113"/>
  <c r="L135" i="113"/>
  <c r="K135" i="113"/>
  <c r="K111" i="113"/>
  <c r="L111" i="113"/>
  <c r="K206" i="113"/>
  <c r="L206" i="113"/>
  <c r="L238" i="113"/>
  <c r="K238" i="113"/>
  <c r="K213" i="113"/>
  <c r="L213" i="113"/>
  <c r="L266" i="113"/>
  <c r="K266" i="113"/>
  <c r="L44" i="113"/>
  <c r="K44" i="113"/>
  <c r="K292" i="113"/>
  <c r="L292" i="113"/>
  <c r="K126" i="113"/>
  <c r="L126" i="113"/>
  <c r="K53" i="113"/>
  <c r="L53" i="113"/>
  <c r="L281" i="113"/>
  <c r="K281" i="113"/>
  <c r="L261" i="113"/>
  <c r="K261" i="113"/>
  <c r="K116" i="113"/>
  <c r="L116" i="113"/>
  <c r="K251" i="113"/>
  <c r="L251" i="113"/>
  <c r="K61" i="113"/>
  <c r="L61" i="113"/>
  <c r="L172" i="113"/>
  <c r="K172" i="113"/>
  <c r="K128" i="113"/>
  <c r="L128" i="113"/>
  <c r="L95" i="113"/>
  <c r="K95" i="113"/>
  <c r="K296" i="113"/>
  <c r="L296" i="113"/>
  <c r="L179" i="113"/>
  <c r="K179" i="113"/>
  <c r="K96" i="113"/>
  <c r="L96" i="113"/>
  <c r="L289" i="113"/>
  <c r="K289" i="113"/>
  <c r="K293" i="113"/>
  <c r="L293" i="113"/>
  <c r="L152" i="113"/>
  <c r="K152" i="113"/>
  <c r="K106" i="113"/>
  <c r="L106" i="113"/>
  <c r="L285" i="113"/>
  <c r="K285" i="113"/>
  <c r="K122" i="113"/>
  <c r="L122" i="113"/>
  <c r="L121" i="113"/>
  <c r="K121" i="113"/>
  <c r="K272" i="113"/>
  <c r="L272" i="113"/>
  <c r="L187" i="113"/>
  <c r="K187" i="113"/>
  <c r="L248" i="113"/>
  <c r="K248" i="113"/>
  <c r="K98" i="113"/>
  <c r="L98" i="113"/>
  <c r="K154" i="113"/>
  <c r="L154" i="113"/>
  <c r="K133" i="113"/>
  <c r="L133" i="113"/>
  <c r="L174" i="113"/>
  <c r="K174" i="113"/>
  <c r="K89" i="113"/>
  <c r="L89" i="113"/>
  <c r="K72" i="113"/>
  <c r="L72" i="113"/>
  <c r="L136" i="113"/>
  <c r="K136" i="113"/>
  <c r="K205" i="113"/>
  <c r="L205" i="113"/>
  <c r="K142" i="113"/>
  <c r="L142" i="113"/>
  <c r="K46" i="113"/>
  <c r="L46" i="113"/>
  <c r="L190" i="113"/>
  <c r="K190" i="113"/>
  <c r="K211" i="113"/>
  <c r="L211" i="113"/>
  <c r="K240" i="113"/>
  <c r="L240" i="113"/>
  <c r="L67" i="113"/>
  <c r="K67" i="113"/>
  <c r="K183" i="113"/>
  <c r="L183" i="113"/>
  <c r="L294" i="113"/>
  <c r="K294" i="113"/>
  <c r="K277" i="113"/>
  <c r="L277" i="113"/>
  <c r="L69" i="113"/>
  <c r="K69" i="113"/>
  <c r="K250" i="113"/>
  <c r="L250" i="113"/>
  <c r="L57" i="113"/>
  <c r="K57" i="113"/>
  <c r="L198" i="113"/>
  <c r="K198" i="113"/>
  <c r="K47" i="113"/>
  <c r="L47" i="113"/>
  <c r="K180" i="113"/>
  <c r="L180" i="113"/>
  <c r="L131" i="113"/>
  <c r="K131" i="113"/>
  <c r="K50" i="113"/>
  <c r="L50" i="113"/>
  <c r="L125" i="113"/>
  <c r="K125" i="113"/>
  <c r="L161" i="113"/>
  <c r="K161" i="113"/>
  <c r="K232" i="113"/>
  <c r="L232" i="113"/>
  <c r="K108" i="113"/>
  <c r="L108" i="113"/>
  <c r="L197" i="113"/>
  <c r="K197" i="113"/>
  <c r="L273" i="113"/>
  <c r="K273" i="113"/>
  <c r="K52" i="113"/>
  <c r="L52" i="113"/>
  <c r="L102" i="113"/>
  <c r="K102" i="113"/>
  <c r="L112" i="113"/>
  <c r="K112" i="113"/>
  <c r="K138" i="113"/>
  <c r="L138" i="113"/>
  <c r="K63" i="113"/>
  <c r="L63" i="113"/>
  <c r="K260" i="113"/>
  <c r="L260" i="113"/>
  <c r="L146" i="113"/>
  <c r="K146" i="113"/>
  <c r="K287" i="113"/>
  <c r="L287" i="113"/>
  <c r="L234" i="113"/>
  <c r="K234" i="113"/>
  <c r="K226" i="113"/>
  <c r="L226" i="113"/>
  <c r="K173" i="113"/>
  <c r="L173" i="113"/>
  <c r="K278" i="113"/>
  <c r="L278" i="113"/>
  <c r="L262" i="113"/>
  <c r="K262" i="113"/>
  <c r="L178" i="113"/>
  <c r="K178" i="113"/>
  <c r="L73" i="113"/>
  <c r="K73" i="113"/>
  <c r="K90" i="113"/>
  <c r="L90" i="113"/>
  <c r="L235" i="113"/>
  <c r="K235" i="113"/>
  <c r="K220" i="113"/>
  <c r="L220" i="113"/>
  <c r="K70" i="113"/>
  <c r="L70" i="113"/>
  <c r="L87" i="113"/>
  <c r="K87" i="113"/>
  <c r="K43" i="113"/>
  <c r="L43" i="113"/>
  <c r="L276" i="113"/>
  <c r="K276" i="113"/>
  <c r="K295" i="113"/>
  <c r="L295" i="113"/>
  <c r="L185" i="113"/>
  <c r="K185" i="113"/>
  <c r="K181" i="113"/>
  <c r="L181" i="113"/>
  <c r="K100" i="113"/>
  <c r="L100" i="113"/>
  <c r="L224" i="113"/>
  <c r="K224" i="113"/>
  <c r="K97" i="113"/>
  <c r="L97" i="113"/>
  <c r="K263" i="113"/>
  <c r="L263" i="113"/>
  <c r="L236" i="113"/>
  <c r="K236" i="113"/>
  <c r="L265" i="113"/>
  <c r="K265" i="113"/>
  <c r="L144" i="113"/>
  <c r="K144" i="113"/>
  <c r="L166" i="113"/>
  <c r="K166" i="113"/>
  <c r="L49" i="113"/>
  <c r="K49" i="113"/>
  <c r="L170" i="113"/>
  <c r="K170" i="113"/>
  <c r="K156" i="113"/>
  <c r="L156" i="113"/>
  <c r="K76" i="113"/>
  <c r="L76" i="113"/>
  <c r="K143" i="113"/>
  <c r="L143" i="113"/>
  <c r="K74" i="113"/>
  <c r="L74" i="113"/>
  <c r="K132" i="113"/>
  <c r="L132" i="113"/>
  <c r="K247" i="113"/>
  <c r="L247" i="113"/>
  <c r="K101" i="113"/>
  <c r="L101" i="113"/>
  <c r="B37" i="41"/>
  <c r="B36" i="40"/>
  <c r="B39" i="39"/>
  <c r="J10" i="30" l="1"/>
  <c r="K10" i="30"/>
  <c r="O17" i="115"/>
  <c r="P17" i="115"/>
  <c r="K11" i="30"/>
  <c r="P14" i="115"/>
  <c r="J12" i="30"/>
  <c r="K8" i="30"/>
  <c r="K12" i="30"/>
  <c r="K14" i="30"/>
  <c r="K15" i="30"/>
  <c r="J14" i="30"/>
  <c r="K13" i="30"/>
  <c r="J13" i="30"/>
  <c r="J15" i="30"/>
  <c r="B38" i="41"/>
  <c r="B37" i="40"/>
  <c r="B40" i="39"/>
  <c r="B39" i="41" l="1"/>
  <c r="B38" i="40"/>
  <c r="B41" i="39"/>
  <c r="B40" i="41" l="1"/>
  <c r="B39" i="40"/>
  <c r="B42" i="39"/>
  <c r="B41" i="41" l="1"/>
  <c r="B40" i="40"/>
  <c r="B43" i="39"/>
  <c r="B42" i="41" l="1"/>
  <c r="B41" i="40"/>
  <c r="B44" i="39"/>
  <c r="B43" i="41" l="1"/>
  <c r="B42" i="40"/>
  <c r="B45" i="39"/>
  <c r="B44" i="41" l="1"/>
  <c r="B43" i="40"/>
  <c r="B46" i="39"/>
  <c r="B45" i="41" l="1"/>
  <c r="B44" i="40"/>
  <c r="B47" i="39"/>
  <c r="B46" i="41" l="1"/>
  <c r="B45" i="40"/>
  <c r="B48" i="39"/>
  <c r="B47" i="41" l="1"/>
  <c r="B46" i="40"/>
  <c r="B49" i="39"/>
  <c r="B48" i="41" l="1"/>
  <c r="B47" i="40"/>
  <c r="B50" i="39"/>
  <c r="B49" i="41" l="1"/>
  <c r="B48" i="40"/>
  <c r="B51" i="39"/>
  <c r="B50" i="41" l="1"/>
  <c r="B49" i="40"/>
  <c r="B52" i="39"/>
  <c r="B51" i="41" l="1"/>
  <c r="B50" i="40"/>
  <c r="B53" i="39"/>
  <c r="B52" i="41" l="1"/>
  <c r="B51" i="40"/>
  <c r="B54" i="39"/>
  <c r="B53" i="41" l="1"/>
  <c r="B52" i="40"/>
  <c r="B55" i="39"/>
  <c r="B54" i="41" l="1"/>
  <c r="B53" i="40"/>
  <c r="B56" i="39"/>
  <c r="B55" i="41" l="1"/>
  <c r="B54" i="40"/>
  <c r="B57" i="39"/>
  <c r="B56" i="41" l="1"/>
  <c r="B55" i="40"/>
  <c r="B58" i="39"/>
  <c r="B57" i="41" l="1"/>
  <c r="B56" i="40"/>
  <c r="A59" i="39"/>
  <c r="B59" i="39"/>
  <c r="B58" i="41" l="1"/>
  <c r="B57" i="40"/>
  <c r="B60" i="39"/>
  <c r="C59" i="39"/>
  <c r="D60" i="39"/>
  <c r="F60" i="39" s="1"/>
  <c r="G59" i="39"/>
  <c r="A60" i="39"/>
  <c r="B59" i="41" l="1"/>
  <c r="B58" i="40"/>
  <c r="E60" i="39"/>
  <c r="D61" i="39"/>
  <c r="F61" i="39" s="1"/>
  <c r="B61" i="39"/>
  <c r="A61" i="39"/>
  <c r="G60" i="39"/>
  <c r="C60" i="39"/>
  <c r="B60" i="41" l="1"/>
  <c r="B59" i="40"/>
  <c r="D62" i="39"/>
  <c r="F62" i="39" s="1"/>
  <c r="B62" i="39"/>
  <c r="A62" i="39"/>
  <c r="E61" i="39"/>
  <c r="C61" i="39"/>
  <c r="G61" i="39"/>
  <c r="B61" i="41" l="1"/>
  <c r="B60" i="40"/>
  <c r="G62" i="39"/>
  <c r="E62" i="39"/>
  <c r="C62" i="39"/>
  <c r="D63" i="39"/>
  <c r="F63" i="39" s="1"/>
  <c r="B63" i="39"/>
  <c r="A63" i="39"/>
  <c r="B62" i="41" l="1"/>
  <c r="B61" i="40"/>
  <c r="A64" i="39"/>
  <c r="B64" i="39"/>
  <c r="G63" i="39"/>
  <c r="E63" i="39"/>
  <c r="D64" i="39"/>
  <c r="F64" i="39" s="1"/>
  <c r="C63" i="39"/>
  <c r="B63" i="41" l="1"/>
  <c r="B62" i="40"/>
  <c r="B65" i="39"/>
  <c r="D65" i="39"/>
  <c r="F65" i="39" s="1"/>
  <c r="C64" i="39"/>
  <c r="A65" i="39"/>
  <c r="G64" i="39"/>
  <c r="E64" i="39"/>
  <c r="B64" i="41" l="1"/>
  <c r="B63" i="40"/>
  <c r="E65" i="39"/>
  <c r="C65" i="39"/>
  <c r="D66" i="39"/>
  <c r="F66" i="39" s="1"/>
  <c r="G65" i="39"/>
  <c r="B66" i="39"/>
  <c r="A66" i="39"/>
  <c r="B65" i="41" l="1"/>
  <c r="B64" i="40"/>
  <c r="D67" i="39"/>
  <c r="F67" i="39" s="1"/>
  <c r="C66" i="39"/>
  <c r="B67" i="39"/>
  <c r="A67" i="39"/>
  <c r="G66" i="39"/>
  <c r="E66" i="39"/>
  <c r="B66" i="41" l="1"/>
  <c r="B65" i="40"/>
  <c r="A68" i="39"/>
  <c r="D68" i="39"/>
  <c r="F68" i="39" s="1"/>
  <c r="B68" i="39"/>
  <c r="G67" i="39"/>
  <c r="C67" i="39"/>
  <c r="E67" i="39"/>
  <c r="B67" i="41" l="1"/>
  <c r="B66" i="40"/>
  <c r="E68" i="39"/>
  <c r="C68" i="39"/>
  <c r="D69" i="39"/>
  <c r="F69" i="39" s="1"/>
  <c r="B69" i="39"/>
  <c r="A69" i="39"/>
  <c r="G68" i="39"/>
  <c r="B68" i="41" l="1"/>
  <c r="B67" i="40"/>
  <c r="C69" i="39"/>
  <c r="B70" i="39"/>
  <c r="A70" i="39"/>
  <c r="G69" i="39"/>
  <c r="E69" i="39"/>
  <c r="D70" i="39"/>
  <c r="F70" i="39" s="1"/>
  <c r="B69" i="41" l="1"/>
  <c r="B68" i="40"/>
  <c r="G70" i="39"/>
  <c r="E70" i="39"/>
  <c r="C70" i="39"/>
  <c r="D71" i="39"/>
  <c r="F71" i="39" s="1"/>
  <c r="B71" i="39"/>
  <c r="A71" i="39"/>
  <c r="B70" i="41" l="1"/>
  <c r="B69" i="40"/>
  <c r="A72" i="39"/>
  <c r="G71" i="39"/>
  <c r="E71" i="39"/>
  <c r="B72" i="39"/>
  <c r="C71" i="39"/>
  <c r="D72" i="39"/>
  <c r="F72" i="39" s="1"/>
  <c r="B71" i="41" l="1"/>
  <c r="B70" i="40"/>
  <c r="B73" i="39"/>
  <c r="G72" i="39"/>
  <c r="D73" i="39"/>
  <c r="F73" i="39" s="1"/>
  <c r="A73" i="39"/>
  <c r="E72" i="39"/>
  <c r="C72" i="39"/>
  <c r="B72" i="41" l="1"/>
  <c r="B71" i="40"/>
  <c r="C73" i="39"/>
  <c r="B74" i="39"/>
  <c r="E73" i="39"/>
  <c r="A74" i="39"/>
  <c r="G73" i="39"/>
  <c r="D74" i="39"/>
  <c r="F74" i="39" s="1"/>
  <c r="B73" i="41" l="1"/>
  <c r="B72" i="40"/>
  <c r="E74" i="39"/>
  <c r="C74" i="39"/>
  <c r="D75" i="39"/>
  <c r="F75" i="39" s="1"/>
  <c r="B75" i="39"/>
  <c r="A75" i="39"/>
  <c r="G74" i="39"/>
  <c r="B74" i="41" l="1"/>
  <c r="B73" i="40"/>
  <c r="E75" i="39"/>
  <c r="B76" i="39"/>
  <c r="G75" i="39"/>
  <c r="C75" i="39"/>
  <c r="D76" i="39"/>
  <c r="F76" i="39" s="1"/>
  <c r="A76" i="39"/>
  <c r="B75" i="41" l="1"/>
  <c r="B74" i="40"/>
  <c r="G76" i="39"/>
  <c r="A77" i="39"/>
  <c r="D77" i="39"/>
  <c r="F77" i="39" s="1"/>
  <c r="B77" i="39"/>
  <c r="E76" i="39"/>
  <c r="C76" i="39"/>
  <c r="B76" i="41" l="1"/>
  <c r="B75" i="40"/>
  <c r="A78" i="39"/>
  <c r="E77" i="39"/>
  <c r="C77" i="39"/>
  <c r="D78" i="39"/>
  <c r="F78" i="39" s="1"/>
  <c r="B78" i="39"/>
  <c r="G77" i="39"/>
  <c r="B77" i="41" l="1"/>
  <c r="B76" i="40"/>
  <c r="B79" i="39"/>
  <c r="C78" i="39"/>
  <c r="A79" i="39"/>
  <c r="D79" i="39"/>
  <c r="F79" i="39" s="1"/>
  <c r="G78" i="39"/>
  <c r="E78" i="39"/>
  <c r="B78" i="41" l="1"/>
  <c r="B77" i="40"/>
  <c r="E79" i="39"/>
  <c r="B80" i="39"/>
  <c r="C79" i="39"/>
  <c r="G79" i="39"/>
  <c r="D80" i="39"/>
  <c r="F80" i="39" s="1"/>
  <c r="A80" i="39"/>
  <c r="B79" i="41" l="1"/>
  <c r="B78" i="40"/>
  <c r="D81" i="39"/>
  <c r="F81" i="39" s="1"/>
  <c r="C80" i="39"/>
  <c r="G80" i="39"/>
  <c r="E80" i="39"/>
  <c r="B81" i="39"/>
  <c r="A81" i="39"/>
  <c r="B80" i="41" l="1"/>
  <c r="B79" i="40"/>
  <c r="B82" i="39"/>
  <c r="A82" i="39"/>
  <c r="E81" i="39"/>
  <c r="C81" i="39"/>
  <c r="D82" i="39"/>
  <c r="F82" i="39" s="1"/>
  <c r="G81" i="39"/>
  <c r="B81" i="41" l="1"/>
  <c r="B80" i="40"/>
  <c r="E82" i="39"/>
  <c r="D83" i="39"/>
  <c r="F83" i="39" s="1"/>
  <c r="B83" i="39"/>
  <c r="A83" i="39"/>
  <c r="G82" i="39"/>
  <c r="C82" i="39"/>
  <c r="B82" i="41" l="1"/>
  <c r="B81" i="40"/>
  <c r="E83" i="39"/>
  <c r="G83" i="39"/>
  <c r="C83" i="39"/>
  <c r="D84" i="39"/>
  <c r="F84" i="39" s="1"/>
  <c r="B84" i="39"/>
  <c r="A84" i="39"/>
  <c r="B83" i="41" l="1"/>
  <c r="B82" i="40"/>
  <c r="G84" i="39"/>
  <c r="B85" i="39"/>
  <c r="E84" i="39"/>
  <c r="D85" i="39"/>
  <c r="F85" i="39" s="1"/>
  <c r="A85" i="39"/>
  <c r="C84" i="39"/>
  <c r="B84" i="41" l="1"/>
  <c r="B83" i="40"/>
  <c r="A83" i="40"/>
  <c r="A86" i="39"/>
  <c r="B86" i="39"/>
  <c r="E85" i="39"/>
  <c r="C85" i="39"/>
  <c r="G85" i="39"/>
  <c r="D86" i="39"/>
  <c r="F86" i="39" s="1"/>
  <c r="B85" i="41" l="1"/>
  <c r="A84" i="40"/>
  <c r="B84" i="40"/>
  <c r="G83" i="40"/>
  <c r="C83" i="40"/>
  <c r="D84" i="40"/>
  <c r="F84" i="40" s="1"/>
  <c r="B87" i="39"/>
  <c r="D87" i="39"/>
  <c r="F87" i="39" s="1"/>
  <c r="E86" i="39"/>
  <c r="C86" i="39"/>
  <c r="A87" i="39"/>
  <c r="G86" i="39"/>
  <c r="B86" i="41" l="1"/>
  <c r="B85" i="40"/>
  <c r="A85" i="40"/>
  <c r="C84" i="40"/>
  <c r="D85" i="40"/>
  <c r="F85" i="40" s="1"/>
  <c r="E84" i="40"/>
  <c r="G84" i="40"/>
  <c r="A88" i="39"/>
  <c r="E87" i="39"/>
  <c r="C87" i="39"/>
  <c r="D88" i="39"/>
  <c r="F88" i="39" s="1"/>
  <c r="G87" i="39"/>
  <c r="B88" i="39"/>
  <c r="B87" i="41" l="1"/>
  <c r="D86" i="40"/>
  <c r="F86" i="40" s="1"/>
  <c r="E85" i="40"/>
  <c r="C85" i="40"/>
  <c r="B86" i="40"/>
  <c r="A86" i="40"/>
  <c r="G85" i="40"/>
  <c r="D89" i="39"/>
  <c r="F89" i="39" s="1"/>
  <c r="C88" i="39"/>
  <c r="B89" i="39"/>
  <c r="A89" i="39"/>
  <c r="G88" i="39"/>
  <c r="E88" i="39"/>
  <c r="B88" i="41" l="1"/>
  <c r="D87" i="40"/>
  <c r="F87" i="40" s="1"/>
  <c r="C86" i="40"/>
  <c r="B87" i="40"/>
  <c r="A87" i="40"/>
  <c r="G86" i="40"/>
  <c r="E86" i="40"/>
  <c r="A90" i="39"/>
  <c r="E89" i="39"/>
  <c r="C89" i="39"/>
  <c r="D90" i="39"/>
  <c r="F90" i="39" s="1"/>
  <c r="B90" i="39"/>
  <c r="G89" i="39"/>
  <c r="B89" i="41" l="1"/>
  <c r="B88" i="40"/>
  <c r="D88" i="40"/>
  <c r="F88" i="40" s="1"/>
  <c r="G87" i="40"/>
  <c r="E87" i="40"/>
  <c r="A88" i="40"/>
  <c r="C87" i="40"/>
  <c r="E90" i="39"/>
  <c r="A91" i="39"/>
  <c r="D91" i="39"/>
  <c r="F91" i="39" s="1"/>
  <c r="B91" i="39"/>
  <c r="G90" i="39"/>
  <c r="C90" i="39"/>
  <c r="B90" i="41" l="1"/>
  <c r="E88" i="40"/>
  <c r="A89" i="40"/>
  <c r="G88" i="40"/>
  <c r="C88" i="40"/>
  <c r="D89" i="40"/>
  <c r="F89" i="40" s="1"/>
  <c r="B89" i="40"/>
  <c r="C91" i="39"/>
  <c r="D92" i="39"/>
  <c r="F92" i="39" s="1"/>
  <c r="B92" i="39"/>
  <c r="A92" i="39"/>
  <c r="E91" i="39"/>
  <c r="G91" i="39"/>
  <c r="B91" i="41" l="1"/>
  <c r="B90" i="40"/>
  <c r="D90" i="40"/>
  <c r="F90" i="40" s="1"/>
  <c r="G89" i="40"/>
  <c r="A90" i="40"/>
  <c r="E89" i="40"/>
  <c r="C89" i="40"/>
  <c r="G92" i="39"/>
  <c r="E92" i="39"/>
  <c r="D93" i="39"/>
  <c r="F93" i="39" s="1"/>
  <c r="B93" i="39"/>
  <c r="A93" i="39"/>
  <c r="C92" i="39"/>
  <c r="B92" i="41" l="1"/>
  <c r="G90" i="40"/>
  <c r="C90" i="40"/>
  <c r="D91" i="40"/>
  <c r="F91" i="40" s="1"/>
  <c r="E90" i="40"/>
  <c r="B91" i="40"/>
  <c r="A91" i="40"/>
  <c r="A94" i="39"/>
  <c r="G93" i="39"/>
  <c r="B94" i="39"/>
  <c r="E93" i="39"/>
  <c r="C93" i="39"/>
  <c r="D94" i="39"/>
  <c r="F94" i="39" s="1"/>
  <c r="B93" i="41" l="1"/>
  <c r="A92" i="40"/>
  <c r="E91" i="40"/>
  <c r="B92" i="40"/>
  <c r="G91" i="40"/>
  <c r="C91" i="40"/>
  <c r="D92" i="40"/>
  <c r="F92" i="40" s="1"/>
  <c r="B95" i="39"/>
  <c r="A95" i="39"/>
  <c r="G94" i="39"/>
  <c r="C94" i="39"/>
  <c r="D95" i="39"/>
  <c r="F95" i="39" s="1"/>
  <c r="E94" i="39"/>
  <c r="B94" i="41" l="1"/>
  <c r="B93" i="40"/>
  <c r="G92" i="40"/>
  <c r="C92" i="40"/>
  <c r="D93" i="40"/>
  <c r="F93" i="40" s="1"/>
  <c r="A93" i="40"/>
  <c r="E92" i="40"/>
  <c r="C95" i="39"/>
  <c r="E95" i="39"/>
  <c r="D96" i="39"/>
  <c r="F96" i="39" s="1"/>
  <c r="B96" i="39"/>
  <c r="A96" i="39"/>
  <c r="G95" i="39"/>
  <c r="B95" i="41" l="1"/>
  <c r="B94" i="40"/>
  <c r="A94" i="40"/>
  <c r="G93" i="40"/>
  <c r="E93" i="40"/>
  <c r="C93" i="40"/>
  <c r="D94" i="40"/>
  <c r="F94" i="40" s="1"/>
  <c r="D97" i="39"/>
  <c r="F97" i="39" s="1"/>
  <c r="C96" i="39"/>
  <c r="E96" i="39"/>
  <c r="A97" i="39"/>
  <c r="G96" i="39"/>
  <c r="B97" i="39"/>
  <c r="B96" i="41" l="1"/>
  <c r="D95" i="40"/>
  <c r="F95" i="40" s="1"/>
  <c r="C94" i="40"/>
  <c r="B95" i="40"/>
  <c r="A95" i="40"/>
  <c r="G94" i="40"/>
  <c r="E94" i="40"/>
  <c r="G97" i="39"/>
  <c r="D98" i="39"/>
  <c r="F98" i="39" s="1"/>
  <c r="B98" i="39"/>
  <c r="A98" i="39"/>
  <c r="E97" i="39"/>
  <c r="C97" i="39"/>
  <c r="B97" i="41" l="1"/>
  <c r="E95" i="40"/>
  <c r="C95" i="40"/>
  <c r="G95" i="40"/>
  <c r="D96" i="40"/>
  <c r="F96" i="40" s="1"/>
  <c r="A96" i="40"/>
  <c r="B96" i="40"/>
  <c r="E98" i="39"/>
  <c r="B99" i="39"/>
  <c r="D99" i="39"/>
  <c r="F99" i="39" s="1"/>
  <c r="G98" i="39"/>
  <c r="C98" i="39"/>
  <c r="A99" i="39"/>
  <c r="B98" i="41" l="1"/>
  <c r="E96" i="40"/>
  <c r="G96" i="40"/>
  <c r="D97" i="40"/>
  <c r="F97" i="40" s="1"/>
  <c r="B97" i="40"/>
  <c r="A97" i="40"/>
  <c r="C96" i="40"/>
  <c r="D100" i="39"/>
  <c r="F100" i="39" s="1"/>
  <c r="A100" i="39"/>
  <c r="E99" i="39"/>
  <c r="B100" i="39"/>
  <c r="C99" i="39"/>
  <c r="G99" i="39"/>
  <c r="B99" i="41" l="1"/>
  <c r="B98" i="40"/>
  <c r="A98" i="40"/>
  <c r="C97" i="40"/>
  <c r="D98" i="40"/>
  <c r="F98" i="40" s="1"/>
  <c r="G97" i="40"/>
  <c r="E97" i="40"/>
  <c r="G100" i="39"/>
  <c r="D101" i="39"/>
  <c r="F101" i="39" s="1"/>
  <c r="B101" i="39"/>
  <c r="A101" i="39"/>
  <c r="E100" i="39"/>
  <c r="C100" i="39"/>
  <c r="B100" i="41" l="1"/>
  <c r="G98" i="40"/>
  <c r="D99" i="40"/>
  <c r="F99" i="40" s="1"/>
  <c r="B99" i="40"/>
  <c r="A99" i="40"/>
  <c r="E98" i="40"/>
  <c r="C98" i="40"/>
  <c r="A102" i="39"/>
  <c r="D102" i="39"/>
  <c r="F102" i="39" s="1"/>
  <c r="C101" i="39"/>
  <c r="B102" i="39"/>
  <c r="G101" i="39"/>
  <c r="E101" i="39"/>
  <c r="B101" i="41" l="1"/>
  <c r="A100" i="40"/>
  <c r="C99" i="40"/>
  <c r="D100" i="40"/>
  <c r="F100" i="40" s="1"/>
  <c r="B100" i="40"/>
  <c r="E99" i="40"/>
  <c r="G99" i="40"/>
  <c r="B103" i="39"/>
  <c r="A103" i="39"/>
  <c r="G102" i="39"/>
  <c r="E102" i="39"/>
  <c r="D103" i="39"/>
  <c r="F103" i="39" s="1"/>
  <c r="C102" i="39"/>
  <c r="B102" i="41" l="1"/>
  <c r="B101" i="40"/>
  <c r="E100" i="40"/>
  <c r="A101" i="40"/>
  <c r="G100" i="40"/>
  <c r="C100" i="40"/>
  <c r="D101" i="40"/>
  <c r="F101" i="40" s="1"/>
  <c r="D104" i="39"/>
  <c r="F104" i="39" s="1"/>
  <c r="A104" i="39"/>
  <c r="G103" i="39"/>
  <c r="E103" i="39"/>
  <c r="C103" i="39"/>
  <c r="B104" i="39"/>
  <c r="B103" i="41" l="1"/>
  <c r="A102" i="40"/>
  <c r="G101" i="40"/>
  <c r="D102" i="40"/>
  <c r="F102" i="40" s="1"/>
  <c r="B102" i="40"/>
  <c r="E101" i="40"/>
  <c r="C101" i="40"/>
  <c r="D105" i="39"/>
  <c r="F105" i="39" s="1"/>
  <c r="C104" i="39"/>
  <c r="E104" i="39"/>
  <c r="B105" i="39"/>
  <c r="A105" i="39"/>
  <c r="G104" i="39"/>
  <c r="B104" i="41" l="1"/>
  <c r="D103" i="40"/>
  <c r="F103" i="40" s="1"/>
  <c r="C102" i="40"/>
  <c r="B103" i="40"/>
  <c r="E102" i="40"/>
  <c r="A103" i="40"/>
  <c r="G102" i="40"/>
  <c r="A106" i="39"/>
  <c r="E105" i="39"/>
  <c r="C105" i="39"/>
  <c r="B106" i="39"/>
  <c r="G105" i="39"/>
  <c r="D106" i="39"/>
  <c r="F106" i="39" s="1"/>
  <c r="P8" i="47" l="1"/>
  <c r="D14" i="47" s="1"/>
  <c r="G2" i="47" s="1"/>
  <c r="B105" i="41"/>
  <c r="C103" i="40"/>
  <c r="D104" i="40"/>
  <c r="F104" i="40" s="1"/>
  <c r="B104" i="40"/>
  <c r="A104" i="40"/>
  <c r="G103" i="40"/>
  <c r="E103" i="40"/>
  <c r="E106" i="39"/>
  <c r="A107" i="39"/>
  <c r="D107" i="39"/>
  <c r="F107" i="39" s="1"/>
  <c r="B107" i="39"/>
  <c r="G106" i="39"/>
  <c r="C106" i="39"/>
  <c r="B106" i="41" l="1"/>
  <c r="E104" i="40"/>
  <c r="C104" i="40"/>
  <c r="D105" i="40"/>
  <c r="F105" i="40" s="1"/>
  <c r="A105" i="40"/>
  <c r="B105" i="40"/>
  <c r="G104" i="40"/>
  <c r="D108" i="39"/>
  <c r="F108" i="39" s="1"/>
  <c r="B108" i="39"/>
  <c r="A108" i="39"/>
  <c r="G107" i="39"/>
  <c r="E107" i="39"/>
  <c r="C107" i="39"/>
  <c r="B107" i="41" l="1"/>
  <c r="A107" i="41"/>
  <c r="A106" i="40"/>
  <c r="G105" i="40"/>
  <c r="B106" i="40"/>
  <c r="E105" i="40"/>
  <c r="C105" i="40"/>
  <c r="D106" i="40"/>
  <c r="F106" i="40" s="1"/>
  <c r="G108" i="39"/>
  <c r="C108" i="39"/>
  <c r="A109" i="39"/>
  <c r="E108" i="39"/>
  <c r="D109" i="39"/>
  <c r="F109" i="39" s="1"/>
  <c r="B109" i="39"/>
  <c r="R9" i="30" l="1"/>
  <c r="D108" i="41"/>
  <c r="F108" i="41" s="1"/>
  <c r="B108" i="41"/>
  <c r="A108" i="41"/>
  <c r="C107" i="41"/>
  <c r="G107" i="41"/>
  <c r="G106" i="40"/>
  <c r="B107" i="40"/>
  <c r="C106" i="40"/>
  <c r="D107" i="40"/>
  <c r="F107" i="40" s="1"/>
  <c r="A107" i="40"/>
  <c r="E106" i="40"/>
  <c r="A110" i="39"/>
  <c r="E109" i="39"/>
  <c r="D110" i="39"/>
  <c r="F110" i="39" s="1"/>
  <c r="B110" i="39"/>
  <c r="G109" i="39"/>
  <c r="C109" i="39"/>
  <c r="G108" i="41" l="1"/>
  <c r="C108" i="41"/>
  <c r="E108" i="41"/>
  <c r="D109" i="41"/>
  <c r="F109" i="41" s="1"/>
  <c r="B109" i="41"/>
  <c r="A109" i="41"/>
  <c r="A108" i="40"/>
  <c r="C107" i="40"/>
  <c r="D108" i="40"/>
  <c r="F108" i="40" s="1"/>
  <c r="G107" i="40"/>
  <c r="E107" i="40"/>
  <c r="B108" i="40"/>
  <c r="B111" i="39"/>
  <c r="G110" i="39"/>
  <c r="D111" i="39"/>
  <c r="F111" i="39" s="1"/>
  <c r="E110" i="39"/>
  <c r="C110" i="39"/>
  <c r="A111" i="39"/>
  <c r="A110" i="41" l="1"/>
  <c r="E109" i="41"/>
  <c r="B110" i="41"/>
  <c r="G109" i="41"/>
  <c r="D110" i="41"/>
  <c r="F110" i="41" s="1"/>
  <c r="C109" i="41"/>
  <c r="B109" i="40"/>
  <c r="E108" i="40"/>
  <c r="D109" i="40"/>
  <c r="F109" i="40" s="1"/>
  <c r="A109" i="40"/>
  <c r="G108" i="40"/>
  <c r="C108" i="40"/>
  <c r="B112" i="39"/>
  <c r="G111" i="39"/>
  <c r="E111" i="39"/>
  <c r="D112" i="39"/>
  <c r="F112" i="39" s="1"/>
  <c r="A112" i="39"/>
  <c r="C111" i="39"/>
  <c r="N38" i="38"/>
  <c r="L38" i="38"/>
  <c r="N37" i="38"/>
  <c r="L37" i="38"/>
  <c r="N36" i="38"/>
  <c r="L36" i="38"/>
  <c r="J36" i="38" s="1"/>
  <c r="N35" i="38"/>
  <c r="L35" i="38"/>
  <c r="J35" i="38" s="1"/>
  <c r="N34" i="38"/>
  <c r="L34" i="38"/>
  <c r="J34" i="38" s="1"/>
  <c r="N33" i="38"/>
  <c r="L33" i="38"/>
  <c r="J33" i="38" s="1"/>
  <c r="N32" i="38"/>
  <c r="L32" i="38"/>
  <c r="J32" i="38" s="1"/>
  <c r="N31" i="38"/>
  <c r="L31" i="38"/>
  <c r="J31" i="38" s="1"/>
  <c r="N30" i="38"/>
  <c r="L30" i="38"/>
  <c r="N29" i="38"/>
  <c r="L29" i="38"/>
  <c r="J29" i="38" s="1"/>
  <c r="N28" i="38"/>
  <c r="L28" i="38"/>
  <c r="J28" i="38" s="1"/>
  <c r="N27" i="38"/>
  <c r="L27" i="38"/>
  <c r="J27" i="38" s="1"/>
  <c r="N26" i="38"/>
  <c r="L26" i="38"/>
  <c r="J26" i="38" s="1"/>
  <c r="N25" i="38"/>
  <c r="L25" i="38"/>
  <c r="N24" i="38"/>
  <c r="L24" i="38"/>
  <c r="J24" i="38" s="1"/>
  <c r="N23" i="38"/>
  <c r="L23" i="38"/>
  <c r="J23" i="38" s="1"/>
  <c r="N22" i="38"/>
  <c r="L22" i="38"/>
  <c r="J22" i="38" s="1"/>
  <c r="N21" i="38"/>
  <c r="L21" i="38"/>
  <c r="N20" i="38"/>
  <c r="H20" i="38"/>
  <c r="L20" i="38" s="1"/>
  <c r="J20" i="38" s="1"/>
  <c r="N19" i="38"/>
  <c r="H19" i="38"/>
  <c r="L19" i="38" s="1"/>
  <c r="J19" i="38" s="1"/>
  <c r="N18" i="38"/>
  <c r="H18" i="38"/>
  <c r="L18" i="38" s="1"/>
  <c r="J18" i="38" s="1"/>
  <c r="N17" i="38"/>
  <c r="H17" i="38"/>
  <c r="L17" i="38" s="1"/>
  <c r="J17" i="38" s="1"/>
  <c r="N16" i="38"/>
  <c r="L16" i="38"/>
  <c r="N15" i="38"/>
  <c r="L15" i="38"/>
  <c r="J15" i="38" s="1"/>
  <c r="N14" i="38"/>
  <c r="L14" i="38"/>
  <c r="J14" i="38" s="1"/>
  <c r="N13" i="38"/>
  <c r="L13" i="38"/>
  <c r="J13" i="38" s="1"/>
  <c r="N12" i="38"/>
  <c r="L12" i="38"/>
  <c r="J12" i="38" s="1"/>
  <c r="N11" i="38"/>
  <c r="L11" i="38"/>
  <c r="N10" i="38"/>
  <c r="L10" i="38"/>
  <c r="J10" i="38" s="1"/>
  <c r="N9" i="38"/>
  <c r="L9" i="38"/>
  <c r="J9" i="38" s="1"/>
  <c r="N8" i="38"/>
  <c r="L8" i="38"/>
  <c r="J8" i="38" s="1"/>
  <c r="N7" i="38"/>
  <c r="L7" i="38"/>
  <c r="J7" i="38" s="1"/>
  <c r="N6" i="38"/>
  <c r="L6" i="38"/>
  <c r="J6" i="38" s="1"/>
  <c r="N5" i="38"/>
  <c r="L5" i="38"/>
  <c r="J5" i="38" s="1"/>
  <c r="B111" i="41" l="1"/>
  <c r="A111" i="41"/>
  <c r="G110" i="41"/>
  <c r="C110" i="41"/>
  <c r="D111" i="41"/>
  <c r="F111" i="41" s="1"/>
  <c r="E110" i="41"/>
  <c r="G109" i="40"/>
  <c r="E109" i="40"/>
  <c r="C109" i="40"/>
  <c r="B110" i="40"/>
  <c r="D110" i="40"/>
  <c r="F110" i="40" s="1"/>
  <c r="A110" i="40"/>
  <c r="D113" i="39"/>
  <c r="F113" i="39" s="1"/>
  <c r="C112" i="39"/>
  <c r="A113" i="39"/>
  <c r="G112" i="39"/>
  <c r="B113" i="39"/>
  <c r="E112" i="39"/>
  <c r="E1" i="30"/>
  <c r="D112" i="41" l="1"/>
  <c r="F112" i="41" s="1"/>
  <c r="B112" i="41"/>
  <c r="G111" i="41"/>
  <c r="E111" i="41"/>
  <c r="A112" i="41"/>
  <c r="C111" i="41"/>
  <c r="D111" i="40"/>
  <c r="F111" i="40" s="1"/>
  <c r="C110" i="40"/>
  <c r="B111" i="40"/>
  <c r="A111" i="40"/>
  <c r="G110" i="40"/>
  <c r="E110" i="40"/>
  <c r="E113" i="39"/>
  <c r="C113" i="39"/>
  <c r="D114" i="39"/>
  <c r="F114" i="39" s="1"/>
  <c r="B114" i="39"/>
  <c r="A114" i="39"/>
  <c r="G113" i="39"/>
  <c r="D113" i="41" l="1"/>
  <c r="F113" i="41" s="1"/>
  <c r="C112" i="41"/>
  <c r="B113" i="41"/>
  <c r="G112" i="41"/>
  <c r="A113" i="41"/>
  <c r="E112" i="41"/>
  <c r="D112" i="40"/>
  <c r="F112" i="40" s="1"/>
  <c r="E111" i="40"/>
  <c r="C111" i="40"/>
  <c r="B112" i="40"/>
  <c r="A112" i="40"/>
  <c r="G111" i="40"/>
  <c r="E114" i="39"/>
  <c r="G114" i="39"/>
  <c r="A115" i="39"/>
  <c r="C114" i="39"/>
  <c r="D115" i="39"/>
  <c r="F115" i="39" s="1"/>
  <c r="B115" i="39"/>
  <c r="E113" i="41" l="1"/>
  <c r="G113" i="41"/>
  <c r="C113" i="41"/>
  <c r="D114" i="41"/>
  <c r="F114" i="41" s="1"/>
  <c r="A114" i="41"/>
  <c r="B114" i="41"/>
  <c r="E112" i="40"/>
  <c r="C112" i="40"/>
  <c r="B113" i="40"/>
  <c r="A113" i="40"/>
  <c r="G112" i="40"/>
  <c r="D113" i="40"/>
  <c r="F113" i="40" s="1"/>
  <c r="B116" i="39"/>
  <c r="D116" i="39"/>
  <c r="F116" i="39" s="1"/>
  <c r="A116" i="39"/>
  <c r="G115" i="39"/>
  <c r="C115" i="39"/>
  <c r="E115" i="39"/>
  <c r="E114" i="41" l="1"/>
  <c r="A115" i="41"/>
  <c r="G114" i="41"/>
  <c r="D115" i="41"/>
  <c r="F115" i="41" s="1"/>
  <c r="B115" i="41"/>
  <c r="C114" i="41"/>
  <c r="G113" i="40"/>
  <c r="E113" i="40"/>
  <c r="D114" i="40"/>
  <c r="F114" i="40" s="1"/>
  <c r="B114" i="40"/>
  <c r="C113" i="40"/>
  <c r="A114" i="40"/>
  <c r="G116" i="39"/>
  <c r="D117" i="39"/>
  <c r="F117" i="39" s="1"/>
  <c r="B117" i="39"/>
  <c r="A117" i="39"/>
  <c r="E116" i="39"/>
  <c r="C116" i="39"/>
  <c r="G6" i="10"/>
  <c r="G6" i="37" l="1"/>
  <c r="G6" i="40"/>
  <c r="A10" i="40" s="1"/>
  <c r="A11" i="40" s="1"/>
  <c r="C11" i="40" s="1"/>
  <c r="G6" i="39"/>
  <c r="A10" i="39" s="1"/>
  <c r="A11" i="39" s="1"/>
  <c r="A12" i="39" s="1"/>
  <c r="G6" i="36"/>
  <c r="G6" i="41"/>
  <c r="A10" i="41" s="1"/>
  <c r="A11" i="41" s="1"/>
  <c r="C11" i="41" s="1"/>
  <c r="G6" i="35"/>
  <c r="B116" i="41"/>
  <c r="C115" i="41"/>
  <c r="G115" i="41"/>
  <c r="D116" i="41"/>
  <c r="F116" i="41" s="1"/>
  <c r="E115" i="41"/>
  <c r="A116" i="41"/>
  <c r="G114" i="40"/>
  <c r="B115" i="40"/>
  <c r="A115" i="40"/>
  <c r="E114" i="40"/>
  <c r="C114" i="40"/>
  <c r="D115" i="40"/>
  <c r="F115" i="40" s="1"/>
  <c r="A118" i="39"/>
  <c r="G117" i="39"/>
  <c r="E117" i="39"/>
  <c r="C117" i="39"/>
  <c r="B118" i="39"/>
  <c r="D118" i="39"/>
  <c r="F118" i="39" s="1"/>
  <c r="C11" i="39" l="1"/>
  <c r="A12" i="40"/>
  <c r="C12" i="40" s="1"/>
  <c r="A12" i="41"/>
  <c r="A13" i="41" s="1"/>
  <c r="A13" i="39"/>
  <c r="C12" i="39"/>
  <c r="G116" i="41"/>
  <c r="C116" i="41"/>
  <c r="D117" i="41"/>
  <c r="F117" i="41" s="1"/>
  <c r="B117" i="41"/>
  <c r="A117" i="41"/>
  <c r="E116" i="41"/>
  <c r="A116" i="40"/>
  <c r="D116" i="40"/>
  <c r="F116" i="40" s="1"/>
  <c r="B116" i="40"/>
  <c r="C115" i="40"/>
  <c r="G115" i="40"/>
  <c r="E115" i="40"/>
  <c r="B119" i="39"/>
  <c r="D119" i="39"/>
  <c r="F119" i="39" s="1"/>
  <c r="A119" i="39"/>
  <c r="G118" i="39"/>
  <c r="E118" i="39"/>
  <c r="C118" i="39"/>
  <c r="P9" i="47" l="1"/>
  <c r="P7" i="47"/>
  <c r="A13" i="40"/>
  <c r="C13" i="40" s="1"/>
  <c r="C12" i="41"/>
  <c r="C13" i="39"/>
  <c r="A14" i="39"/>
  <c r="A14" i="41"/>
  <c r="C13" i="41"/>
  <c r="A118" i="41"/>
  <c r="E117" i="41"/>
  <c r="D118" i="41"/>
  <c r="F118" i="41" s="1"/>
  <c r="B118" i="41"/>
  <c r="G117" i="41"/>
  <c r="C117" i="41"/>
  <c r="B117" i="40"/>
  <c r="C116" i="40"/>
  <c r="D117" i="40"/>
  <c r="F117" i="40" s="1"/>
  <c r="A117" i="40"/>
  <c r="G116" i="40"/>
  <c r="E116" i="40"/>
  <c r="A120" i="39"/>
  <c r="D120" i="39"/>
  <c r="F120" i="39" s="1"/>
  <c r="B120" i="39"/>
  <c r="G119" i="39"/>
  <c r="E119" i="39"/>
  <c r="C119" i="39"/>
  <c r="Q10" i="30" l="1"/>
  <c r="G18" i="47"/>
  <c r="F5" i="47"/>
  <c r="D9" i="47"/>
  <c r="O55" i="47" s="1"/>
  <c r="G16" i="47" s="1"/>
  <c r="Q11" i="47"/>
  <c r="G21" i="47" s="1"/>
  <c r="P11" i="47"/>
  <c r="G20" i="47" s="1"/>
  <c r="A14" i="40"/>
  <c r="C14" i="40" s="1"/>
  <c r="A15" i="39"/>
  <c r="C14" i="39"/>
  <c r="C14" i="41"/>
  <c r="A15" i="41"/>
  <c r="B119" i="41"/>
  <c r="G118" i="41"/>
  <c r="A119" i="41"/>
  <c r="E118" i="41"/>
  <c r="C118" i="41"/>
  <c r="D119" i="41"/>
  <c r="F119" i="41" s="1"/>
  <c r="E117" i="40"/>
  <c r="D118" i="40"/>
  <c r="F118" i="40" s="1"/>
  <c r="B118" i="40"/>
  <c r="A118" i="40"/>
  <c r="G117" i="40"/>
  <c r="C117" i="40"/>
  <c r="D121" i="39"/>
  <c r="F121" i="39" s="1"/>
  <c r="C120" i="39"/>
  <c r="G120" i="39"/>
  <c r="E120" i="39"/>
  <c r="B121" i="39"/>
  <c r="A121" i="39"/>
  <c r="G19" i="47" l="1"/>
  <c r="A15" i="40"/>
  <c r="C15" i="40" s="1"/>
  <c r="A16" i="39"/>
  <c r="C15" i="39"/>
  <c r="C15" i="41"/>
  <c r="A16" i="41"/>
  <c r="B120" i="41"/>
  <c r="A120" i="41"/>
  <c r="D120" i="41"/>
  <c r="F120" i="41" s="1"/>
  <c r="E119" i="41"/>
  <c r="G119" i="41"/>
  <c r="C119" i="41"/>
  <c r="D119" i="40"/>
  <c r="F119" i="40" s="1"/>
  <c r="C118" i="40"/>
  <c r="A119" i="40"/>
  <c r="G118" i="40"/>
  <c r="B119" i="40"/>
  <c r="E118" i="40"/>
  <c r="C121" i="39"/>
  <c r="A122" i="39"/>
  <c r="G121" i="39"/>
  <c r="D122" i="39"/>
  <c r="F122" i="39" s="1"/>
  <c r="B122" i="39"/>
  <c r="E121" i="39"/>
  <c r="D10" i="47" l="1"/>
  <c r="D11" i="47" s="1"/>
  <c r="A16" i="40"/>
  <c r="A17" i="40" s="1"/>
  <c r="A17" i="39"/>
  <c r="C16" i="39"/>
  <c r="A17" i="41"/>
  <c r="C16" i="41"/>
  <c r="D121" i="41"/>
  <c r="F121" i="41" s="1"/>
  <c r="C120" i="41"/>
  <c r="E120" i="41"/>
  <c r="B121" i="41"/>
  <c r="A121" i="41"/>
  <c r="G120" i="41"/>
  <c r="B120" i="40"/>
  <c r="A120" i="40"/>
  <c r="C119" i="40"/>
  <c r="D120" i="40"/>
  <c r="F120" i="40" s="1"/>
  <c r="G119" i="40"/>
  <c r="E119" i="40"/>
  <c r="E122" i="39"/>
  <c r="C122" i="39"/>
  <c r="D123" i="39"/>
  <c r="F123" i="39" s="1"/>
  <c r="G122" i="39"/>
  <c r="B123" i="39"/>
  <c r="A123" i="39"/>
  <c r="D24" i="47" l="1"/>
  <c r="D28" i="47"/>
  <c r="G29" i="47" s="1"/>
  <c r="D19" i="47"/>
  <c r="D22" i="47" s="1"/>
  <c r="D25" i="47" s="1"/>
  <c r="C16" i="40"/>
  <c r="C17" i="40"/>
  <c r="A18" i="40"/>
  <c r="C17" i="39"/>
  <c r="A18" i="39"/>
  <c r="C17" i="41"/>
  <c r="A18" i="41"/>
  <c r="E121" i="41"/>
  <c r="C121" i="41"/>
  <c r="B122" i="41"/>
  <c r="A122" i="41"/>
  <c r="G121" i="41"/>
  <c r="D122" i="41"/>
  <c r="F122" i="41" s="1"/>
  <c r="E120" i="40"/>
  <c r="C120" i="40"/>
  <c r="D121" i="40"/>
  <c r="F121" i="40" s="1"/>
  <c r="B121" i="40"/>
  <c r="A121" i="40"/>
  <c r="G120" i="40"/>
  <c r="A124" i="39"/>
  <c r="G123" i="39"/>
  <c r="C123" i="39"/>
  <c r="D124" i="39"/>
  <c r="F124" i="39" s="1"/>
  <c r="B124" i="39"/>
  <c r="E123" i="39"/>
  <c r="D29" i="47" l="1"/>
  <c r="D30" i="47"/>
  <c r="D26" i="47"/>
  <c r="A19" i="40"/>
  <c r="C18" i="40"/>
  <c r="C18" i="39"/>
  <c r="A19" i="39"/>
  <c r="A19" i="41"/>
  <c r="C18" i="41"/>
  <c r="E122" i="41"/>
  <c r="G122" i="41"/>
  <c r="C122" i="41"/>
  <c r="D123" i="41"/>
  <c r="F123" i="41" s="1"/>
  <c r="B123" i="41"/>
  <c r="A123" i="41"/>
  <c r="E121" i="40"/>
  <c r="C121" i="40"/>
  <c r="D122" i="40"/>
  <c r="F122" i="40" s="1"/>
  <c r="A122" i="40"/>
  <c r="G121" i="40"/>
  <c r="B122" i="40"/>
  <c r="G124" i="39"/>
  <c r="D125" i="39"/>
  <c r="F125" i="39" s="1"/>
  <c r="A125" i="39"/>
  <c r="B125" i="39"/>
  <c r="E124" i="39"/>
  <c r="C124" i="39"/>
  <c r="D31" i="47" l="1"/>
  <c r="G10" i="47" s="1"/>
  <c r="A20" i="40"/>
  <c r="C19" i="40"/>
  <c r="C19" i="39"/>
  <c r="A20" i="39"/>
  <c r="A20" i="41"/>
  <c r="C19" i="41"/>
  <c r="B124" i="41"/>
  <c r="A124" i="41"/>
  <c r="G123" i="41"/>
  <c r="E123" i="41"/>
  <c r="D124" i="41"/>
  <c r="F124" i="41" s="1"/>
  <c r="C123" i="41"/>
  <c r="G122" i="40"/>
  <c r="A123" i="40"/>
  <c r="E122" i="40"/>
  <c r="D123" i="40"/>
  <c r="F123" i="40" s="1"/>
  <c r="B123" i="40"/>
  <c r="C122" i="40"/>
  <c r="A126" i="39"/>
  <c r="C125" i="39"/>
  <c r="D126" i="39"/>
  <c r="F126" i="39" s="1"/>
  <c r="B126" i="39"/>
  <c r="G125" i="39"/>
  <c r="E125" i="39"/>
  <c r="A21" i="40" l="1"/>
  <c r="C20" i="40"/>
  <c r="A21" i="39"/>
  <c r="C20" i="39"/>
  <c r="A21" i="41"/>
  <c r="C20" i="41"/>
  <c r="G124" i="41"/>
  <c r="D125" i="41"/>
  <c r="F125" i="41" s="1"/>
  <c r="C124" i="41"/>
  <c r="B125" i="41"/>
  <c r="A125" i="41"/>
  <c r="E124" i="41"/>
  <c r="A124" i="40"/>
  <c r="B124" i="40"/>
  <c r="G123" i="40"/>
  <c r="C123" i="40"/>
  <c r="E123" i="40"/>
  <c r="D124" i="40"/>
  <c r="F124" i="40" s="1"/>
  <c r="B127" i="39"/>
  <c r="E126" i="39"/>
  <c r="G126" i="39"/>
  <c r="C126" i="39"/>
  <c r="D127" i="39"/>
  <c r="F127" i="39" s="1"/>
  <c r="A127" i="39"/>
  <c r="B11" i="37"/>
  <c r="B12" i="37" s="1"/>
  <c r="A10" i="37"/>
  <c r="A11" i="37" s="1"/>
  <c r="A8" i="37"/>
  <c r="B11" i="36"/>
  <c r="B12" i="36" s="1"/>
  <c r="A10" i="36"/>
  <c r="A11" i="36" s="1"/>
  <c r="A8" i="36"/>
  <c r="B11" i="35"/>
  <c r="A10" i="35"/>
  <c r="A11" i="35" s="1"/>
  <c r="A8" i="35"/>
  <c r="C21" i="40" l="1"/>
  <c r="A22" i="40"/>
  <c r="A22" i="39"/>
  <c r="C21" i="39"/>
  <c r="A22" i="41"/>
  <c r="C21" i="41"/>
  <c r="A126" i="41"/>
  <c r="C125" i="41"/>
  <c r="G125" i="41"/>
  <c r="E125" i="41"/>
  <c r="D126" i="41"/>
  <c r="F126" i="41" s="1"/>
  <c r="B126" i="41"/>
  <c r="B125" i="40"/>
  <c r="C124" i="40"/>
  <c r="D125" i="40"/>
  <c r="F125" i="40" s="1"/>
  <c r="A125" i="40"/>
  <c r="G124" i="40"/>
  <c r="E124" i="40"/>
  <c r="G127" i="39"/>
  <c r="D128" i="39"/>
  <c r="F128" i="39" s="1"/>
  <c r="A128" i="39"/>
  <c r="C127" i="39"/>
  <c r="B128" i="39"/>
  <c r="E127" i="39"/>
  <c r="C11" i="36"/>
  <c r="C11" i="37"/>
  <c r="A12" i="35"/>
  <c r="B12" i="35"/>
  <c r="B13" i="35" s="1"/>
  <c r="B14" i="35" s="1"/>
  <c r="A12" i="37"/>
  <c r="B13" i="37"/>
  <c r="B13" i="36"/>
  <c r="A12" i="36"/>
  <c r="A13" i="36" s="1"/>
  <c r="C11" i="35"/>
  <c r="C22" i="40" l="1"/>
  <c r="A23" i="40"/>
  <c r="C22" i="39"/>
  <c r="A23" i="39"/>
  <c r="C22" i="41"/>
  <c r="A23" i="41"/>
  <c r="B127" i="41"/>
  <c r="E126" i="41"/>
  <c r="D127" i="41"/>
  <c r="F127" i="41" s="1"/>
  <c r="A127" i="41"/>
  <c r="G126" i="41"/>
  <c r="C126" i="41"/>
  <c r="E125" i="40"/>
  <c r="C125" i="40"/>
  <c r="D126" i="40"/>
  <c r="F126" i="40" s="1"/>
  <c r="G125" i="40"/>
  <c r="B126" i="40"/>
  <c r="A126" i="40"/>
  <c r="D129" i="39"/>
  <c r="F129" i="39" s="1"/>
  <c r="C128" i="39"/>
  <c r="B129" i="39"/>
  <c r="A129" i="39"/>
  <c r="G128" i="39"/>
  <c r="E128" i="39"/>
  <c r="A13" i="35"/>
  <c r="A14" i="35" s="1"/>
  <c r="C14" i="35" s="1"/>
  <c r="C12" i="35"/>
  <c r="C12" i="36"/>
  <c r="B14" i="37"/>
  <c r="C12" i="37"/>
  <c r="A13" i="37"/>
  <c r="A14" i="37" s="1"/>
  <c r="A14" i="36"/>
  <c r="C13" i="36"/>
  <c r="B14" i="36"/>
  <c r="B15" i="35"/>
  <c r="A24" i="40" l="1"/>
  <c r="C23" i="40"/>
  <c r="C23" i="39"/>
  <c r="A24" i="39"/>
  <c r="C23" i="41"/>
  <c r="A24" i="41"/>
  <c r="A128" i="41"/>
  <c r="G127" i="41"/>
  <c r="E127" i="41"/>
  <c r="C127" i="41"/>
  <c r="B128" i="41"/>
  <c r="D128" i="41"/>
  <c r="F128" i="41" s="1"/>
  <c r="D127" i="40"/>
  <c r="F127" i="40" s="1"/>
  <c r="C126" i="40"/>
  <c r="G126" i="40"/>
  <c r="E126" i="40"/>
  <c r="B127" i="40"/>
  <c r="A127" i="40"/>
  <c r="D130" i="39"/>
  <c r="F130" i="39" s="1"/>
  <c r="G129" i="39"/>
  <c r="E129" i="39"/>
  <c r="C129" i="39"/>
  <c r="A130" i="39"/>
  <c r="B130" i="39"/>
  <c r="A15" i="35"/>
  <c r="C15" i="35" s="1"/>
  <c r="C13" i="35"/>
  <c r="C13" i="37"/>
  <c r="C14" i="37"/>
  <c r="B15" i="37"/>
  <c r="A15" i="37"/>
  <c r="C14" i="36"/>
  <c r="B15" i="36"/>
  <c r="A15" i="36"/>
  <c r="B16" i="35"/>
  <c r="A25" i="40" l="1"/>
  <c r="C24" i="40"/>
  <c r="A25" i="39"/>
  <c r="C24" i="39"/>
  <c r="C24" i="41"/>
  <c r="A25" i="41"/>
  <c r="D129" i="41"/>
  <c r="F129" i="41" s="1"/>
  <c r="C128" i="41"/>
  <c r="B129" i="41"/>
  <c r="A129" i="41"/>
  <c r="G128" i="41"/>
  <c r="E128" i="41"/>
  <c r="B128" i="40"/>
  <c r="A128" i="40"/>
  <c r="G127" i="40"/>
  <c r="E127" i="40"/>
  <c r="C127" i="40"/>
  <c r="D128" i="40"/>
  <c r="F128" i="40" s="1"/>
  <c r="E130" i="39"/>
  <c r="A131" i="39"/>
  <c r="G130" i="39"/>
  <c r="D131" i="39"/>
  <c r="F131" i="39" s="1"/>
  <c r="B131" i="39"/>
  <c r="C130" i="39"/>
  <c r="A16" i="35"/>
  <c r="A17" i="35" s="1"/>
  <c r="A16" i="37"/>
  <c r="B16" i="37"/>
  <c r="C15" i="37"/>
  <c r="A16" i="36"/>
  <c r="B16" i="36"/>
  <c r="C15" i="36"/>
  <c r="B17" i="35"/>
  <c r="A26" i="40" l="1"/>
  <c r="C25" i="40"/>
  <c r="C25" i="39"/>
  <c r="A26" i="39"/>
  <c r="C25" i="41"/>
  <c r="A26" i="41"/>
  <c r="C129" i="41"/>
  <c r="D130" i="41"/>
  <c r="F130" i="41" s="1"/>
  <c r="E129" i="41"/>
  <c r="B130" i="41"/>
  <c r="A130" i="41"/>
  <c r="G129" i="41"/>
  <c r="E128" i="40"/>
  <c r="D129" i="40"/>
  <c r="F129" i="40" s="1"/>
  <c r="B129" i="40"/>
  <c r="A129" i="40"/>
  <c r="G128" i="40"/>
  <c r="C128" i="40"/>
  <c r="G131" i="39"/>
  <c r="C131" i="39"/>
  <c r="D132" i="39"/>
  <c r="F132" i="39" s="1"/>
  <c r="B132" i="39"/>
  <c r="A132" i="39"/>
  <c r="E131" i="39"/>
  <c r="C16" i="35"/>
  <c r="B17" i="37"/>
  <c r="A17" i="37"/>
  <c r="C16" i="37"/>
  <c r="B17" i="36"/>
  <c r="A17" i="36"/>
  <c r="C16" i="36"/>
  <c r="B18" i="35"/>
  <c r="A18" i="35"/>
  <c r="C17" i="35"/>
  <c r="C26" i="40" l="1"/>
  <c r="A27" i="40"/>
  <c r="C26" i="39"/>
  <c r="A27" i="39"/>
  <c r="C26" i="41"/>
  <c r="A27" i="41"/>
  <c r="E130" i="41"/>
  <c r="B131" i="41"/>
  <c r="A131" i="41"/>
  <c r="G130" i="41"/>
  <c r="C130" i="41"/>
  <c r="D131" i="41"/>
  <c r="F131" i="41" s="1"/>
  <c r="C129" i="40"/>
  <c r="D130" i="40"/>
  <c r="F130" i="40" s="1"/>
  <c r="G129" i="40"/>
  <c r="E129" i="40"/>
  <c r="A130" i="40"/>
  <c r="B130" i="40"/>
  <c r="G132" i="39"/>
  <c r="B133" i="39"/>
  <c r="C132" i="39"/>
  <c r="D133" i="39"/>
  <c r="F133" i="39" s="1"/>
  <c r="A133" i="39"/>
  <c r="E132" i="39"/>
  <c r="B18" i="37"/>
  <c r="A18" i="37"/>
  <c r="C17" i="37"/>
  <c r="B18" i="36"/>
  <c r="A18" i="36"/>
  <c r="C17" i="36"/>
  <c r="C18" i="35"/>
  <c r="A19" i="35"/>
  <c r="B19" i="35"/>
  <c r="C27" i="40" l="1"/>
  <c r="A28" i="40"/>
  <c r="A28" i="39"/>
  <c r="C27" i="39"/>
  <c r="A28" i="41"/>
  <c r="C27" i="41"/>
  <c r="A132" i="41"/>
  <c r="G131" i="41"/>
  <c r="D132" i="41"/>
  <c r="F132" i="41" s="1"/>
  <c r="C131" i="41"/>
  <c r="B132" i="41"/>
  <c r="E131" i="41"/>
  <c r="G130" i="40"/>
  <c r="E130" i="40"/>
  <c r="D131" i="40"/>
  <c r="F131" i="40" s="1"/>
  <c r="B131" i="40"/>
  <c r="A131" i="40"/>
  <c r="C130" i="40"/>
  <c r="A134" i="39"/>
  <c r="D134" i="39"/>
  <c r="F134" i="39" s="1"/>
  <c r="G133" i="39"/>
  <c r="B134" i="39"/>
  <c r="E133" i="39"/>
  <c r="C133" i="39"/>
  <c r="C18" i="37"/>
  <c r="A19" i="37"/>
  <c r="B19" i="37"/>
  <c r="C18" i="36"/>
  <c r="B19" i="36"/>
  <c r="A19" i="36"/>
  <c r="A20" i="35"/>
  <c r="C19" i="35"/>
  <c r="B20" i="35"/>
  <c r="A29" i="40" l="1"/>
  <c r="C28" i="40"/>
  <c r="C28" i="39"/>
  <c r="A29" i="39"/>
  <c r="A29" i="41"/>
  <c r="C28" i="41"/>
  <c r="G132" i="41"/>
  <c r="B133" i="41"/>
  <c r="E132" i="41"/>
  <c r="C132" i="41"/>
  <c r="D133" i="41"/>
  <c r="F133" i="41" s="1"/>
  <c r="A133" i="41"/>
  <c r="A132" i="40"/>
  <c r="B132" i="40"/>
  <c r="G131" i="40"/>
  <c r="E131" i="40"/>
  <c r="C131" i="40"/>
  <c r="D132" i="40"/>
  <c r="F132" i="40" s="1"/>
  <c r="B135" i="39"/>
  <c r="C134" i="39"/>
  <c r="D135" i="39"/>
  <c r="F135" i="39" s="1"/>
  <c r="E134" i="39"/>
  <c r="G134" i="39"/>
  <c r="A135" i="39"/>
  <c r="A20" i="37"/>
  <c r="C19" i="37"/>
  <c r="B20" i="37"/>
  <c r="A20" i="36"/>
  <c r="B20" i="36"/>
  <c r="C19" i="36"/>
  <c r="B21" i="35"/>
  <c r="A21" i="35"/>
  <c r="C20" i="35"/>
  <c r="A30" i="40" l="1"/>
  <c r="C29" i="40"/>
  <c r="C29" i="39"/>
  <c r="A30" i="39"/>
  <c r="C29" i="41"/>
  <c r="A30" i="41"/>
  <c r="A134" i="41"/>
  <c r="C133" i="41"/>
  <c r="D134" i="41"/>
  <c r="F134" i="41" s="1"/>
  <c r="B134" i="41"/>
  <c r="G133" i="41"/>
  <c r="E133" i="41"/>
  <c r="B133" i="40"/>
  <c r="D133" i="40"/>
  <c r="F133" i="40" s="1"/>
  <c r="A133" i="40"/>
  <c r="G132" i="40"/>
  <c r="C132" i="40"/>
  <c r="E132" i="40"/>
  <c r="G135" i="39"/>
  <c r="C135" i="39"/>
  <c r="D136" i="39"/>
  <c r="F136" i="39" s="1"/>
  <c r="B136" i="39"/>
  <c r="A136" i="39"/>
  <c r="E135" i="39"/>
  <c r="B21" i="37"/>
  <c r="A21" i="37"/>
  <c r="C20" i="37"/>
  <c r="B21" i="36"/>
  <c r="A21" i="36"/>
  <c r="C20" i="36"/>
  <c r="B22" i="35"/>
  <c r="A22" i="35"/>
  <c r="C21" i="35"/>
  <c r="C30" i="40" l="1"/>
  <c r="A31" i="40"/>
  <c r="A31" i="39"/>
  <c r="C30" i="39"/>
  <c r="C30" i="41"/>
  <c r="A31" i="41"/>
  <c r="B135" i="41"/>
  <c r="E134" i="41"/>
  <c r="C134" i="41"/>
  <c r="A135" i="41"/>
  <c r="D135" i="41"/>
  <c r="F135" i="41" s="1"/>
  <c r="G134" i="41"/>
  <c r="C133" i="40"/>
  <c r="D134" i="40"/>
  <c r="F134" i="40" s="1"/>
  <c r="G133" i="40"/>
  <c r="E133" i="40"/>
  <c r="B134" i="40"/>
  <c r="A134" i="40"/>
  <c r="D137" i="39"/>
  <c r="F137" i="39" s="1"/>
  <c r="C136" i="39"/>
  <c r="A137" i="39"/>
  <c r="G136" i="39"/>
  <c r="B137" i="39"/>
  <c r="E136" i="39"/>
  <c r="A22" i="37"/>
  <c r="C21" i="37"/>
  <c r="B22" i="37"/>
  <c r="C21" i="36"/>
  <c r="B22" i="36"/>
  <c r="A22" i="36"/>
  <c r="C22" i="35"/>
  <c r="A23" i="35"/>
  <c r="B23" i="35"/>
  <c r="A32" i="40" l="1"/>
  <c r="C31" i="40"/>
  <c r="A32" i="39"/>
  <c r="C31" i="39"/>
  <c r="C31" i="41"/>
  <c r="A32" i="41"/>
  <c r="G135" i="41"/>
  <c r="E135" i="41"/>
  <c r="D136" i="41"/>
  <c r="F136" i="41" s="1"/>
  <c r="B136" i="41"/>
  <c r="A136" i="41"/>
  <c r="C135" i="41"/>
  <c r="D135" i="40"/>
  <c r="F135" i="40" s="1"/>
  <c r="C134" i="40"/>
  <c r="E134" i="40"/>
  <c r="B135" i="40"/>
  <c r="A135" i="40"/>
  <c r="G134" i="40"/>
  <c r="C137" i="39"/>
  <c r="D138" i="39"/>
  <c r="F138" i="39" s="1"/>
  <c r="B138" i="39"/>
  <c r="A138" i="39"/>
  <c r="E137" i="39"/>
  <c r="G137" i="39"/>
  <c r="C22" i="37"/>
  <c r="B23" i="37"/>
  <c r="A23" i="37"/>
  <c r="C22" i="36"/>
  <c r="B23" i="36"/>
  <c r="A23" i="36"/>
  <c r="A24" i="35"/>
  <c r="B24" i="35"/>
  <c r="C23" i="35"/>
  <c r="A33" i="40" l="1"/>
  <c r="C32" i="40"/>
  <c r="C32" i="39"/>
  <c r="A33" i="39"/>
  <c r="C32" i="41"/>
  <c r="A33" i="41"/>
  <c r="D137" i="41"/>
  <c r="F137" i="41" s="1"/>
  <c r="C136" i="41"/>
  <c r="B137" i="41"/>
  <c r="A137" i="41"/>
  <c r="G136" i="41"/>
  <c r="E136" i="41"/>
  <c r="A136" i="40"/>
  <c r="G135" i="40"/>
  <c r="B136" i="40"/>
  <c r="E135" i="40"/>
  <c r="C135" i="40"/>
  <c r="D136" i="40"/>
  <c r="F136" i="40" s="1"/>
  <c r="E138" i="39"/>
  <c r="C138" i="39"/>
  <c r="G138" i="39"/>
  <c r="B139" i="39"/>
  <c r="A139" i="39"/>
  <c r="D139" i="39"/>
  <c r="F139" i="39" s="1"/>
  <c r="A24" i="37"/>
  <c r="B24" i="37"/>
  <c r="C23" i="37"/>
  <c r="A24" i="36"/>
  <c r="B24" i="36"/>
  <c r="C23" i="36"/>
  <c r="B25" i="35"/>
  <c r="A25" i="35"/>
  <c r="C24" i="35"/>
  <c r="A34" i="40" l="1"/>
  <c r="C33" i="40"/>
  <c r="A34" i="39"/>
  <c r="C33" i="39"/>
  <c r="A34" i="41"/>
  <c r="C33" i="41"/>
  <c r="D138" i="41"/>
  <c r="F138" i="41" s="1"/>
  <c r="B138" i="41"/>
  <c r="A138" i="41"/>
  <c r="G137" i="41"/>
  <c r="E137" i="41"/>
  <c r="C137" i="41"/>
  <c r="E136" i="40"/>
  <c r="B137" i="40"/>
  <c r="A137" i="40"/>
  <c r="D137" i="40"/>
  <c r="F137" i="40" s="1"/>
  <c r="G136" i="40"/>
  <c r="C136" i="40"/>
  <c r="E139" i="39"/>
  <c r="A140" i="39"/>
  <c r="G139" i="39"/>
  <c r="C139" i="39"/>
  <c r="D140" i="39"/>
  <c r="F140" i="39" s="1"/>
  <c r="B140" i="39"/>
  <c r="B25" i="37"/>
  <c r="A25" i="37"/>
  <c r="C24" i="37"/>
  <c r="B25" i="36"/>
  <c r="A25" i="36"/>
  <c r="C24" i="36"/>
  <c r="C25" i="35"/>
  <c r="B26" i="35"/>
  <c r="A26" i="35"/>
  <c r="C34" i="40" l="1"/>
  <c r="A35" i="40"/>
  <c r="C34" i="39"/>
  <c r="A35" i="39"/>
  <c r="A35" i="41"/>
  <c r="C34" i="41"/>
  <c r="E138" i="41"/>
  <c r="C138" i="41"/>
  <c r="D139" i="41"/>
  <c r="F139" i="41" s="1"/>
  <c r="G138" i="41"/>
  <c r="A139" i="41"/>
  <c r="B139" i="41"/>
  <c r="C137" i="40"/>
  <c r="D138" i="40"/>
  <c r="F138" i="40" s="1"/>
  <c r="A138" i="40"/>
  <c r="G137" i="40"/>
  <c r="E137" i="40"/>
  <c r="B138" i="40"/>
  <c r="G140" i="39"/>
  <c r="A141" i="39"/>
  <c r="C140" i="39"/>
  <c r="D141" i="39"/>
  <c r="F141" i="39" s="1"/>
  <c r="B141" i="39"/>
  <c r="E140" i="39"/>
  <c r="A26" i="37"/>
  <c r="B26" i="37"/>
  <c r="C25" i="37"/>
  <c r="B26" i="36"/>
  <c r="A26" i="36"/>
  <c r="C25" i="36"/>
  <c r="C26" i="35"/>
  <c r="A27" i="35"/>
  <c r="B27" i="35"/>
  <c r="C35" i="40" l="1"/>
  <c r="A36" i="40"/>
  <c r="C35" i="39"/>
  <c r="A36" i="39"/>
  <c r="A36" i="41"/>
  <c r="C35" i="41"/>
  <c r="G139" i="41"/>
  <c r="E139" i="41"/>
  <c r="D140" i="41"/>
  <c r="F140" i="41" s="1"/>
  <c r="B140" i="41"/>
  <c r="A140" i="41"/>
  <c r="C139" i="41"/>
  <c r="G138" i="40"/>
  <c r="E138" i="40"/>
  <c r="C138" i="40"/>
  <c r="D139" i="40"/>
  <c r="F139" i="40" s="1"/>
  <c r="B139" i="40"/>
  <c r="A139" i="40"/>
  <c r="A142" i="39"/>
  <c r="C141" i="39"/>
  <c r="G141" i="39"/>
  <c r="E141" i="39"/>
  <c r="D142" i="39"/>
  <c r="F142" i="39" s="1"/>
  <c r="B142" i="39"/>
  <c r="C26" i="37"/>
  <c r="B27" i="37"/>
  <c r="A27" i="37"/>
  <c r="C26" i="36"/>
  <c r="A27" i="36"/>
  <c r="B27" i="36"/>
  <c r="A28" i="35"/>
  <c r="C27" i="35"/>
  <c r="B28" i="35"/>
  <c r="C36" i="40" l="1"/>
  <c r="A37" i="40"/>
  <c r="A37" i="39"/>
  <c r="C36" i="39"/>
  <c r="A37" i="41"/>
  <c r="C36" i="41"/>
  <c r="G140" i="41"/>
  <c r="B141" i="41"/>
  <c r="A141" i="41"/>
  <c r="E140" i="41"/>
  <c r="C140" i="41"/>
  <c r="D141" i="41"/>
  <c r="F141" i="41" s="1"/>
  <c r="A140" i="40"/>
  <c r="G139" i="40"/>
  <c r="E139" i="40"/>
  <c r="B140" i="40"/>
  <c r="C139" i="40"/>
  <c r="D140" i="40"/>
  <c r="F140" i="40" s="1"/>
  <c r="B143" i="39"/>
  <c r="C142" i="39"/>
  <c r="D143" i="39"/>
  <c r="F143" i="39" s="1"/>
  <c r="G142" i="39"/>
  <c r="A143" i="39"/>
  <c r="E142" i="39"/>
  <c r="A28" i="37"/>
  <c r="B28" i="37"/>
  <c r="C27" i="37"/>
  <c r="A28" i="36"/>
  <c r="B28" i="36"/>
  <c r="C27" i="36"/>
  <c r="B29" i="35"/>
  <c r="A29" i="35"/>
  <c r="C28" i="35"/>
  <c r="G1" i="30"/>
  <c r="A38" i="40" l="1"/>
  <c r="C37" i="40"/>
  <c r="A38" i="39"/>
  <c r="C37" i="39"/>
  <c r="C37" i="41"/>
  <c r="A38" i="41"/>
  <c r="A142" i="41"/>
  <c r="D142" i="41"/>
  <c r="F142" i="41" s="1"/>
  <c r="B142" i="41"/>
  <c r="G141" i="41"/>
  <c r="E141" i="41"/>
  <c r="C141" i="41"/>
  <c r="B141" i="40"/>
  <c r="A141" i="40"/>
  <c r="G140" i="40"/>
  <c r="C140" i="40"/>
  <c r="D141" i="40"/>
  <c r="F141" i="40" s="1"/>
  <c r="E140" i="40"/>
  <c r="E143" i="39"/>
  <c r="C143" i="39"/>
  <c r="D144" i="39"/>
  <c r="F144" i="39" s="1"/>
  <c r="B144" i="39"/>
  <c r="A144" i="39"/>
  <c r="G143" i="39"/>
  <c r="B29" i="37"/>
  <c r="A29" i="37"/>
  <c r="C28" i="37"/>
  <c r="B29" i="36"/>
  <c r="A29" i="36"/>
  <c r="C28" i="36"/>
  <c r="B30" i="35"/>
  <c r="C29" i="35"/>
  <c r="A30" i="35"/>
  <c r="A39" i="40" l="1"/>
  <c r="C38" i="40"/>
  <c r="C38" i="39"/>
  <c r="A39" i="39"/>
  <c r="C38" i="41"/>
  <c r="A39" i="41"/>
  <c r="B143" i="41"/>
  <c r="C142" i="41"/>
  <c r="D143" i="41"/>
  <c r="F143" i="41" s="1"/>
  <c r="G142" i="41"/>
  <c r="E142" i="41"/>
  <c r="A143" i="41"/>
  <c r="C141" i="40"/>
  <c r="D142" i="40"/>
  <c r="F142" i="40" s="1"/>
  <c r="B142" i="40"/>
  <c r="A142" i="40"/>
  <c r="G141" i="40"/>
  <c r="E141" i="40"/>
  <c r="D145" i="39"/>
  <c r="F145" i="39" s="1"/>
  <c r="C144" i="39"/>
  <c r="G144" i="39"/>
  <c r="E144" i="39"/>
  <c r="B145" i="39"/>
  <c r="A145" i="39"/>
  <c r="B30" i="37"/>
  <c r="A30" i="37"/>
  <c r="C29" i="37"/>
  <c r="A30" i="36"/>
  <c r="C29" i="36"/>
  <c r="B30" i="36"/>
  <c r="C30" i="35"/>
  <c r="A31" i="35"/>
  <c r="B31" i="35"/>
  <c r="A40" i="40" l="1"/>
  <c r="C39" i="40"/>
  <c r="A40" i="39"/>
  <c r="C39" i="39"/>
  <c r="A40" i="41"/>
  <c r="C39" i="41"/>
  <c r="E143" i="41"/>
  <c r="D144" i="41"/>
  <c r="F144" i="41" s="1"/>
  <c r="B144" i="41"/>
  <c r="C143" i="41"/>
  <c r="A144" i="41"/>
  <c r="G143" i="41"/>
  <c r="D143" i="40"/>
  <c r="F143" i="40" s="1"/>
  <c r="C142" i="40"/>
  <c r="E142" i="40"/>
  <c r="B143" i="40"/>
  <c r="A143" i="40"/>
  <c r="G142" i="40"/>
  <c r="B146" i="39"/>
  <c r="G145" i="39"/>
  <c r="D146" i="39"/>
  <c r="F146" i="39" s="1"/>
  <c r="A146" i="39"/>
  <c r="E145" i="39"/>
  <c r="C145" i="39"/>
  <c r="C30" i="37"/>
  <c r="B31" i="37"/>
  <c r="A31" i="37"/>
  <c r="C30" i="36"/>
  <c r="B31" i="36"/>
  <c r="A31" i="36"/>
  <c r="A32" i="35"/>
  <c r="C31" i="35"/>
  <c r="B32" i="35"/>
  <c r="Q7" i="30"/>
  <c r="R15" i="30" l="1"/>
  <c r="C8" i="30"/>
  <c r="G23" i="30"/>
  <c r="G27" i="30"/>
  <c r="C40" i="40"/>
  <c r="A41" i="40"/>
  <c r="C40" i="39"/>
  <c r="A41" i="39"/>
  <c r="C40" i="41"/>
  <c r="A41" i="41"/>
  <c r="D145" i="41"/>
  <c r="F145" i="41" s="1"/>
  <c r="C144" i="41"/>
  <c r="A145" i="41"/>
  <c r="G144" i="41"/>
  <c r="B145" i="41"/>
  <c r="E144" i="41"/>
  <c r="G143" i="40"/>
  <c r="E143" i="40"/>
  <c r="B144" i="40"/>
  <c r="A144" i="40"/>
  <c r="C143" i="40"/>
  <c r="D144" i="40"/>
  <c r="F144" i="40" s="1"/>
  <c r="E146" i="39"/>
  <c r="D147" i="39"/>
  <c r="F147" i="39" s="1"/>
  <c r="B147" i="39"/>
  <c r="G146" i="39"/>
  <c r="C146" i="39"/>
  <c r="A147" i="39"/>
  <c r="F5" i="30"/>
  <c r="A32" i="37"/>
  <c r="B32" i="37"/>
  <c r="C31" i="37"/>
  <c r="A32" i="36"/>
  <c r="B32" i="36"/>
  <c r="C31" i="36"/>
  <c r="B33" i="35"/>
  <c r="A33" i="35"/>
  <c r="C32" i="35"/>
  <c r="A42" i="40" l="1"/>
  <c r="C41" i="40"/>
  <c r="C41" i="39"/>
  <c r="A42" i="39"/>
  <c r="C41" i="41"/>
  <c r="A42" i="41"/>
  <c r="B146" i="41"/>
  <c r="A146" i="41"/>
  <c r="D146" i="41"/>
  <c r="F146" i="41" s="1"/>
  <c r="G145" i="41"/>
  <c r="E145" i="41"/>
  <c r="C145" i="41"/>
  <c r="E144" i="40"/>
  <c r="B145" i="40"/>
  <c r="A145" i="40"/>
  <c r="G144" i="40"/>
  <c r="C144" i="40"/>
  <c r="D145" i="40"/>
  <c r="F145" i="40" s="1"/>
  <c r="D148" i="39"/>
  <c r="F148" i="39" s="1"/>
  <c r="B148" i="39"/>
  <c r="A148" i="39"/>
  <c r="C147" i="39"/>
  <c r="G147" i="39"/>
  <c r="E147" i="39"/>
  <c r="B33" i="37"/>
  <c r="A33" i="37"/>
  <c r="C32" i="37"/>
  <c r="B33" i="36"/>
  <c r="A33" i="36"/>
  <c r="C32" i="36"/>
  <c r="B34" i="35"/>
  <c r="A34" i="35"/>
  <c r="C33" i="35"/>
  <c r="C42" i="40" l="1"/>
  <c r="A43" i="40"/>
  <c r="C42" i="39"/>
  <c r="A43" i="39"/>
  <c r="C42" i="41"/>
  <c r="A43" i="41"/>
  <c r="E146" i="41"/>
  <c r="C146" i="41"/>
  <c r="D147" i="41"/>
  <c r="F147" i="41" s="1"/>
  <c r="A147" i="41"/>
  <c r="G146" i="41"/>
  <c r="B147" i="41"/>
  <c r="D146" i="40"/>
  <c r="F146" i="40" s="1"/>
  <c r="B146" i="40"/>
  <c r="A146" i="40"/>
  <c r="G145" i="40"/>
  <c r="E145" i="40"/>
  <c r="C145" i="40"/>
  <c r="G148" i="39"/>
  <c r="E148" i="39"/>
  <c r="D149" i="39"/>
  <c r="F149" i="39" s="1"/>
  <c r="B149" i="39"/>
  <c r="A149" i="39"/>
  <c r="C148" i="39"/>
  <c r="B34" i="37"/>
  <c r="A34" i="37"/>
  <c r="C33" i="37"/>
  <c r="B34" i="36"/>
  <c r="C33" i="36"/>
  <c r="A34" i="36"/>
  <c r="C34" i="35"/>
  <c r="A35" i="35"/>
  <c r="B35" i="35"/>
  <c r="C43" i="40" l="1"/>
  <c r="A44" i="40"/>
  <c r="C43" i="39"/>
  <c r="A44" i="39"/>
  <c r="A44" i="41"/>
  <c r="C43" i="41"/>
  <c r="E147" i="41"/>
  <c r="C147" i="41"/>
  <c r="D148" i="41"/>
  <c r="F148" i="41" s="1"/>
  <c r="G147" i="41"/>
  <c r="B148" i="41"/>
  <c r="A148" i="41"/>
  <c r="G146" i="40"/>
  <c r="C146" i="40"/>
  <c r="D147" i="40"/>
  <c r="F147" i="40" s="1"/>
  <c r="E146" i="40"/>
  <c r="A147" i="40"/>
  <c r="B147" i="40"/>
  <c r="A150" i="39"/>
  <c r="B150" i="39"/>
  <c r="D150" i="39"/>
  <c r="F150" i="39" s="1"/>
  <c r="G149" i="39"/>
  <c r="E149" i="39"/>
  <c r="C149" i="39"/>
  <c r="C34" i="37"/>
  <c r="A35" i="37"/>
  <c r="B35" i="37"/>
  <c r="C34" i="36"/>
  <c r="B35" i="36"/>
  <c r="A35" i="36"/>
  <c r="A36" i="35"/>
  <c r="C35" i="35"/>
  <c r="B36" i="35"/>
  <c r="C44" i="40" l="1"/>
  <c r="A45" i="40"/>
  <c r="C44" i="39"/>
  <c r="A45" i="39"/>
  <c r="A45" i="41"/>
  <c r="C44" i="41"/>
  <c r="G148" i="41"/>
  <c r="A149" i="41"/>
  <c r="E148" i="41"/>
  <c r="B149" i="41"/>
  <c r="C148" i="41"/>
  <c r="D149" i="41"/>
  <c r="F149" i="41" s="1"/>
  <c r="A148" i="40"/>
  <c r="E147" i="40"/>
  <c r="D148" i="40"/>
  <c r="F148" i="40" s="1"/>
  <c r="B148" i="40"/>
  <c r="G147" i="40"/>
  <c r="C147" i="40"/>
  <c r="B151" i="39"/>
  <c r="D151" i="39"/>
  <c r="F151" i="39" s="1"/>
  <c r="A151" i="39"/>
  <c r="C150" i="39"/>
  <c r="E150" i="39"/>
  <c r="G150" i="39"/>
  <c r="A36" i="37"/>
  <c r="B36" i="37"/>
  <c r="C35" i="37"/>
  <c r="A36" i="36"/>
  <c r="B36" i="36"/>
  <c r="C35" i="36"/>
  <c r="B37" i="35"/>
  <c r="A37" i="35"/>
  <c r="C36" i="35"/>
  <c r="A46" i="40" l="1"/>
  <c r="C45" i="40"/>
  <c r="A46" i="39"/>
  <c r="C45" i="39"/>
  <c r="C45" i="41"/>
  <c r="A46" i="41"/>
  <c r="A150" i="41"/>
  <c r="B150" i="41"/>
  <c r="G149" i="41"/>
  <c r="C149" i="41"/>
  <c r="D150" i="41"/>
  <c r="F150" i="41" s="1"/>
  <c r="E149" i="41"/>
  <c r="B149" i="40"/>
  <c r="A149" i="40"/>
  <c r="G148" i="40"/>
  <c r="C148" i="40"/>
  <c r="D149" i="40"/>
  <c r="F149" i="40" s="1"/>
  <c r="E148" i="40"/>
  <c r="D152" i="39"/>
  <c r="F152" i="39" s="1"/>
  <c r="A152" i="39"/>
  <c r="E151" i="39"/>
  <c r="B152" i="39"/>
  <c r="G151" i="39"/>
  <c r="C151" i="39"/>
  <c r="B37" i="37"/>
  <c r="A37" i="37"/>
  <c r="C36" i="37"/>
  <c r="B37" i="36"/>
  <c r="C36" i="36"/>
  <c r="A37" i="36"/>
  <c r="B38" i="35"/>
  <c r="A38" i="35"/>
  <c r="C37" i="35"/>
  <c r="A47" i="40" l="1"/>
  <c r="C46" i="40"/>
  <c r="C46" i="39"/>
  <c r="A47" i="39"/>
  <c r="C46" i="41"/>
  <c r="A47" i="41"/>
  <c r="B151" i="41"/>
  <c r="C150" i="41"/>
  <c r="D151" i="41"/>
  <c r="F151" i="41" s="1"/>
  <c r="A151" i="41"/>
  <c r="G150" i="41"/>
  <c r="E150" i="41"/>
  <c r="D150" i="40"/>
  <c r="F150" i="40" s="1"/>
  <c r="B150" i="40"/>
  <c r="A150" i="40"/>
  <c r="G149" i="40"/>
  <c r="E149" i="40"/>
  <c r="C149" i="40"/>
  <c r="D153" i="39"/>
  <c r="F153" i="39" s="1"/>
  <c r="C152" i="39"/>
  <c r="B153" i="39"/>
  <c r="G152" i="39"/>
  <c r="E152" i="39"/>
  <c r="A153" i="39"/>
  <c r="A38" i="37"/>
  <c r="C37" i="37"/>
  <c r="B38" i="37"/>
  <c r="B38" i="36"/>
  <c r="A38" i="36"/>
  <c r="C37" i="36"/>
  <c r="C38" i="35"/>
  <c r="B39" i="35"/>
  <c r="A39" i="35"/>
  <c r="A8" i="10"/>
  <c r="A48" i="40" l="1"/>
  <c r="C47" i="40"/>
  <c r="A48" i="39"/>
  <c r="C47" i="39"/>
  <c r="C47" i="41"/>
  <c r="A48" i="41"/>
  <c r="E151" i="41"/>
  <c r="C151" i="41"/>
  <c r="D152" i="41"/>
  <c r="F152" i="41" s="1"/>
  <c r="G151" i="41"/>
  <c r="B152" i="41"/>
  <c r="A152" i="41"/>
  <c r="D151" i="40"/>
  <c r="F151" i="40" s="1"/>
  <c r="C150" i="40"/>
  <c r="E150" i="40"/>
  <c r="B151" i="40"/>
  <c r="G150" i="40"/>
  <c r="A151" i="40"/>
  <c r="A154" i="39"/>
  <c r="G153" i="39"/>
  <c r="C153" i="39"/>
  <c r="D154" i="39"/>
  <c r="F154" i="39" s="1"/>
  <c r="B154" i="39"/>
  <c r="E153" i="39"/>
  <c r="C38" i="37"/>
  <c r="A39" i="37"/>
  <c r="B39" i="37"/>
  <c r="C38" i="36"/>
  <c r="B39" i="36"/>
  <c r="A39" i="36"/>
  <c r="A40" i="35"/>
  <c r="B40" i="35"/>
  <c r="C39" i="35"/>
  <c r="A8" i="28"/>
  <c r="C48" i="40" l="1"/>
  <c r="A49" i="40"/>
  <c r="A49" i="39"/>
  <c r="C48" i="39"/>
  <c r="A49" i="41"/>
  <c r="C48" i="41"/>
  <c r="D153" i="41"/>
  <c r="F153" i="41" s="1"/>
  <c r="C152" i="41"/>
  <c r="G152" i="41"/>
  <c r="E152" i="41"/>
  <c r="B153" i="41"/>
  <c r="A153" i="41"/>
  <c r="E151" i="40"/>
  <c r="C151" i="40"/>
  <c r="D152" i="40"/>
  <c r="F152" i="40" s="1"/>
  <c r="B152" i="40"/>
  <c r="A152" i="40"/>
  <c r="G151" i="40"/>
  <c r="E154" i="39"/>
  <c r="A155" i="39"/>
  <c r="B155" i="39"/>
  <c r="G154" i="39"/>
  <c r="D155" i="39"/>
  <c r="F155" i="39" s="1"/>
  <c r="C154" i="39"/>
  <c r="A40" i="37"/>
  <c r="B40" i="37"/>
  <c r="C39" i="37"/>
  <c r="A40" i="36"/>
  <c r="C39" i="36"/>
  <c r="B40" i="36"/>
  <c r="B41" i="35"/>
  <c r="A41" i="35"/>
  <c r="C40" i="35"/>
  <c r="C49" i="40" l="1"/>
  <c r="A50" i="40"/>
  <c r="C49" i="39"/>
  <c r="A50" i="39"/>
  <c r="A50" i="41"/>
  <c r="C49" i="41"/>
  <c r="B154" i="41"/>
  <c r="A154" i="41"/>
  <c r="G153" i="41"/>
  <c r="C153" i="41"/>
  <c r="D154" i="41"/>
  <c r="F154" i="41" s="1"/>
  <c r="E153" i="41"/>
  <c r="E152" i="40"/>
  <c r="A153" i="40"/>
  <c r="G152" i="40"/>
  <c r="C152" i="40"/>
  <c r="D153" i="40"/>
  <c r="F153" i="40" s="1"/>
  <c r="B153" i="40"/>
  <c r="C155" i="39"/>
  <c r="E155" i="39"/>
  <c r="D156" i="39"/>
  <c r="F156" i="39" s="1"/>
  <c r="G155" i="39"/>
  <c r="A156" i="39"/>
  <c r="B156" i="39"/>
  <c r="B41" i="37"/>
  <c r="A41" i="37"/>
  <c r="C40" i="37"/>
  <c r="B41" i="36"/>
  <c r="A41" i="36"/>
  <c r="C40" i="36"/>
  <c r="B42" i="35"/>
  <c r="C41" i="35"/>
  <c r="A42" i="35"/>
  <c r="C50" i="40" l="1"/>
  <c r="A51" i="40"/>
  <c r="C50" i="39"/>
  <c r="A51" i="39"/>
  <c r="C50" i="41"/>
  <c r="A51" i="41"/>
  <c r="E154" i="41"/>
  <c r="D155" i="41"/>
  <c r="F155" i="41" s="1"/>
  <c r="B155" i="41"/>
  <c r="A155" i="41"/>
  <c r="G154" i="41"/>
  <c r="C154" i="41"/>
  <c r="B154" i="40"/>
  <c r="A154" i="40"/>
  <c r="D154" i="40"/>
  <c r="F154" i="40" s="1"/>
  <c r="G153" i="40"/>
  <c r="E153" i="40"/>
  <c r="C153" i="40"/>
  <c r="G156" i="39"/>
  <c r="E156" i="39"/>
  <c r="C156" i="39"/>
  <c r="A157" i="39"/>
  <c r="D157" i="39"/>
  <c r="F157" i="39" s="1"/>
  <c r="B157" i="39"/>
  <c r="C41" i="37"/>
  <c r="B42" i="37"/>
  <c r="A42" i="37"/>
  <c r="B42" i="36"/>
  <c r="A42" i="36"/>
  <c r="C41" i="36"/>
  <c r="C42" i="35"/>
  <c r="B43" i="35"/>
  <c r="A43" i="35"/>
  <c r="A52" i="40" l="1"/>
  <c r="C51" i="40"/>
  <c r="A52" i="39"/>
  <c r="C51" i="39"/>
  <c r="A52" i="41"/>
  <c r="C51" i="41"/>
  <c r="C155" i="41"/>
  <c r="D156" i="41"/>
  <c r="F156" i="41" s="1"/>
  <c r="E155" i="41"/>
  <c r="A156" i="41"/>
  <c r="G155" i="41"/>
  <c r="B156" i="41"/>
  <c r="G154" i="40"/>
  <c r="C154" i="40"/>
  <c r="D155" i="40"/>
  <c r="F155" i="40" s="1"/>
  <c r="E154" i="40"/>
  <c r="B155" i="40"/>
  <c r="A155" i="40"/>
  <c r="A158" i="39"/>
  <c r="G157" i="39"/>
  <c r="E157" i="39"/>
  <c r="C157" i="39"/>
  <c r="D158" i="39"/>
  <c r="F158" i="39" s="1"/>
  <c r="B158" i="39"/>
  <c r="C42" i="37"/>
  <c r="A43" i="37"/>
  <c r="B43" i="37"/>
  <c r="C42" i="36"/>
  <c r="A43" i="36"/>
  <c r="B43" i="36"/>
  <c r="B44" i="35"/>
  <c r="A44" i="35"/>
  <c r="C43" i="35"/>
  <c r="C52" i="40" l="1"/>
  <c r="A53" i="40"/>
  <c r="C52" i="39"/>
  <c r="A53" i="39"/>
  <c r="A53" i="41"/>
  <c r="C52" i="41"/>
  <c r="G156" i="41"/>
  <c r="E156" i="41"/>
  <c r="D157" i="41"/>
  <c r="F157" i="41" s="1"/>
  <c r="B157" i="41"/>
  <c r="A157" i="41"/>
  <c r="C156" i="41"/>
  <c r="A156" i="40"/>
  <c r="E155" i="40"/>
  <c r="C155" i="40"/>
  <c r="D156" i="40"/>
  <c r="F156" i="40" s="1"/>
  <c r="B156" i="40"/>
  <c r="G155" i="40"/>
  <c r="B159" i="39"/>
  <c r="G158" i="39"/>
  <c r="A159" i="39"/>
  <c r="E158" i="39"/>
  <c r="C158" i="39"/>
  <c r="D159" i="39"/>
  <c r="F159" i="39" s="1"/>
  <c r="A44" i="37"/>
  <c r="B44" i="37"/>
  <c r="C43" i="37"/>
  <c r="A44" i="36"/>
  <c r="B44" i="36"/>
  <c r="C43" i="36"/>
  <c r="A45" i="35"/>
  <c r="C44" i="35"/>
  <c r="B45" i="35"/>
  <c r="C53" i="40" l="1"/>
  <c r="A54" i="40"/>
  <c r="C53" i="39"/>
  <c r="A54" i="39"/>
  <c r="A54" i="41"/>
  <c r="C53" i="41"/>
  <c r="A158" i="41"/>
  <c r="B158" i="41"/>
  <c r="G157" i="41"/>
  <c r="C157" i="41"/>
  <c r="D158" i="41"/>
  <c r="F158" i="41" s="1"/>
  <c r="E157" i="41"/>
  <c r="B157" i="40"/>
  <c r="G156" i="40"/>
  <c r="E156" i="40"/>
  <c r="A157" i="40"/>
  <c r="C156" i="40"/>
  <c r="D157" i="40"/>
  <c r="F157" i="40" s="1"/>
  <c r="C159" i="39"/>
  <c r="B160" i="39"/>
  <c r="D160" i="39"/>
  <c r="F160" i="39" s="1"/>
  <c r="A160" i="39"/>
  <c r="G159" i="39"/>
  <c r="E159" i="39"/>
  <c r="B45" i="37"/>
  <c r="C44" i="37"/>
  <c r="A45" i="37"/>
  <c r="B45" i="36"/>
  <c r="A45" i="36"/>
  <c r="C44" i="36"/>
  <c r="B46" i="35"/>
  <c r="A46" i="35"/>
  <c r="C45" i="35"/>
  <c r="G6" i="28"/>
  <c r="A55" i="40" l="1"/>
  <c r="C54" i="40"/>
  <c r="A55" i="39"/>
  <c r="C54" i="39"/>
  <c r="C54" i="41"/>
  <c r="A55" i="41"/>
  <c r="B159" i="41"/>
  <c r="D159" i="41"/>
  <c r="F159" i="41" s="1"/>
  <c r="A159" i="41"/>
  <c r="G158" i="41"/>
  <c r="E158" i="41"/>
  <c r="C158" i="41"/>
  <c r="B158" i="40"/>
  <c r="A158" i="40"/>
  <c r="G157" i="40"/>
  <c r="D158" i="40"/>
  <c r="F158" i="40" s="1"/>
  <c r="E157" i="40"/>
  <c r="C157" i="40"/>
  <c r="D161" i="39"/>
  <c r="F161" i="39" s="1"/>
  <c r="C160" i="39"/>
  <c r="E160" i="39"/>
  <c r="G160" i="39"/>
  <c r="B161" i="39"/>
  <c r="A161" i="39"/>
  <c r="B46" i="37"/>
  <c r="A46" i="37"/>
  <c r="C45" i="37"/>
  <c r="A46" i="36"/>
  <c r="C45" i="36"/>
  <c r="B46" i="36"/>
  <c r="B47" i="35"/>
  <c r="A47" i="35"/>
  <c r="C46" i="35"/>
  <c r="A56" i="40" l="1"/>
  <c r="C55" i="40"/>
  <c r="A56" i="39"/>
  <c r="C55" i="39"/>
  <c r="C55" i="41"/>
  <c r="A56" i="41"/>
  <c r="C159" i="41"/>
  <c r="D160" i="41"/>
  <c r="F160" i="41" s="1"/>
  <c r="E159" i="41"/>
  <c r="A160" i="41"/>
  <c r="G159" i="41"/>
  <c r="B160" i="41"/>
  <c r="D159" i="40"/>
  <c r="F159" i="40" s="1"/>
  <c r="C158" i="40"/>
  <c r="B159" i="40"/>
  <c r="G158" i="40"/>
  <c r="E158" i="40"/>
  <c r="A159" i="40"/>
  <c r="G161" i="39"/>
  <c r="E161" i="39"/>
  <c r="C161" i="39"/>
  <c r="B162" i="39"/>
  <c r="A162" i="39"/>
  <c r="D162" i="39"/>
  <c r="F162" i="39" s="1"/>
  <c r="C46" i="37"/>
  <c r="B47" i="37"/>
  <c r="A47" i="37"/>
  <c r="C46" i="36"/>
  <c r="B47" i="36"/>
  <c r="A47" i="36"/>
  <c r="D48" i="35"/>
  <c r="F48" i="35" s="1"/>
  <c r="G47" i="35"/>
  <c r="C47" i="35"/>
  <c r="A48" i="35"/>
  <c r="B48" i="35"/>
  <c r="C56" i="40" l="1"/>
  <c r="A57" i="40"/>
  <c r="C56" i="39"/>
  <c r="A57" i="39"/>
  <c r="A57" i="41"/>
  <c r="C56" i="41"/>
  <c r="D161" i="41"/>
  <c r="F161" i="41" s="1"/>
  <c r="C160" i="41"/>
  <c r="E160" i="41"/>
  <c r="B161" i="41"/>
  <c r="A161" i="41"/>
  <c r="G160" i="41"/>
  <c r="E159" i="40"/>
  <c r="C159" i="40"/>
  <c r="D160" i="40"/>
  <c r="F160" i="40" s="1"/>
  <c r="B160" i="40"/>
  <c r="A160" i="40"/>
  <c r="G159" i="40"/>
  <c r="E162" i="39"/>
  <c r="B163" i="39"/>
  <c r="G162" i="39"/>
  <c r="A163" i="39"/>
  <c r="C162" i="39"/>
  <c r="D163" i="39"/>
  <c r="F163" i="39" s="1"/>
  <c r="A48" i="37"/>
  <c r="C47" i="37"/>
  <c r="B48" i="37"/>
  <c r="A48" i="36"/>
  <c r="B48" i="36"/>
  <c r="C47" i="36"/>
  <c r="A49" i="35"/>
  <c r="D49" i="35"/>
  <c r="F49" i="35" s="1"/>
  <c r="G48" i="35"/>
  <c r="E48" i="35"/>
  <c r="B49" i="35"/>
  <c r="C48" i="35"/>
  <c r="D11" i="28"/>
  <c r="B11" i="28"/>
  <c r="D12" i="28" s="1"/>
  <c r="A10" i="28"/>
  <c r="A11" i="28" s="1"/>
  <c r="C57" i="40" l="1"/>
  <c r="A58" i="40"/>
  <c r="A58" i="39"/>
  <c r="C58" i="39" s="1"/>
  <c r="C57" i="39"/>
  <c r="A58" i="41"/>
  <c r="C57" i="41"/>
  <c r="A162" i="41"/>
  <c r="G161" i="41"/>
  <c r="E161" i="41"/>
  <c r="C161" i="41"/>
  <c r="D162" i="41"/>
  <c r="F162" i="41" s="1"/>
  <c r="B162" i="41"/>
  <c r="E160" i="40"/>
  <c r="G160" i="40"/>
  <c r="B161" i="40"/>
  <c r="A161" i="40"/>
  <c r="C160" i="40"/>
  <c r="D161" i="40"/>
  <c r="F161" i="40" s="1"/>
  <c r="D164" i="39"/>
  <c r="F164" i="39" s="1"/>
  <c r="B164" i="39"/>
  <c r="A164" i="39"/>
  <c r="G163" i="39"/>
  <c r="C163" i="39"/>
  <c r="E163" i="39"/>
  <c r="B49" i="37"/>
  <c r="A49" i="37"/>
  <c r="C48" i="37"/>
  <c r="B49" i="36"/>
  <c r="A49" i="36"/>
  <c r="C48" i="36"/>
  <c r="B50" i="35"/>
  <c r="E49" i="35"/>
  <c r="D50" i="35"/>
  <c r="F50" i="35" s="1"/>
  <c r="A50" i="35"/>
  <c r="C49" i="35"/>
  <c r="G49" i="35"/>
  <c r="G11" i="28"/>
  <c r="A12" i="28"/>
  <c r="B12" i="28"/>
  <c r="C11" i="28"/>
  <c r="E11" i="28" s="1"/>
  <c r="F11" i="28" l="1"/>
  <c r="C58" i="40"/>
  <c r="A59" i="40"/>
  <c r="C58" i="41"/>
  <c r="A59" i="41"/>
  <c r="E162" i="41"/>
  <c r="B163" i="41"/>
  <c r="A163" i="41"/>
  <c r="D163" i="41"/>
  <c r="F163" i="41" s="1"/>
  <c r="G162" i="41"/>
  <c r="C162" i="41"/>
  <c r="E161" i="40"/>
  <c r="B162" i="40"/>
  <c r="A162" i="40"/>
  <c r="D162" i="40"/>
  <c r="F162" i="40" s="1"/>
  <c r="G161" i="40"/>
  <c r="C161" i="40"/>
  <c r="G164" i="39"/>
  <c r="D165" i="39"/>
  <c r="F165" i="39" s="1"/>
  <c r="A165" i="39"/>
  <c r="E164" i="39"/>
  <c r="C164" i="39"/>
  <c r="B165" i="39"/>
  <c r="B50" i="37"/>
  <c r="A50" i="37"/>
  <c r="C49" i="37"/>
  <c r="B50" i="36"/>
  <c r="A50" i="36"/>
  <c r="C49" i="36"/>
  <c r="B51" i="35"/>
  <c r="E50" i="35"/>
  <c r="D51" i="35"/>
  <c r="F51" i="35" s="1"/>
  <c r="C50" i="35"/>
  <c r="A51" i="35"/>
  <c r="G50" i="35"/>
  <c r="D13" i="28"/>
  <c r="C12" i="28"/>
  <c r="E12" i="28" s="1"/>
  <c r="F12" i="28" s="1"/>
  <c r="B13" i="28"/>
  <c r="A13" i="28"/>
  <c r="G12" i="28"/>
  <c r="A60" i="40" l="1"/>
  <c r="C59" i="40"/>
  <c r="A60" i="41"/>
  <c r="C59" i="41"/>
  <c r="C163" i="41"/>
  <c r="D164" i="41"/>
  <c r="F164" i="41" s="1"/>
  <c r="G163" i="41"/>
  <c r="E163" i="41"/>
  <c r="B164" i="41"/>
  <c r="A164" i="41"/>
  <c r="G162" i="40"/>
  <c r="C162" i="40"/>
  <c r="D163" i="40"/>
  <c r="F163" i="40" s="1"/>
  <c r="B163" i="40"/>
  <c r="A163" i="40"/>
  <c r="E162" i="40"/>
  <c r="A166" i="39"/>
  <c r="C165" i="39"/>
  <c r="D166" i="39"/>
  <c r="F166" i="39" s="1"/>
  <c r="B166" i="39"/>
  <c r="G165" i="39"/>
  <c r="E165" i="39"/>
  <c r="C50" i="37"/>
  <c r="A51" i="37"/>
  <c r="B51" i="37"/>
  <c r="C50" i="36"/>
  <c r="B51" i="36"/>
  <c r="A51" i="36"/>
  <c r="A52" i="35"/>
  <c r="D52" i="35"/>
  <c r="F52" i="35" s="1"/>
  <c r="G51" i="35"/>
  <c r="C51" i="35"/>
  <c r="B52" i="35"/>
  <c r="E51" i="35"/>
  <c r="G13" i="28"/>
  <c r="C13" i="28"/>
  <c r="E13" i="28" s="1"/>
  <c r="F13" i="28" s="1"/>
  <c r="A14" i="28"/>
  <c r="D14" i="28"/>
  <c r="B14" i="28"/>
  <c r="C60" i="40" l="1"/>
  <c r="A61" i="40"/>
  <c r="A61" i="41"/>
  <c r="C60" i="41"/>
  <c r="G164" i="41"/>
  <c r="E164" i="41"/>
  <c r="C164" i="41"/>
  <c r="D165" i="41"/>
  <c r="F165" i="41" s="1"/>
  <c r="B165" i="41"/>
  <c r="A165" i="41"/>
  <c r="A164" i="40"/>
  <c r="G163" i="40"/>
  <c r="E163" i="40"/>
  <c r="C163" i="40"/>
  <c r="D164" i="40"/>
  <c r="F164" i="40" s="1"/>
  <c r="B164" i="40"/>
  <c r="B167" i="39"/>
  <c r="A167" i="39"/>
  <c r="E166" i="39"/>
  <c r="C166" i="39"/>
  <c r="D167" i="39"/>
  <c r="F167" i="39" s="1"/>
  <c r="G166" i="39"/>
  <c r="A52" i="37"/>
  <c r="B52" i="37"/>
  <c r="C51" i="37"/>
  <c r="A52" i="36"/>
  <c r="B52" i="36"/>
  <c r="C51" i="36"/>
  <c r="B53" i="35"/>
  <c r="E52" i="35"/>
  <c r="A53" i="35"/>
  <c r="D53" i="35"/>
  <c r="F53" i="35" s="1"/>
  <c r="G52" i="35"/>
  <c r="C52" i="35"/>
  <c r="A15" i="28"/>
  <c r="B15" i="28"/>
  <c r="G14" i="28"/>
  <c r="D15" i="28"/>
  <c r="C14" i="28"/>
  <c r="E14" i="28" s="1"/>
  <c r="F14" i="28" s="1"/>
  <c r="C61" i="40" l="1"/>
  <c r="A62" i="40"/>
  <c r="A62" i="41"/>
  <c r="C61" i="41"/>
  <c r="A166" i="41"/>
  <c r="G165" i="41"/>
  <c r="E165" i="41"/>
  <c r="B166" i="41"/>
  <c r="C165" i="41"/>
  <c r="D166" i="41"/>
  <c r="F166" i="41" s="1"/>
  <c r="B165" i="40"/>
  <c r="A165" i="40"/>
  <c r="D165" i="40"/>
  <c r="F165" i="40" s="1"/>
  <c r="G164" i="40"/>
  <c r="E164" i="40"/>
  <c r="C164" i="40"/>
  <c r="D168" i="39"/>
  <c r="F168" i="39" s="1"/>
  <c r="A168" i="39"/>
  <c r="G167" i="39"/>
  <c r="C167" i="39"/>
  <c r="B168" i="39"/>
  <c r="E167" i="39"/>
  <c r="B53" i="37"/>
  <c r="A53" i="37"/>
  <c r="C52" i="37"/>
  <c r="B53" i="36"/>
  <c r="C52" i="36"/>
  <c r="A53" i="36"/>
  <c r="B54" i="35"/>
  <c r="E53" i="35"/>
  <c r="A54" i="35"/>
  <c r="C53" i="35"/>
  <c r="G53" i="35"/>
  <c r="D54" i="35"/>
  <c r="F54" i="35" s="1"/>
  <c r="G15" i="28"/>
  <c r="B16" i="28"/>
  <c r="C15" i="28"/>
  <c r="E15" i="28" s="1"/>
  <c r="F15" i="28" s="1"/>
  <c r="D16" i="28"/>
  <c r="A16" i="28"/>
  <c r="A63" i="40" l="1"/>
  <c r="C62" i="40"/>
  <c r="C62" i="41"/>
  <c r="A63" i="41"/>
  <c r="B167" i="41"/>
  <c r="A167" i="41"/>
  <c r="G166" i="41"/>
  <c r="D167" i="41"/>
  <c r="F167" i="41" s="1"/>
  <c r="E166" i="41"/>
  <c r="C166" i="41"/>
  <c r="B166" i="40"/>
  <c r="C165" i="40"/>
  <c r="G165" i="40"/>
  <c r="E165" i="40"/>
  <c r="A166" i="40"/>
  <c r="D166" i="40"/>
  <c r="F166" i="40" s="1"/>
  <c r="D169" i="39"/>
  <c r="F169" i="39" s="1"/>
  <c r="C168" i="39"/>
  <c r="B169" i="39"/>
  <c r="A169" i="39"/>
  <c r="E168" i="39"/>
  <c r="G168" i="39"/>
  <c r="A54" i="37"/>
  <c r="C53" i="37"/>
  <c r="B54" i="37"/>
  <c r="B54" i="36"/>
  <c r="A54" i="36"/>
  <c r="C53" i="36"/>
  <c r="D55" i="35"/>
  <c r="F55" i="35" s="1"/>
  <c r="G54" i="35"/>
  <c r="C54" i="35"/>
  <c r="B55" i="35"/>
  <c r="E54" i="35"/>
  <c r="A55" i="35"/>
  <c r="A17" i="28"/>
  <c r="C16" i="28"/>
  <c r="E16" i="28" s="1"/>
  <c r="F16" i="28" s="1"/>
  <c r="B17" i="28"/>
  <c r="D17" i="28"/>
  <c r="G16" i="28"/>
  <c r="A64" i="40" l="1"/>
  <c r="C63" i="40"/>
  <c r="C63" i="41"/>
  <c r="A64" i="41"/>
  <c r="C167" i="41"/>
  <c r="D168" i="41"/>
  <c r="F168" i="41" s="1"/>
  <c r="B168" i="41"/>
  <c r="G167" i="41"/>
  <c r="E167" i="41"/>
  <c r="A168" i="41"/>
  <c r="D167" i="40"/>
  <c r="F167" i="40" s="1"/>
  <c r="C166" i="40"/>
  <c r="G166" i="40"/>
  <c r="E166" i="40"/>
  <c r="B167" i="40"/>
  <c r="A167" i="40"/>
  <c r="C169" i="39"/>
  <c r="D170" i="39"/>
  <c r="F170" i="39" s="1"/>
  <c r="B170" i="39"/>
  <c r="A170" i="39"/>
  <c r="G169" i="39"/>
  <c r="E169" i="39"/>
  <c r="C54" i="37"/>
  <c r="B55" i="37"/>
  <c r="A55" i="37"/>
  <c r="C54" i="36"/>
  <c r="B55" i="36"/>
  <c r="A55" i="36"/>
  <c r="A56" i="35"/>
  <c r="D56" i="35"/>
  <c r="F56" i="35" s="1"/>
  <c r="G55" i="35"/>
  <c r="C55" i="35"/>
  <c r="E55" i="35"/>
  <c r="B56" i="35"/>
  <c r="C9" i="3"/>
  <c r="D9" i="3"/>
  <c r="B18" i="28"/>
  <c r="D18" i="28"/>
  <c r="C17" i="28"/>
  <c r="E17" i="28" s="1"/>
  <c r="F17" i="28" s="1"/>
  <c r="A18" i="28"/>
  <c r="G17" i="28"/>
  <c r="C64" i="40" l="1"/>
  <c r="A65" i="40"/>
  <c r="A65" i="41"/>
  <c r="C64" i="41"/>
  <c r="D169" i="41"/>
  <c r="F169" i="41" s="1"/>
  <c r="C168" i="41"/>
  <c r="E168" i="41"/>
  <c r="B169" i="41"/>
  <c r="A169" i="41"/>
  <c r="G168" i="41"/>
  <c r="D168" i="40"/>
  <c r="F168" i="40" s="1"/>
  <c r="C167" i="40"/>
  <c r="B168" i="40"/>
  <c r="A168" i="40"/>
  <c r="G167" i="40"/>
  <c r="E167" i="40"/>
  <c r="E170" i="39"/>
  <c r="A171" i="39"/>
  <c r="G170" i="39"/>
  <c r="C170" i="39"/>
  <c r="D171" i="39"/>
  <c r="F171" i="39" s="1"/>
  <c r="B171" i="39"/>
  <c r="A56" i="37"/>
  <c r="B56" i="37"/>
  <c r="C55" i="37"/>
  <c r="A56" i="36"/>
  <c r="C55" i="36"/>
  <c r="B56" i="36"/>
  <c r="B57" i="35"/>
  <c r="E56" i="35"/>
  <c r="A57" i="35"/>
  <c r="D57" i="35"/>
  <c r="F57" i="35" s="1"/>
  <c r="G56" i="35"/>
  <c r="C56" i="35"/>
  <c r="C18" i="28"/>
  <c r="E18" i="28" s="1"/>
  <c r="F18" i="28" s="1"/>
  <c r="D19" i="28"/>
  <c r="B19" i="28"/>
  <c r="A19" i="28"/>
  <c r="G18" i="28"/>
  <c r="E9" i="3"/>
  <c r="K9" i="3"/>
  <c r="F9" i="3"/>
  <c r="G9" i="3"/>
  <c r="C65" i="40" l="1"/>
  <c r="A66" i="40"/>
  <c r="A66" i="41"/>
  <c r="C65" i="41"/>
  <c r="G169" i="41"/>
  <c r="E169" i="41"/>
  <c r="B170" i="41"/>
  <c r="A170" i="41"/>
  <c r="C169" i="41"/>
  <c r="D170" i="41"/>
  <c r="F170" i="41" s="1"/>
  <c r="E168" i="40"/>
  <c r="C168" i="40"/>
  <c r="D169" i="40"/>
  <c r="F169" i="40" s="1"/>
  <c r="B169" i="40"/>
  <c r="A169" i="40"/>
  <c r="G168" i="40"/>
  <c r="A172" i="39"/>
  <c r="G171" i="39"/>
  <c r="C171" i="39"/>
  <c r="D172" i="39"/>
  <c r="F172" i="39" s="1"/>
  <c r="B172" i="39"/>
  <c r="E171" i="39"/>
  <c r="B57" i="37"/>
  <c r="A57" i="37"/>
  <c r="C56" i="37"/>
  <c r="B57" i="36"/>
  <c r="A57" i="36"/>
  <c r="C56" i="36"/>
  <c r="B58" i="35"/>
  <c r="E57" i="35"/>
  <c r="A58" i="35"/>
  <c r="G57" i="35"/>
  <c r="C57" i="35"/>
  <c r="D58" i="35"/>
  <c r="F58" i="35" s="1"/>
  <c r="D20" i="28"/>
  <c r="C19" i="28"/>
  <c r="E19" i="28" s="1"/>
  <c r="F19" i="28" s="1"/>
  <c r="G19" i="28"/>
  <c r="B20" i="28"/>
  <c r="A20" i="28"/>
  <c r="C66" i="40" l="1"/>
  <c r="A67" i="40"/>
  <c r="A67" i="41"/>
  <c r="C66" i="41"/>
  <c r="E170" i="41"/>
  <c r="B171" i="41"/>
  <c r="A171" i="41"/>
  <c r="G170" i="41"/>
  <c r="D171" i="41"/>
  <c r="F171" i="41" s="1"/>
  <c r="C170" i="41"/>
  <c r="E169" i="40"/>
  <c r="A170" i="40"/>
  <c r="G169" i="40"/>
  <c r="D170" i="40"/>
  <c r="F170" i="40" s="1"/>
  <c r="B170" i="40"/>
  <c r="C169" i="40"/>
  <c r="G172" i="39"/>
  <c r="C172" i="39"/>
  <c r="B173" i="39"/>
  <c r="D173" i="39"/>
  <c r="F173" i="39" s="1"/>
  <c r="E172" i="39"/>
  <c r="A173" i="39"/>
  <c r="C57" i="37"/>
  <c r="B58" i="37"/>
  <c r="A58" i="37"/>
  <c r="B58" i="36"/>
  <c r="A58" i="36"/>
  <c r="C57" i="36"/>
  <c r="D59" i="35"/>
  <c r="F59" i="35" s="1"/>
  <c r="G58" i="35"/>
  <c r="C58" i="35"/>
  <c r="B59" i="35"/>
  <c r="E58" i="35"/>
  <c r="A59" i="35"/>
  <c r="B21" i="28"/>
  <c r="A21" i="28"/>
  <c r="G20" i="28"/>
  <c r="D21" i="28"/>
  <c r="C20" i="28"/>
  <c r="E20" i="28" s="1"/>
  <c r="F20" i="28" s="1"/>
  <c r="A68" i="40" l="1"/>
  <c r="C67" i="40"/>
  <c r="A68" i="41"/>
  <c r="C67" i="41"/>
  <c r="D172" i="41"/>
  <c r="F172" i="41" s="1"/>
  <c r="B172" i="41"/>
  <c r="A172" i="41"/>
  <c r="G171" i="41"/>
  <c r="E171" i="41"/>
  <c r="C171" i="41"/>
  <c r="G170" i="40"/>
  <c r="D171" i="40"/>
  <c r="F171" i="40" s="1"/>
  <c r="B171" i="40"/>
  <c r="E170" i="40"/>
  <c r="C170" i="40"/>
  <c r="A171" i="40"/>
  <c r="A174" i="39"/>
  <c r="E173" i="39"/>
  <c r="C173" i="39"/>
  <c r="D174" i="39"/>
  <c r="F174" i="39" s="1"/>
  <c r="B174" i="39"/>
  <c r="G173" i="39"/>
  <c r="C58" i="37"/>
  <c r="B59" i="37"/>
  <c r="A59" i="37"/>
  <c r="C58" i="36"/>
  <c r="A59" i="36"/>
  <c r="B59" i="36"/>
  <c r="A60" i="35"/>
  <c r="D60" i="35"/>
  <c r="F60" i="35" s="1"/>
  <c r="G59" i="35"/>
  <c r="C59" i="35"/>
  <c r="B60" i="35"/>
  <c r="E59" i="35"/>
  <c r="G21" i="28"/>
  <c r="C21" i="28"/>
  <c r="E21" i="28" s="1"/>
  <c r="F21" i="28" s="1"/>
  <c r="D22" i="28"/>
  <c r="B22" i="28"/>
  <c r="A22" i="28"/>
  <c r="A69" i="40" l="1"/>
  <c r="C68" i="40"/>
  <c r="A69" i="41"/>
  <c r="C68" i="41"/>
  <c r="G172" i="41"/>
  <c r="C172" i="41"/>
  <c r="D173" i="41"/>
  <c r="F173" i="41" s="1"/>
  <c r="B173" i="41"/>
  <c r="A173" i="41"/>
  <c r="E172" i="41"/>
  <c r="A172" i="40"/>
  <c r="G171" i="40"/>
  <c r="C171" i="40"/>
  <c r="D172" i="40"/>
  <c r="F172" i="40" s="1"/>
  <c r="B172" i="40"/>
  <c r="E171" i="40"/>
  <c r="B175" i="39"/>
  <c r="G174" i="39"/>
  <c r="E174" i="39"/>
  <c r="D175" i="39"/>
  <c r="F175" i="39" s="1"/>
  <c r="A175" i="39"/>
  <c r="C174" i="39"/>
  <c r="A60" i="37"/>
  <c r="B60" i="37"/>
  <c r="C59" i="37"/>
  <c r="A60" i="36"/>
  <c r="B60" i="36"/>
  <c r="C59" i="36"/>
  <c r="B61" i="35"/>
  <c r="E60" i="35"/>
  <c r="A61" i="35"/>
  <c r="D61" i="35"/>
  <c r="F61" i="35" s="1"/>
  <c r="G60" i="35"/>
  <c r="C60" i="35"/>
  <c r="A23" i="28"/>
  <c r="G22" i="28"/>
  <c r="C22" i="28"/>
  <c r="E22" i="28" s="1"/>
  <c r="F22" i="28" s="1"/>
  <c r="B23" i="28"/>
  <c r="D23" i="28"/>
  <c r="C69" i="40" l="1"/>
  <c r="A70" i="40"/>
  <c r="A70" i="41"/>
  <c r="C69" i="41"/>
  <c r="A174" i="41"/>
  <c r="E173" i="41"/>
  <c r="B174" i="41"/>
  <c r="G173" i="41"/>
  <c r="C173" i="41"/>
  <c r="D174" i="41"/>
  <c r="F174" i="41" s="1"/>
  <c r="B173" i="40"/>
  <c r="A173" i="40"/>
  <c r="G172" i="40"/>
  <c r="D173" i="40"/>
  <c r="F173" i="40" s="1"/>
  <c r="E172" i="40"/>
  <c r="C172" i="40"/>
  <c r="B176" i="39"/>
  <c r="G175" i="39"/>
  <c r="E175" i="39"/>
  <c r="C175" i="39"/>
  <c r="D176" i="39"/>
  <c r="F176" i="39" s="1"/>
  <c r="A176" i="39"/>
  <c r="B61" i="37"/>
  <c r="C60" i="37"/>
  <c r="A61" i="37"/>
  <c r="B61" i="36"/>
  <c r="A61" i="36"/>
  <c r="C60" i="36"/>
  <c r="B62" i="35"/>
  <c r="E61" i="35"/>
  <c r="A62" i="35"/>
  <c r="D62" i="35"/>
  <c r="F62" i="35" s="1"/>
  <c r="G61" i="35"/>
  <c r="C61" i="35"/>
  <c r="G23" i="28"/>
  <c r="B24" i="28"/>
  <c r="D24" i="28"/>
  <c r="A24" i="28"/>
  <c r="C23" i="28"/>
  <c r="E23" i="28" s="1"/>
  <c r="F23" i="28" s="1"/>
  <c r="C70" i="40" l="1"/>
  <c r="A71" i="40"/>
  <c r="C70" i="41"/>
  <c r="A71" i="41"/>
  <c r="B175" i="41"/>
  <c r="A175" i="41"/>
  <c r="G174" i="41"/>
  <c r="C174" i="41"/>
  <c r="D175" i="41"/>
  <c r="F175" i="41" s="1"/>
  <c r="E174" i="41"/>
  <c r="B174" i="40"/>
  <c r="A174" i="40"/>
  <c r="C173" i="40"/>
  <c r="E173" i="40"/>
  <c r="D174" i="40"/>
  <c r="F174" i="40" s="1"/>
  <c r="G173" i="40"/>
  <c r="D177" i="39"/>
  <c r="F177" i="39" s="1"/>
  <c r="C176" i="39"/>
  <c r="B177" i="39"/>
  <c r="A177" i="39"/>
  <c r="G176" i="39"/>
  <c r="E176" i="39"/>
  <c r="B62" i="37"/>
  <c r="A62" i="37"/>
  <c r="C61" i="37"/>
  <c r="A62" i="36"/>
  <c r="C61" i="36"/>
  <c r="B62" i="36"/>
  <c r="D63" i="35"/>
  <c r="F63" i="35" s="1"/>
  <c r="G62" i="35"/>
  <c r="C62" i="35"/>
  <c r="B63" i="35"/>
  <c r="E62" i="35"/>
  <c r="A63" i="35"/>
  <c r="A25" i="28"/>
  <c r="C24" i="28"/>
  <c r="E24" i="28" s="1"/>
  <c r="F24" i="28" s="1"/>
  <c r="D25" i="28"/>
  <c r="B25" i="28"/>
  <c r="G24" i="28"/>
  <c r="B11" i="10"/>
  <c r="B12" i="10" s="1"/>
  <c r="A10" i="10"/>
  <c r="A11" i="10" s="1"/>
  <c r="A72" i="40" l="1"/>
  <c r="C71" i="40"/>
  <c r="C71" i="41"/>
  <c r="A72" i="41"/>
  <c r="D176" i="41"/>
  <c r="F176" i="41" s="1"/>
  <c r="B176" i="41"/>
  <c r="A176" i="41"/>
  <c r="G175" i="41"/>
  <c r="E175" i="41"/>
  <c r="C175" i="41"/>
  <c r="D175" i="40"/>
  <c r="F175" i="40" s="1"/>
  <c r="C174" i="40"/>
  <c r="B175" i="40"/>
  <c r="A175" i="40"/>
  <c r="G174" i="40"/>
  <c r="E174" i="40"/>
  <c r="E177" i="39"/>
  <c r="D178" i="39"/>
  <c r="F178" i="39" s="1"/>
  <c r="B178" i="39"/>
  <c r="A178" i="39"/>
  <c r="G177" i="39"/>
  <c r="C177" i="39"/>
  <c r="C62" i="37"/>
  <c r="B63" i="37"/>
  <c r="A63" i="37"/>
  <c r="C62" i="36"/>
  <c r="B63" i="36"/>
  <c r="A63" i="36"/>
  <c r="A64" i="35"/>
  <c r="D64" i="35"/>
  <c r="F64" i="35" s="1"/>
  <c r="G63" i="35"/>
  <c r="C63" i="35"/>
  <c r="B64" i="35"/>
  <c r="E63" i="35"/>
  <c r="B26" i="28"/>
  <c r="D26" i="28"/>
  <c r="C25" i="28"/>
  <c r="E25" i="28" s="1"/>
  <c r="F25" i="28" s="1"/>
  <c r="G25" i="28"/>
  <c r="A26" i="28"/>
  <c r="C11" i="10"/>
  <c r="B13" i="10"/>
  <c r="A12" i="10"/>
  <c r="C12" i="10" s="1"/>
  <c r="A73" i="40" l="1"/>
  <c r="C72" i="40"/>
  <c r="C72" i="41"/>
  <c r="A73" i="41"/>
  <c r="D177" i="41"/>
  <c r="F177" i="41" s="1"/>
  <c r="C176" i="41"/>
  <c r="E176" i="41"/>
  <c r="B177" i="41"/>
  <c r="A177" i="41"/>
  <c r="G176" i="41"/>
  <c r="D176" i="40"/>
  <c r="F176" i="40" s="1"/>
  <c r="C175" i="40"/>
  <c r="B176" i="40"/>
  <c r="A176" i="40"/>
  <c r="G175" i="40"/>
  <c r="E175" i="40"/>
  <c r="E178" i="39"/>
  <c r="G178" i="39"/>
  <c r="C178" i="39"/>
  <c r="D179" i="39"/>
  <c r="F179" i="39" s="1"/>
  <c r="B179" i="39"/>
  <c r="A179" i="39"/>
  <c r="A64" i="37"/>
  <c r="C63" i="37"/>
  <c r="B64" i="37"/>
  <c r="A64" i="36"/>
  <c r="B64" i="36"/>
  <c r="C63" i="36"/>
  <c r="B65" i="35"/>
  <c r="E64" i="35"/>
  <c r="A65" i="35"/>
  <c r="D65" i="35"/>
  <c r="F65" i="35" s="1"/>
  <c r="G64" i="35"/>
  <c r="C64" i="35"/>
  <c r="D27" i="28"/>
  <c r="B27" i="28"/>
  <c r="A27" i="28"/>
  <c r="G26" i="28"/>
  <c r="C26" i="28"/>
  <c r="E26" i="28" s="1"/>
  <c r="F26" i="28" s="1"/>
  <c r="I9" i="3"/>
  <c r="B14" i="10"/>
  <c r="A13" i="10"/>
  <c r="C13" i="10" s="1"/>
  <c r="C73" i="40" l="1"/>
  <c r="A74" i="40"/>
  <c r="A74" i="41"/>
  <c r="C73" i="41"/>
  <c r="E177" i="41"/>
  <c r="C177" i="41"/>
  <c r="B178" i="41"/>
  <c r="A178" i="41"/>
  <c r="G177" i="41"/>
  <c r="D178" i="41"/>
  <c r="F178" i="41" s="1"/>
  <c r="E176" i="40"/>
  <c r="D177" i="40"/>
  <c r="F177" i="40" s="1"/>
  <c r="C176" i="40"/>
  <c r="A177" i="40"/>
  <c r="G176" i="40"/>
  <c r="B177" i="40"/>
  <c r="B180" i="39"/>
  <c r="G179" i="39"/>
  <c r="E179" i="39"/>
  <c r="A180" i="39"/>
  <c r="C179" i="39"/>
  <c r="D180" i="39"/>
  <c r="F180" i="39" s="1"/>
  <c r="B65" i="37"/>
  <c r="A65" i="37"/>
  <c r="C64" i="37"/>
  <c r="B65" i="36"/>
  <c r="A65" i="36"/>
  <c r="C64" i="36"/>
  <c r="B66" i="35"/>
  <c r="E65" i="35"/>
  <c r="A66" i="35"/>
  <c r="D66" i="35"/>
  <c r="F66" i="35" s="1"/>
  <c r="C65" i="35"/>
  <c r="G65" i="35"/>
  <c r="D28" i="28"/>
  <c r="C27" i="28"/>
  <c r="E27" i="28" s="1"/>
  <c r="F27" i="28" s="1"/>
  <c r="B28" i="28"/>
  <c r="A28" i="28"/>
  <c r="G27" i="28"/>
  <c r="K5" i="3"/>
  <c r="H9" i="3"/>
  <c r="J5" i="3"/>
  <c r="H5" i="3"/>
  <c r="A14" i="10"/>
  <c r="C14" i="10" s="1"/>
  <c r="B15" i="10"/>
  <c r="C74" i="40" l="1"/>
  <c r="A75" i="40"/>
  <c r="A75" i="41"/>
  <c r="C74" i="41"/>
  <c r="E178" i="41"/>
  <c r="A179" i="41"/>
  <c r="G178" i="41"/>
  <c r="C178" i="41"/>
  <c r="D179" i="41"/>
  <c r="F179" i="41" s="1"/>
  <c r="B179" i="41"/>
  <c r="E177" i="40"/>
  <c r="D178" i="40"/>
  <c r="F178" i="40" s="1"/>
  <c r="B178" i="40"/>
  <c r="A178" i="40"/>
  <c r="G177" i="40"/>
  <c r="C177" i="40"/>
  <c r="G180" i="39"/>
  <c r="D181" i="39"/>
  <c r="F181" i="39" s="1"/>
  <c r="B181" i="39"/>
  <c r="A181" i="39"/>
  <c r="E180" i="39"/>
  <c r="C180" i="39"/>
  <c r="B66" i="37"/>
  <c r="A66" i="37"/>
  <c r="C65" i="37"/>
  <c r="B66" i="36"/>
  <c r="A66" i="36"/>
  <c r="C65" i="36"/>
  <c r="D67" i="35"/>
  <c r="F67" i="35" s="1"/>
  <c r="G66" i="35"/>
  <c r="C66" i="35"/>
  <c r="B67" i="35"/>
  <c r="E66" i="35"/>
  <c r="A67" i="35"/>
  <c r="J9" i="3"/>
  <c r="C5" i="3"/>
  <c r="A29" i="28"/>
  <c r="G28" i="28"/>
  <c r="C28" i="28"/>
  <c r="E28" i="28" s="1"/>
  <c r="F28" i="28" s="1"/>
  <c r="D29" i="28"/>
  <c r="B29" i="28"/>
  <c r="D5" i="3"/>
  <c r="G5" i="3"/>
  <c r="E5" i="3"/>
  <c r="I5" i="3"/>
  <c r="F5" i="3"/>
  <c r="A15" i="10"/>
  <c r="A16" i="10" s="1"/>
  <c r="B16" i="10"/>
  <c r="A76" i="40" l="1"/>
  <c r="C75" i="40"/>
  <c r="A76" i="41"/>
  <c r="C75" i="41"/>
  <c r="E179" i="41"/>
  <c r="D180" i="41"/>
  <c r="F180" i="41" s="1"/>
  <c r="B180" i="41"/>
  <c r="A180" i="41"/>
  <c r="G179" i="41"/>
  <c r="C179" i="41"/>
  <c r="G178" i="40"/>
  <c r="E178" i="40"/>
  <c r="A179" i="40"/>
  <c r="C178" i="40"/>
  <c r="D179" i="40"/>
  <c r="F179" i="40" s="1"/>
  <c r="B179" i="40"/>
  <c r="A182" i="39"/>
  <c r="D182" i="39"/>
  <c r="F182" i="39" s="1"/>
  <c r="C181" i="39"/>
  <c r="B182" i="39"/>
  <c r="G181" i="39"/>
  <c r="E181" i="39"/>
  <c r="C66" i="37"/>
  <c r="A67" i="37"/>
  <c r="B67" i="37"/>
  <c r="C66" i="36"/>
  <c r="B67" i="36"/>
  <c r="A67" i="36"/>
  <c r="A68" i="35"/>
  <c r="D68" i="35"/>
  <c r="F68" i="35" s="1"/>
  <c r="G67" i="35"/>
  <c r="C67" i="35"/>
  <c r="B68" i="35"/>
  <c r="E67" i="35"/>
  <c r="G29" i="28"/>
  <c r="D30" i="28"/>
  <c r="B30" i="28"/>
  <c r="A30" i="28"/>
  <c r="C29" i="28"/>
  <c r="E29" i="28" s="1"/>
  <c r="F29" i="28" s="1"/>
  <c r="C16" i="10"/>
  <c r="B17" i="10"/>
  <c r="A17" i="10"/>
  <c r="C15" i="10"/>
  <c r="A77" i="40" l="1"/>
  <c r="C76" i="40"/>
  <c r="C76" i="41"/>
  <c r="A77" i="41"/>
  <c r="G180" i="41"/>
  <c r="C180" i="41"/>
  <c r="A181" i="41"/>
  <c r="E180" i="41"/>
  <c r="D181" i="41"/>
  <c r="F181" i="41" s="1"/>
  <c r="B181" i="41"/>
  <c r="A180" i="40"/>
  <c r="G179" i="40"/>
  <c r="D180" i="40"/>
  <c r="F180" i="40" s="1"/>
  <c r="C179" i="40"/>
  <c r="B180" i="40"/>
  <c r="E179" i="40"/>
  <c r="B183" i="39"/>
  <c r="C182" i="39"/>
  <c r="A183" i="39"/>
  <c r="G182" i="39"/>
  <c r="D183" i="39"/>
  <c r="F183" i="39" s="1"/>
  <c r="E182" i="39"/>
  <c r="A68" i="37"/>
  <c r="B68" i="37"/>
  <c r="C67" i="37"/>
  <c r="A68" i="36"/>
  <c r="B68" i="36"/>
  <c r="C67" i="36"/>
  <c r="B69" i="35"/>
  <c r="E68" i="35"/>
  <c r="A69" i="35"/>
  <c r="D69" i="35"/>
  <c r="F69" i="35" s="1"/>
  <c r="G68" i="35"/>
  <c r="C68" i="35"/>
  <c r="A31" i="28"/>
  <c r="C30" i="28"/>
  <c r="E30" i="28" s="1"/>
  <c r="F30" i="28" s="1"/>
  <c r="D31" i="28"/>
  <c r="B31" i="28"/>
  <c r="G30" i="28"/>
  <c r="A18" i="10"/>
  <c r="C17" i="10"/>
  <c r="B18" i="10"/>
  <c r="C77" i="40" l="1"/>
  <c r="A78" i="40"/>
  <c r="A78" i="41"/>
  <c r="C77" i="41"/>
  <c r="A182" i="41"/>
  <c r="G181" i="41"/>
  <c r="B182" i="41"/>
  <c r="E181" i="41"/>
  <c r="D182" i="41"/>
  <c r="F182" i="41" s="1"/>
  <c r="C181" i="41"/>
  <c r="B181" i="40"/>
  <c r="A181" i="40"/>
  <c r="G180" i="40"/>
  <c r="E180" i="40"/>
  <c r="C180" i="40"/>
  <c r="D181" i="40"/>
  <c r="F181" i="40" s="1"/>
  <c r="A184" i="39"/>
  <c r="E183" i="39"/>
  <c r="G183" i="39"/>
  <c r="C183" i="39"/>
  <c r="B184" i="39"/>
  <c r="D184" i="39"/>
  <c r="F184" i="39" s="1"/>
  <c r="B69" i="37"/>
  <c r="A69" i="37"/>
  <c r="C68" i="37"/>
  <c r="B69" i="36"/>
  <c r="A69" i="36"/>
  <c r="C68" i="36"/>
  <c r="B70" i="35"/>
  <c r="E69" i="35"/>
  <c r="A70" i="35"/>
  <c r="C69" i="35"/>
  <c r="G69" i="35"/>
  <c r="D70" i="35"/>
  <c r="F70" i="35" s="1"/>
  <c r="G31" i="28"/>
  <c r="B32" i="28"/>
  <c r="A32" i="28"/>
  <c r="C31" i="28"/>
  <c r="E31" i="28" s="1"/>
  <c r="F31" i="28" s="1"/>
  <c r="D32" i="28"/>
  <c r="B19" i="10"/>
  <c r="A19" i="10"/>
  <c r="C18" i="10"/>
  <c r="C78" i="40" l="1"/>
  <c r="A79" i="40"/>
  <c r="C78" i="41"/>
  <c r="A79" i="41"/>
  <c r="B183" i="41"/>
  <c r="A183" i="41"/>
  <c r="D183" i="41"/>
  <c r="F183" i="41" s="1"/>
  <c r="G182" i="41"/>
  <c r="E182" i="41"/>
  <c r="C182" i="41"/>
  <c r="B182" i="40"/>
  <c r="A182" i="40"/>
  <c r="D182" i="40"/>
  <c r="F182" i="40" s="1"/>
  <c r="G181" i="40"/>
  <c r="E181" i="40"/>
  <c r="C181" i="40"/>
  <c r="D185" i="39"/>
  <c r="F185" i="39" s="1"/>
  <c r="C184" i="39"/>
  <c r="A185" i="39"/>
  <c r="G184" i="39"/>
  <c r="B185" i="39"/>
  <c r="E184" i="39"/>
  <c r="A70" i="37"/>
  <c r="C69" i="37"/>
  <c r="B70" i="37"/>
  <c r="B70" i="36"/>
  <c r="A70" i="36"/>
  <c r="C69" i="36"/>
  <c r="D71" i="35"/>
  <c r="F71" i="35" s="1"/>
  <c r="G70" i="35"/>
  <c r="C70" i="35"/>
  <c r="B71" i="35"/>
  <c r="E70" i="35"/>
  <c r="A71" i="35"/>
  <c r="A33" i="28"/>
  <c r="D33" i="28"/>
  <c r="B33" i="28"/>
  <c r="G32" i="28"/>
  <c r="C32" i="28"/>
  <c r="E32" i="28" s="1"/>
  <c r="F32" i="28" s="1"/>
  <c r="B20" i="10"/>
  <c r="A20" i="10"/>
  <c r="C19" i="10"/>
  <c r="A80" i="40" l="1"/>
  <c r="C79" i="40"/>
  <c r="A80" i="41"/>
  <c r="C79" i="41"/>
  <c r="B184" i="41"/>
  <c r="E183" i="41"/>
  <c r="C183" i="41"/>
  <c r="D184" i="41"/>
  <c r="F184" i="41" s="1"/>
  <c r="A184" i="41"/>
  <c r="G183" i="41"/>
  <c r="D183" i="40"/>
  <c r="F183" i="40" s="1"/>
  <c r="C182" i="40"/>
  <c r="B183" i="40"/>
  <c r="E182" i="40"/>
  <c r="A183" i="40"/>
  <c r="G182" i="40"/>
  <c r="C185" i="39"/>
  <c r="B186" i="39"/>
  <c r="G185" i="39"/>
  <c r="E185" i="39"/>
  <c r="D186" i="39"/>
  <c r="F186" i="39" s="1"/>
  <c r="A186" i="39"/>
  <c r="C70" i="37"/>
  <c r="B71" i="37"/>
  <c r="A71" i="37"/>
  <c r="C70" i="36"/>
  <c r="B71" i="36"/>
  <c r="A71" i="36"/>
  <c r="A72" i="35"/>
  <c r="D72" i="35"/>
  <c r="F72" i="35" s="1"/>
  <c r="G71" i="35"/>
  <c r="C71" i="35"/>
  <c r="E71" i="35"/>
  <c r="B72" i="35"/>
  <c r="B34" i="28"/>
  <c r="G33" i="28"/>
  <c r="D34" i="28"/>
  <c r="C33" i="28"/>
  <c r="E33" i="28" s="1"/>
  <c r="F33" i="28" s="1"/>
  <c r="A34" i="28"/>
  <c r="C20" i="10"/>
  <c r="B21" i="10"/>
  <c r="A21" i="10"/>
  <c r="A81" i="40" l="1"/>
  <c r="C80" i="40"/>
  <c r="C80" i="41"/>
  <c r="A81" i="41"/>
  <c r="D185" i="41"/>
  <c r="F185" i="41" s="1"/>
  <c r="C184" i="41"/>
  <c r="A185" i="41"/>
  <c r="G184" i="41"/>
  <c r="B185" i="41"/>
  <c r="E184" i="41"/>
  <c r="D184" i="40"/>
  <c r="F184" i="40" s="1"/>
  <c r="C183" i="40"/>
  <c r="B184" i="40"/>
  <c r="A184" i="40"/>
  <c r="G183" i="40"/>
  <c r="E183" i="40"/>
  <c r="E186" i="39"/>
  <c r="C186" i="39"/>
  <c r="D187" i="39"/>
  <c r="F187" i="39" s="1"/>
  <c r="B187" i="39"/>
  <c r="A187" i="39"/>
  <c r="G186" i="39"/>
  <c r="A72" i="37"/>
  <c r="B72" i="37"/>
  <c r="C71" i="37"/>
  <c r="A72" i="36"/>
  <c r="G71" i="36"/>
  <c r="D72" i="36"/>
  <c r="F72" i="36" s="1"/>
  <c r="B72" i="36"/>
  <c r="C71" i="36"/>
  <c r="B73" i="35"/>
  <c r="E72" i="35"/>
  <c r="A73" i="35"/>
  <c r="D73" i="35"/>
  <c r="F73" i="35" s="1"/>
  <c r="G72" i="35"/>
  <c r="C72" i="35"/>
  <c r="A35" i="28"/>
  <c r="G34" i="28"/>
  <c r="D35" i="28"/>
  <c r="B35" i="28"/>
  <c r="C34" i="28"/>
  <c r="E34" i="28" s="1"/>
  <c r="F34" i="28" s="1"/>
  <c r="C21" i="10"/>
  <c r="A22" i="10"/>
  <c r="B22" i="10"/>
  <c r="C81" i="40" l="1"/>
  <c r="A82" i="40"/>
  <c r="C82" i="40" s="1"/>
  <c r="A82" i="41"/>
  <c r="C81" i="41"/>
  <c r="D186" i="41"/>
  <c r="F186" i="41" s="1"/>
  <c r="C185" i="41"/>
  <c r="B186" i="41"/>
  <c r="E185" i="41"/>
  <c r="G185" i="41"/>
  <c r="A186" i="41"/>
  <c r="E184" i="40"/>
  <c r="D185" i="40"/>
  <c r="F185" i="40" s="1"/>
  <c r="C184" i="40"/>
  <c r="B185" i="40"/>
  <c r="A185" i="40"/>
  <c r="G184" i="40"/>
  <c r="A188" i="39"/>
  <c r="E187" i="39"/>
  <c r="B188" i="39"/>
  <c r="C187" i="39"/>
  <c r="G187" i="39"/>
  <c r="D188" i="39"/>
  <c r="F188" i="39" s="1"/>
  <c r="B73" i="37"/>
  <c r="A73" i="37"/>
  <c r="C72" i="37"/>
  <c r="B73" i="36"/>
  <c r="E72" i="36"/>
  <c r="D73" i="36"/>
  <c r="F73" i="36" s="1"/>
  <c r="A73" i="36"/>
  <c r="C72" i="36"/>
  <c r="G72" i="36"/>
  <c r="B74" i="35"/>
  <c r="E73" i="35"/>
  <c r="A74" i="35"/>
  <c r="G73" i="35"/>
  <c r="D74" i="35"/>
  <c r="F74" i="35" s="1"/>
  <c r="C73" i="35"/>
  <c r="D36" i="28"/>
  <c r="C35" i="28"/>
  <c r="E35" i="28" s="1"/>
  <c r="F35" i="28" s="1"/>
  <c r="B36" i="28"/>
  <c r="A36" i="28"/>
  <c r="G35" i="28"/>
  <c r="B23" i="10"/>
  <c r="C22" i="10"/>
  <c r="A23" i="10"/>
  <c r="A83" i="41" l="1"/>
  <c r="C82" i="41"/>
  <c r="E186" i="41"/>
  <c r="C186" i="41"/>
  <c r="D187" i="41"/>
  <c r="F187" i="41" s="1"/>
  <c r="B187" i="41"/>
  <c r="A187" i="41"/>
  <c r="G186" i="41"/>
  <c r="E185" i="40"/>
  <c r="B186" i="40"/>
  <c r="A186" i="40"/>
  <c r="G185" i="40"/>
  <c r="D186" i="40"/>
  <c r="F186" i="40" s="1"/>
  <c r="C185" i="40"/>
  <c r="G188" i="39"/>
  <c r="A189" i="39"/>
  <c r="D189" i="39"/>
  <c r="F189" i="39" s="1"/>
  <c r="B189" i="39"/>
  <c r="C188" i="39"/>
  <c r="E188" i="39"/>
  <c r="C73" i="37"/>
  <c r="B74" i="37"/>
  <c r="A74" i="37"/>
  <c r="B74" i="36"/>
  <c r="A74" i="36"/>
  <c r="C73" i="36"/>
  <c r="G73" i="36"/>
  <c r="E73" i="36"/>
  <c r="D74" i="36"/>
  <c r="F74" i="36" s="1"/>
  <c r="D75" i="35"/>
  <c r="F75" i="35" s="1"/>
  <c r="G74" i="35"/>
  <c r="C74" i="35"/>
  <c r="B75" i="35"/>
  <c r="E74" i="35"/>
  <c r="A75" i="35"/>
  <c r="B37" i="28"/>
  <c r="D37" i="28"/>
  <c r="A37" i="28"/>
  <c r="G36" i="28"/>
  <c r="C36" i="28"/>
  <c r="E36" i="28" s="1"/>
  <c r="F36" i="28" s="1"/>
  <c r="A24" i="10"/>
  <c r="C23" i="10"/>
  <c r="B24" i="10"/>
  <c r="A84" i="41" l="1"/>
  <c r="C83" i="41"/>
  <c r="E187" i="41"/>
  <c r="B188" i="41"/>
  <c r="A188" i="41"/>
  <c r="G187" i="41"/>
  <c r="C187" i="41"/>
  <c r="D188" i="41"/>
  <c r="F188" i="41" s="1"/>
  <c r="G186" i="40"/>
  <c r="E186" i="40"/>
  <c r="D187" i="40"/>
  <c r="F187" i="40" s="1"/>
  <c r="B187" i="40"/>
  <c r="A187" i="40"/>
  <c r="C186" i="40"/>
  <c r="A190" i="39"/>
  <c r="C189" i="39"/>
  <c r="B190" i="39"/>
  <c r="G189" i="39"/>
  <c r="E189" i="39"/>
  <c r="D190" i="39"/>
  <c r="F190" i="39" s="1"/>
  <c r="C74" i="37"/>
  <c r="B75" i="37"/>
  <c r="A75" i="37"/>
  <c r="D75" i="36"/>
  <c r="F75" i="36" s="1"/>
  <c r="G74" i="36"/>
  <c r="C74" i="36"/>
  <c r="A75" i="36"/>
  <c r="E74" i="36"/>
  <c r="B75" i="36"/>
  <c r="A76" i="35"/>
  <c r="D76" i="35"/>
  <c r="F76" i="35" s="1"/>
  <c r="G75" i="35"/>
  <c r="C75" i="35"/>
  <c r="B76" i="35"/>
  <c r="E75" i="35"/>
  <c r="D38" i="28"/>
  <c r="C37" i="28"/>
  <c r="E37" i="28" s="1"/>
  <c r="F37" i="28" s="1"/>
  <c r="G37" i="28"/>
  <c r="B38" i="28"/>
  <c r="A38" i="28"/>
  <c r="B25" i="10"/>
  <c r="C24" i="10"/>
  <c r="A25" i="10"/>
  <c r="C84" i="41" l="1"/>
  <c r="A85" i="41"/>
  <c r="G188" i="41"/>
  <c r="D189" i="41"/>
  <c r="F189" i="41" s="1"/>
  <c r="C188" i="41"/>
  <c r="B189" i="41"/>
  <c r="A189" i="41"/>
  <c r="E188" i="41"/>
  <c r="A188" i="40"/>
  <c r="G187" i="40"/>
  <c r="B188" i="40"/>
  <c r="E187" i="40"/>
  <c r="C187" i="40"/>
  <c r="D188" i="40"/>
  <c r="F188" i="40" s="1"/>
  <c r="B191" i="39"/>
  <c r="E190" i="39"/>
  <c r="C190" i="39"/>
  <c r="D191" i="39"/>
  <c r="F191" i="39" s="1"/>
  <c r="A191" i="39"/>
  <c r="G190" i="39"/>
  <c r="A76" i="37"/>
  <c r="B76" i="37"/>
  <c r="C75" i="37"/>
  <c r="A76" i="36"/>
  <c r="D76" i="36"/>
  <c r="F76" i="36" s="1"/>
  <c r="E75" i="36"/>
  <c r="B76" i="36"/>
  <c r="C75" i="36"/>
  <c r="G75" i="36"/>
  <c r="B77" i="35"/>
  <c r="E76" i="35"/>
  <c r="A77" i="35"/>
  <c r="D77" i="35"/>
  <c r="F77" i="35" s="1"/>
  <c r="G76" i="35"/>
  <c r="C76" i="35"/>
  <c r="D39" i="28"/>
  <c r="C38" i="28"/>
  <c r="E38" i="28" s="1"/>
  <c r="F38" i="28" s="1"/>
  <c r="A39" i="28"/>
  <c r="B39" i="28"/>
  <c r="G38" i="28"/>
  <c r="A26" i="10"/>
  <c r="C25" i="10"/>
  <c r="B26" i="10"/>
  <c r="C85" i="41" l="1"/>
  <c r="A86" i="41"/>
  <c r="A190" i="41"/>
  <c r="G189" i="41"/>
  <c r="E189" i="41"/>
  <c r="C189" i="41"/>
  <c r="D190" i="41"/>
  <c r="F190" i="41" s="1"/>
  <c r="B190" i="41"/>
  <c r="B189" i="40"/>
  <c r="A189" i="40"/>
  <c r="G188" i="40"/>
  <c r="D189" i="40"/>
  <c r="F189" i="40" s="1"/>
  <c r="E188" i="40"/>
  <c r="C188" i="40"/>
  <c r="G191" i="39"/>
  <c r="E191" i="39"/>
  <c r="B192" i="39"/>
  <c r="C191" i="39"/>
  <c r="D192" i="39"/>
  <c r="F192" i="39" s="1"/>
  <c r="A192" i="39"/>
  <c r="B77" i="37"/>
  <c r="C76" i="37"/>
  <c r="A77" i="37"/>
  <c r="B77" i="36"/>
  <c r="E76" i="36"/>
  <c r="A77" i="36"/>
  <c r="C76" i="36"/>
  <c r="G76" i="36"/>
  <c r="D77" i="36"/>
  <c r="F77" i="36" s="1"/>
  <c r="B78" i="35"/>
  <c r="E77" i="35"/>
  <c r="A78" i="35"/>
  <c r="D78" i="35"/>
  <c r="F78" i="35" s="1"/>
  <c r="G77" i="35"/>
  <c r="C77" i="35"/>
  <c r="G39" i="28"/>
  <c r="B40" i="28"/>
  <c r="D40" i="28"/>
  <c r="A40" i="28"/>
  <c r="C39" i="28"/>
  <c r="E39" i="28" s="1"/>
  <c r="F39" i="28" s="1"/>
  <c r="B27" i="10"/>
  <c r="A27" i="10"/>
  <c r="C26" i="10"/>
  <c r="C86" i="41" l="1"/>
  <c r="A87" i="41"/>
  <c r="B191" i="41"/>
  <c r="A191" i="41"/>
  <c r="G190" i="41"/>
  <c r="C190" i="41"/>
  <c r="D191" i="41"/>
  <c r="F191" i="41" s="1"/>
  <c r="E190" i="41"/>
  <c r="B190" i="40"/>
  <c r="A190" i="40"/>
  <c r="E189" i="40"/>
  <c r="C189" i="40"/>
  <c r="D190" i="40"/>
  <c r="F190" i="40" s="1"/>
  <c r="G189" i="40"/>
  <c r="D193" i="39"/>
  <c r="F193" i="39" s="1"/>
  <c r="C192" i="39"/>
  <c r="B193" i="39"/>
  <c r="G192" i="39"/>
  <c r="A193" i="39"/>
  <c r="E192" i="39"/>
  <c r="B78" i="37"/>
  <c r="A78" i="37"/>
  <c r="C77" i="37"/>
  <c r="A78" i="36"/>
  <c r="C77" i="36"/>
  <c r="G77" i="36"/>
  <c r="D78" i="36"/>
  <c r="F78" i="36" s="1"/>
  <c r="E77" i="36"/>
  <c r="B78" i="36"/>
  <c r="D79" i="35"/>
  <c r="F79" i="35" s="1"/>
  <c r="G78" i="35"/>
  <c r="C78" i="35"/>
  <c r="B79" i="35"/>
  <c r="E78" i="35"/>
  <c r="A79" i="35"/>
  <c r="A41" i="28"/>
  <c r="C40" i="28"/>
  <c r="E40" i="28" s="1"/>
  <c r="F40" i="28" s="1"/>
  <c r="B41" i="28"/>
  <c r="G40" i="28"/>
  <c r="D41" i="28"/>
  <c r="B28" i="10"/>
  <c r="A28" i="10"/>
  <c r="C27" i="10"/>
  <c r="A88" i="41" l="1"/>
  <c r="C87" i="41"/>
  <c r="B192" i="41"/>
  <c r="A192" i="41"/>
  <c r="C191" i="41"/>
  <c r="D192" i="41"/>
  <c r="F192" i="41" s="1"/>
  <c r="G191" i="41"/>
  <c r="E191" i="41"/>
  <c r="D191" i="40"/>
  <c r="F191" i="40" s="1"/>
  <c r="C190" i="40"/>
  <c r="B191" i="40"/>
  <c r="A191" i="40"/>
  <c r="G190" i="40"/>
  <c r="E190" i="40"/>
  <c r="D194" i="39"/>
  <c r="F194" i="39" s="1"/>
  <c r="B194" i="39"/>
  <c r="A194" i="39"/>
  <c r="E193" i="39"/>
  <c r="C193" i="39"/>
  <c r="G193" i="39"/>
  <c r="C78" i="37"/>
  <c r="B79" i="37"/>
  <c r="A79" i="37"/>
  <c r="D79" i="36"/>
  <c r="F79" i="36" s="1"/>
  <c r="G78" i="36"/>
  <c r="C78" i="36"/>
  <c r="E78" i="36"/>
  <c r="B79" i="36"/>
  <c r="A79" i="36"/>
  <c r="A80" i="35"/>
  <c r="D80" i="35"/>
  <c r="F80" i="35" s="1"/>
  <c r="G79" i="35"/>
  <c r="C79" i="35"/>
  <c r="B80" i="35"/>
  <c r="E79" i="35"/>
  <c r="B42" i="28"/>
  <c r="G41" i="28"/>
  <c r="D42" i="28"/>
  <c r="C41" i="28"/>
  <c r="E41" i="28" s="1"/>
  <c r="F41" i="28" s="1"/>
  <c r="A42" i="28"/>
  <c r="C28" i="10"/>
  <c r="B29" i="10"/>
  <c r="A29" i="10"/>
  <c r="C88" i="41" l="1"/>
  <c r="A89" i="41"/>
  <c r="D193" i="41"/>
  <c r="F193" i="41" s="1"/>
  <c r="C192" i="41"/>
  <c r="B193" i="41"/>
  <c r="G192" i="41"/>
  <c r="E192" i="41"/>
  <c r="A193" i="41"/>
  <c r="D192" i="40"/>
  <c r="F192" i="40" s="1"/>
  <c r="C191" i="40"/>
  <c r="E191" i="40"/>
  <c r="B192" i="40"/>
  <c r="A192" i="40"/>
  <c r="G191" i="40"/>
  <c r="E194" i="39"/>
  <c r="D195" i="39"/>
  <c r="F195" i="39" s="1"/>
  <c r="C194" i="39"/>
  <c r="B195" i="39"/>
  <c r="A195" i="39"/>
  <c r="G194" i="39"/>
  <c r="A80" i="37"/>
  <c r="B80" i="37"/>
  <c r="C79" i="37"/>
  <c r="A80" i="36"/>
  <c r="E79" i="36"/>
  <c r="B80" i="36"/>
  <c r="C79" i="36"/>
  <c r="G79" i="36"/>
  <c r="D80" i="36"/>
  <c r="F80" i="36" s="1"/>
  <c r="B81" i="35"/>
  <c r="E80" i="35"/>
  <c r="A81" i="35"/>
  <c r="D81" i="35"/>
  <c r="F81" i="35" s="1"/>
  <c r="G80" i="35"/>
  <c r="C80" i="35"/>
  <c r="A43" i="28"/>
  <c r="G42" i="28"/>
  <c r="C42" i="28"/>
  <c r="E42" i="28" s="1"/>
  <c r="F42" i="28" s="1"/>
  <c r="B43" i="28"/>
  <c r="D43" i="28"/>
  <c r="C29" i="10"/>
  <c r="B30" i="10"/>
  <c r="A30" i="10"/>
  <c r="C89" i="41" l="1"/>
  <c r="A90" i="41"/>
  <c r="D194" i="41"/>
  <c r="F194" i="41" s="1"/>
  <c r="C193" i="41"/>
  <c r="B194" i="41"/>
  <c r="E193" i="41"/>
  <c r="G193" i="41"/>
  <c r="A194" i="41"/>
  <c r="E192" i="40"/>
  <c r="D193" i="40"/>
  <c r="F193" i="40" s="1"/>
  <c r="C192" i="40"/>
  <c r="B193" i="40"/>
  <c r="A193" i="40"/>
  <c r="G192" i="40"/>
  <c r="A196" i="39"/>
  <c r="G195" i="39"/>
  <c r="C195" i="39"/>
  <c r="D196" i="39"/>
  <c r="F196" i="39" s="1"/>
  <c r="B196" i="39"/>
  <c r="E195" i="39"/>
  <c r="B81" i="37"/>
  <c r="A81" i="37"/>
  <c r="C80" i="37"/>
  <c r="B81" i="36"/>
  <c r="E80" i="36"/>
  <c r="A81" i="36"/>
  <c r="C80" i="36"/>
  <c r="G80" i="36"/>
  <c r="D81" i="36"/>
  <c r="F81" i="36" s="1"/>
  <c r="B82" i="35"/>
  <c r="E81" i="35"/>
  <c r="A82" i="35"/>
  <c r="C81" i="35"/>
  <c r="D82" i="35"/>
  <c r="F82" i="35" s="1"/>
  <c r="G81" i="35"/>
  <c r="D44" i="28"/>
  <c r="C43" i="28"/>
  <c r="E43" i="28" s="1"/>
  <c r="F43" i="28" s="1"/>
  <c r="B44" i="28"/>
  <c r="A44" i="28"/>
  <c r="G43" i="28"/>
  <c r="B31" i="10"/>
  <c r="C30" i="10"/>
  <c r="A31" i="10"/>
  <c r="A91" i="41" l="1"/>
  <c r="C90" i="41"/>
  <c r="E194" i="41"/>
  <c r="D195" i="41"/>
  <c r="F195" i="41" s="1"/>
  <c r="C194" i="41"/>
  <c r="G194" i="41"/>
  <c r="B195" i="41"/>
  <c r="A195" i="41"/>
  <c r="E193" i="40"/>
  <c r="C193" i="40"/>
  <c r="D194" i="40"/>
  <c r="F194" i="40" s="1"/>
  <c r="B194" i="40"/>
  <c r="A194" i="40"/>
  <c r="G193" i="40"/>
  <c r="E196" i="39"/>
  <c r="B197" i="39"/>
  <c r="A197" i="39"/>
  <c r="G196" i="39"/>
  <c r="C196" i="39"/>
  <c r="D197" i="39"/>
  <c r="F197" i="39" s="1"/>
  <c r="B82" i="37"/>
  <c r="A82" i="37"/>
  <c r="C81" i="37"/>
  <c r="G81" i="36"/>
  <c r="D82" i="36"/>
  <c r="F82" i="36" s="1"/>
  <c r="E81" i="36"/>
  <c r="B82" i="36"/>
  <c r="A82" i="36"/>
  <c r="C81" i="36"/>
  <c r="D83" i="35"/>
  <c r="F83" i="35" s="1"/>
  <c r="G82" i="35"/>
  <c r="C82" i="35"/>
  <c r="B83" i="35"/>
  <c r="E82" i="35"/>
  <c r="A83" i="35"/>
  <c r="B45" i="28"/>
  <c r="A45" i="28"/>
  <c r="G44" i="28"/>
  <c r="C44" i="28"/>
  <c r="E44" i="28" s="1"/>
  <c r="F44" i="28" s="1"/>
  <c r="D45" i="28"/>
  <c r="C31" i="10"/>
  <c r="A32" i="10"/>
  <c r="B32" i="10"/>
  <c r="A92" i="41" l="1"/>
  <c r="C91" i="41"/>
  <c r="E195" i="41"/>
  <c r="D196" i="41"/>
  <c r="F196" i="41" s="1"/>
  <c r="B196" i="41"/>
  <c r="A196" i="41"/>
  <c r="G195" i="41"/>
  <c r="C195" i="41"/>
  <c r="G194" i="40"/>
  <c r="E194" i="40"/>
  <c r="B195" i="40"/>
  <c r="A195" i="40"/>
  <c r="D195" i="40"/>
  <c r="F195" i="40" s="1"/>
  <c r="C194" i="40"/>
  <c r="C197" i="39"/>
  <c r="E197" i="39"/>
  <c r="D198" i="39"/>
  <c r="F198" i="39" s="1"/>
  <c r="B198" i="39"/>
  <c r="A198" i="39"/>
  <c r="G197" i="39"/>
  <c r="C82" i="37"/>
  <c r="A83" i="37"/>
  <c r="B83" i="37"/>
  <c r="D83" i="36"/>
  <c r="F83" i="36" s="1"/>
  <c r="G82" i="36"/>
  <c r="C82" i="36"/>
  <c r="E82" i="36"/>
  <c r="B83" i="36"/>
  <c r="A83" i="36"/>
  <c r="A84" i="35"/>
  <c r="D84" i="35"/>
  <c r="F84" i="35" s="1"/>
  <c r="G83" i="35"/>
  <c r="C83" i="35"/>
  <c r="E83" i="35"/>
  <c r="B84" i="35"/>
  <c r="D46" i="28"/>
  <c r="C45" i="28"/>
  <c r="E45" i="28" s="1"/>
  <c r="F45" i="28" s="1"/>
  <c r="G45" i="28"/>
  <c r="B46" i="28"/>
  <c r="A46" i="28"/>
  <c r="B33" i="10"/>
  <c r="C32" i="10"/>
  <c r="A33" i="10"/>
  <c r="C92" i="41" l="1"/>
  <c r="A93" i="41"/>
  <c r="E196" i="41"/>
  <c r="A197" i="41"/>
  <c r="G196" i="41"/>
  <c r="C196" i="41"/>
  <c r="D197" i="41"/>
  <c r="F197" i="41" s="1"/>
  <c r="B197" i="41"/>
  <c r="D196" i="40"/>
  <c r="F196" i="40" s="1"/>
  <c r="A196" i="40"/>
  <c r="G195" i="40"/>
  <c r="C195" i="40"/>
  <c r="B196" i="40"/>
  <c r="E195" i="40"/>
  <c r="G198" i="39"/>
  <c r="D199" i="39"/>
  <c r="F199" i="39" s="1"/>
  <c r="C198" i="39"/>
  <c r="A199" i="39"/>
  <c r="E198" i="39"/>
  <c r="B199" i="39"/>
  <c r="A84" i="37"/>
  <c r="B84" i="37"/>
  <c r="C83" i="37"/>
  <c r="A84" i="36"/>
  <c r="B84" i="36"/>
  <c r="C83" i="36"/>
  <c r="G83" i="36"/>
  <c r="D84" i="36"/>
  <c r="F84" i="36" s="1"/>
  <c r="E83" i="36"/>
  <c r="B85" i="35"/>
  <c r="E84" i="35"/>
  <c r="A85" i="35"/>
  <c r="D85" i="35"/>
  <c r="F85" i="35" s="1"/>
  <c r="G84" i="35"/>
  <c r="C84" i="35"/>
  <c r="D47" i="28"/>
  <c r="C46" i="28"/>
  <c r="E46" i="28" s="1"/>
  <c r="F46" i="28" s="1"/>
  <c r="A47" i="28"/>
  <c r="B47" i="28"/>
  <c r="G46" i="28"/>
  <c r="A34" i="10"/>
  <c r="C33" i="10"/>
  <c r="B34" i="10"/>
  <c r="C93" i="41" l="1"/>
  <c r="A94" i="41"/>
  <c r="B198" i="41"/>
  <c r="A198" i="41"/>
  <c r="D198" i="41"/>
  <c r="F198" i="41" s="1"/>
  <c r="G197" i="41"/>
  <c r="E197" i="41"/>
  <c r="C197" i="41"/>
  <c r="E196" i="40"/>
  <c r="D197" i="40"/>
  <c r="F197" i="40" s="1"/>
  <c r="B197" i="40"/>
  <c r="A197" i="40"/>
  <c r="G196" i="40"/>
  <c r="C196" i="40"/>
  <c r="A200" i="39"/>
  <c r="C199" i="39"/>
  <c r="D200" i="39"/>
  <c r="F200" i="39" s="1"/>
  <c r="E199" i="39"/>
  <c r="B200" i="39"/>
  <c r="G199" i="39"/>
  <c r="B85" i="37"/>
  <c r="A85" i="37"/>
  <c r="C84" i="37"/>
  <c r="B85" i="36"/>
  <c r="E84" i="36"/>
  <c r="A85" i="36"/>
  <c r="G84" i="36"/>
  <c r="D85" i="36"/>
  <c r="F85" i="36" s="1"/>
  <c r="C84" i="36"/>
  <c r="B86" i="35"/>
  <c r="E85" i="35"/>
  <c r="A86" i="35"/>
  <c r="C85" i="35"/>
  <c r="D86" i="35"/>
  <c r="F86" i="35" s="1"/>
  <c r="G85" i="35"/>
  <c r="G47" i="28"/>
  <c r="B48" i="28"/>
  <c r="C47" i="28"/>
  <c r="E47" i="28" s="1"/>
  <c r="F47" i="28" s="1"/>
  <c r="D48" i="28"/>
  <c r="A48" i="28"/>
  <c r="B35" i="10"/>
  <c r="A35" i="10"/>
  <c r="C34" i="10"/>
  <c r="C94" i="41" l="1"/>
  <c r="A95" i="41"/>
  <c r="G198" i="41"/>
  <c r="C198" i="41"/>
  <c r="D199" i="41"/>
  <c r="F199" i="41" s="1"/>
  <c r="E198" i="41"/>
  <c r="B199" i="41"/>
  <c r="A199" i="41"/>
  <c r="E197" i="40"/>
  <c r="C197" i="40"/>
  <c r="G197" i="40"/>
  <c r="D198" i="40"/>
  <c r="F198" i="40" s="1"/>
  <c r="B198" i="40"/>
  <c r="A198" i="40"/>
  <c r="B201" i="39"/>
  <c r="E200" i="39"/>
  <c r="C200" i="39"/>
  <c r="A201" i="39"/>
  <c r="D201" i="39"/>
  <c r="F201" i="39" s="1"/>
  <c r="G200" i="39"/>
  <c r="A86" i="37"/>
  <c r="C85" i="37"/>
  <c r="B86" i="37"/>
  <c r="B86" i="36"/>
  <c r="E85" i="36"/>
  <c r="A86" i="36"/>
  <c r="G85" i="36"/>
  <c r="C85" i="36"/>
  <c r="D86" i="36"/>
  <c r="F86" i="36" s="1"/>
  <c r="D87" i="35"/>
  <c r="F87" i="35" s="1"/>
  <c r="G86" i="35"/>
  <c r="C86" i="35"/>
  <c r="B87" i="35"/>
  <c r="E86" i="35"/>
  <c r="A87" i="35"/>
  <c r="A49" i="28"/>
  <c r="D49" i="28"/>
  <c r="B49" i="28"/>
  <c r="G48" i="28"/>
  <c r="C48" i="28"/>
  <c r="E48" i="28" s="1"/>
  <c r="F48" i="28" s="1"/>
  <c r="B36" i="10"/>
  <c r="A36" i="10"/>
  <c r="C35" i="10"/>
  <c r="A96" i="41" l="1"/>
  <c r="C95" i="41"/>
  <c r="A200" i="41"/>
  <c r="E199" i="41"/>
  <c r="C199" i="41"/>
  <c r="D200" i="41"/>
  <c r="F200" i="41" s="1"/>
  <c r="B200" i="41"/>
  <c r="G199" i="41"/>
  <c r="G198" i="40"/>
  <c r="B199" i="40"/>
  <c r="A199" i="40"/>
  <c r="E198" i="40"/>
  <c r="D199" i="40"/>
  <c r="F199" i="40" s="1"/>
  <c r="C198" i="40"/>
  <c r="G201" i="39"/>
  <c r="D202" i="39"/>
  <c r="F202" i="39" s="1"/>
  <c r="B202" i="39"/>
  <c r="A202" i="39"/>
  <c r="C201" i="39"/>
  <c r="E201" i="39"/>
  <c r="C86" i="37"/>
  <c r="B87" i="37"/>
  <c r="A87" i="37"/>
  <c r="D87" i="36"/>
  <c r="F87" i="36" s="1"/>
  <c r="G86" i="36"/>
  <c r="C86" i="36"/>
  <c r="B87" i="36"/>
  <c r="A87" i="36"/>
  <c r="E86" i="36"/>
  <c r="A88" i="35"/>
  <c r="D88" i="35"/>
  <c r="F88" i="35" s="1"/>
  <c r="G87" i="35"/>
  <c r="C87" i="35"/>
  <c r="E87" i="35"/>
  <c r="B88" i="35"/>
  <c r="B50" i="28"/>
  <c r="G49" i="28"/>
  <c r="D50" i="28"/>
  <c r="C49" i="28"/>
  <c r="E49" i="28" s="1"/>
  <c r="F49" i="28" s="1"/>
  <c r="A50" i="28"/>
  <c r="C36" i="10"/>
  <c r="B37" i="10"/>
  <c r="A37" i="10"/>
  <c r="A97" i="41" l="1"/>
  <c r="C96" i="41"/>
  <c r="B201" i="41"/>
  <c r="G200" i="41"/>
  <c r="E200" i="41"/>
  <c r="A201" i="41"/>
  <c r="C200" i="41"/>
  <c r="D201" i="41"/>
  <c r="F201" i="41" s="1"/>
  <c r="A200" i="40"/>
  <c r="G199" i="40"/>
  <c r="D200" i="40"/>
  <c r="F200" i="40" s="1"/>
  <c r="E199" i="40"/>
  <c r="C199" i="40"/>
  <c r="B200" i="40"/>
  <c r="D203" i="39"/>
  <c r="F203" i="39" s="1"/>
  <c r="C202" i="39"/>
  <c r="G202" i="39"/>
  <c r="E202" i="39"/>
  <c r="B203" i="39"/>
  <c r="A203" i="39"/>
  <c r="A88" i="37"/>
  <c r="B88" i="37"/>
  <c r="C87" i="37"/>
  <c r="A88" i="36"/>
  <c r="D88" i="36"/>
  <c r="F88" i="36" s="1"/>
  <c r="G87" i="36"/>
  <c r="C87" i="36"/>
  <c r="B88" i="36"/>
  <c r="E87" i="36"/>
  <c r="B89" i="35"/>
  <c r="E88" i="35"/>
  <c r="A89" i="35"/>
  <c r="D89" i="35"/>
  <c r="F89" i="35" s="1"/>
  <c r="G88" i="35"/>
  <c r="C88" i="35"/>
  <c r="A51" i="28"/>
  <c r="G50" i="28"/>
  <c r="D51" i="28"/>
  <c r="B51" i="28"/>
  <c r="C50" i="28"/>
  <c r="E50" i="28" s="1"/>
  <c r="F50" i="28" s="1"/>
  <c r="C37" i="10"/>
  <c r="B38" i="10"/>
  <c r="A38" i="10"/>
  <c r="C97" i="41" l="1"/>
  <c r="A98" i="41"/>
  <c r="B202" i="41"/>
  <c r="A202" i="41"/>
  <c r="G201" i="41"/>
  <c r="D202" i="41"/>
  <c r="F202" i="41" s="1"/>
  <c r="E201" i="41"/>
  <c r="C201" i="41"/>
  <c r="B201" i="40"/>
  <c r="A201" i="40"/>
  <c r="E200" i="40"/>
  <c r="C200" i="40"/>
  <c r="D201" i="40"/>
  <c r="F201" i="40" s="1"/>
  <c r="G200" i="40"/>
  <c r="A204" i="39"/>
  <c r="C203" i="39"/>
  <c r="D204" i="39"/>
  <c r="F204" i="39" s="1"/>
  <c r="B204" i="39"/>
  <c r="G203" i="39"/>
  <c r="E203" i="39"/>
  <c r="B89" i="37"/>
  <c r="A89" i="37"/>
  <c r="C88" i="37"/>
  <c r="B89" i="36"/>
  <c r="E88" i="36"/>
  <c r="A89" i="36"/>
  <c r="D89" i="36"/>
  <c r="F89" i="36" s="1"/>
  <c r="C88" i="36"/>
  <c r="G88" i="36"/>
  <c r="B90" i="35"/>
  <c r="E89" i="35"/>
  <c r="A90" i="35"/>
  <c r="G89" i="35"/>
  <c r="D90" i="35"/>
  <c r="F90" i="35" s="1"/>
  <c r="C89" i="35"/>
  <c r="D52" i="28"/>
  <c r="C51" i="28"/>
  <c r="E51" i="28" s="1"/>
  <c r="F51" i="28" s="1"/>
  <c r="B52" i="28"/>
  <c r="A52" i="28"/>
  <c r="G51" i="28"/>
  <c r="C38" i="10"/>
  <c r="B39" i="10"/>
  <c r="A39" i="10"/>
  <c r="A99" i="41" l="1"/>
  <c r="C98" i="41"/>
  <c r="D203" i="41"/>
  <c r="F203" i="41" s="1"/>
  <c r="C202" i="41"/>
  <c r="B203" i="41"/>
  <c r="G202" i="41"/>
  <c r="E202" i="41"/>
  <c r="A203" i="41"/>
  <c r="B202" i="40"/>
  <c r="A202" i="40"/>
  <c r="G201" i="40"/>
  <c r="D202" i="40"/>
  <c r="F202" i="40" s="1"/>
  <c r="E201" i="40"/>
  <c r="C201" i="40"/>
  <c r="E204" i="39"/>
  <c r="B205" i="39"/>
  <c r="G204" i="39"/>
  <c r="A205" i="39"/>
  <c r="C204" i="39"/>
  <c r="D205" i="39"/>
  <c r="F205" i="39" s="1"/>
  <c r="A90" i="37"/>
  <c r="B90" i="37"/>
  <c r="C89" i="37"/>
  <c r="B90" i="36"/>
  <c r="E89" i="36"/>
  <c r="D90" i="36"/>
  <c r="F90" i="36" s="1"/>
  <c r="C89" i="36"/>
  <c r="A90" i="36"/>
  <c r="G89" i="36"/>
  <c r="D91" i="35"/>
  <c r="F91" i="35" s="1"/>
  <c r="G90" i="35"/>
  <c r="C90" i="35"/>
  <c r="B91" i="35"/>
  <c r="E90" i="35"/>
  <c r="A91" i="35"/>
  <c r="B53" i="28"/>
  <c r="D53" i="28"/>
  <c r="A53" i="28"/>
  <c r="C52" i="28"/>
  <c r="E52" i="28" s="1"/>
  <c r="F52" i="28" s="1"/>
  <c r="G52" i="28"/>
  <c r="A40" i="10"/>
  <c r="C39" i="10"/>
  <c r="B40" i="10"/>
  <c r="A100" i="41" l="1"/>
  <c r="C99" i="41"/>
  <c r="E203" i="41"/>
  <c r="C203" i="41"/>
  <c r="D204" i="41"/>
  <c r="F204" i="41" s="1"/>
  <c r="B204" i="41"/>
  <c r="A204" i="41"/>
  <c r="G203" i="41"/>
  <c r="D203" i="40"/>
  <c r="F203" i="40" s="1"/>
  <c r="C202" i="40"/>
  <c r="B203" i="40"/>
  <c r="E202" i="40"/>
  <c r="A203" i="40"/>
  <c r="G202" i="40"/>
  <c r="D206" i="39"/>
  <c r="F206" i="39" s="1"/>
  <c r="B206" i="39"/>
  <c r="G205" i="39"/>
  <c r="E205" i="39"/>
  <c r="A206" i="39"/>
  <c r="C205" i="39"/>
  <c r="C90" i="37"/>
  <c r="B91" i="37"/>
  <c r="A91" i="37"/>
  <c r="D91" i="36"/>
  <c r="F91" i="36" s="1"/>
  <c r="G90" i="36"/>
  <c r="C90" i="36"/>
  <c r="E90" i="36"/>
  <c r="B91" i="36"/>
  <c r="A91" i="36"/>
  <c r="A92" i="35"/>
  <c r="D92" i="35"/>
  <c r="F92" i="35" s="1"/>
  <c r="G91" i="35"/>
  <c r="C91" i="35"/>
  <c r="B92" i="35"/>
  <c r="E91" i="35"/>
  <c r="D54" i="28"/>
  <c r="C53" i="28"/>
  <c r="E53" i="28" s="1"/>
  <c r="F53" i="28" s="1"/>
  <c r="G53" i="28"/>
  <c r="B54" i="28"/>
  <c r="A54" i="28"/>
  <c r="B41" i="10"/>
  <c r="C40" i="10"/>
  <c r="A41" i="10"/>
  <c r="A101" i="41" l="1"/>
  <c r="C100" i="41"/>
  <c r="E204" i="41"/>
  <c r="G204" i="41"/>
  <c r="B205" i="41"/>
  <c r="A205" i="41"/>
  <c r="C204" i="41"/>
  <c r="D205" i="41"/>
  <c r="F205" i="41" s="1"/>
  <c r="D204" i="40"/>
  <c r="F204" i="40" s="1"/>
  <c r="C203" i="40"/>
  <c r="E203" i="40"/>
  <c r="B204" i="40"/>
  <c r="A204" i="40"/>
  <c r="G203" i="40"/>
  <c r="G206" i="39"/>
  <c r="D207" i="39"/>
  <c r="F207" i="39" s="1"/>
  <c r="C206" i="39"/>
  <c r="A207" i="39"/>
  <c r="E206" i="39"/>
  <c r="B207" i="39"/>
  <c r="A92" i="37"/>
  <c r="B92" i="37"/>
  <c r="C91" i="37"/>
  <c r="A92" i="36"/>
  <c r="D92" i="36"/>
  <c r="F92" i="36" s="1"/>
  <c r="G91" i="36"/>
  <c r="C91" i="36"/>
  <c r="E91" i="36"/>
  <c r="B92" i="36"/>
  <c r="B93" i="35"/>
  <c r="E92" i="35"/>
  <c r="A93" i="35"/>
  <c r="D93" i="35"/>
  <c r="F93" i="35" s="1"/>
  <c r="G92" i="35"/>
  <c r="C92" i="35"/>
  <c r="D55" i="28"/>
  <c r="C54" i="28"/>
  <c r="E54" i="28" s="1"/>
  <c r="F54" i="28" s="1"/>
  <c r="A55" i="28"/>
  <c r="G54" i="28"/>
  <c r="B55" i="28"/>
  <c r="A42" i="10"/>
  <c r="C41" i="10"/>
  <c r="B42" i="10"/>
  <c r="C101" i="41" l="1"/>
  <c r="A102" i="41"/>
  <c r="B206" i="41"/>
  <c r="A206" i="41"/>
  <c r="G205" i="41"/>
  <c r="E205" i="41"/>
  <c r="C205" i="41"/>
  <c r="D206" i="41"/>
  <c r="F206" i="41" s="1"/>
  <c r="E204" i="40"/>
  <c r="B205" i="40"/>
  <c r="A205" i="40"/>
  <c r="G204" i="40"/>
  <c r="C204" i="40"/>
  <c r="D205" i="40"/>
  <c r="F205" i="40" s="1"/>
  <c r="A208" i="39"/>
  <c r="G207" i="39"/>
  <c r="B208" i="39"/>
  <c r="E207" i="39"/>
  <c r="C207" i="39"/>
  <c r="D208" i="39"/>
  <c r="F208" i="39" s="1"/>
  <c r="B93" i="37"/>
  <c r="C92" i="37"/>
  <c r="A93" i="37"/>
  <c r="B93" i="36"/>
  <c r="E92" i="36"/>
  <c r="A93" i="36"/>
  <c r="G92" i="36"/>
  <c r="D93" i="36"/>
  <c r="F93" i="36" s="1"/>
  <c r="C92" i="36"/>
  <c r="B94" i="35"/>
  <c r="E93" i="35"/>
  <c r="A94" i="35"/>
  <c r="D94" i="35"/>
  <c r="F94" i="35" s="1"/>
  <c r="G93" i="35"/>
  <c r="C93" i="35"/>
  <c r="G55" i="28"/>
  <c r="B56" i="28"/>
  <c r="D56" i="28"/>
  <c r="A56" i="28"/>
  <c r="C55" i="28"/>
  <c r="E55" i="28" s="1"/>
  <c r="F55" i="28" s="1"/>
  <c r="B43" i="10"/>
  <c r="A43" i="10"/>
  <c r="C42" i="10"/>
  <c r="C102" i="41" l="1"/>
  <c r="A103" i="41"/>
  <c r="G206" i="41"/>
  <c r="D207" i="41"/>
  <c r="F207" i="41" s="1"/>
  <c r="B207" i="41"/>
  <c r="A207" i="41"/>
  <c r="E206" i="41"/>
  <c r="C206" i="41"/>
  <c r="E205" i="40"/>
  <c r="D206" i="40"/>
  <c r="F206" i="40" s="1"/>
  <c r="B206" i="40"/>
  <c r="G205" i="40"/>
  <c r="C205" i="40"/>
  <c r="A206" i="40"/>
  <c r="B209" i="39"/>
  <c r="E208" i="39"/>
  <c r="D209" i="39"/>
  <c r="F209" i="39" s="1"/>
  <c r="A209" i="39"/>
  <c r="G208" i="39"/>
  <c r="C208" i="39"/>
  <c r="A94" i="37"/>
  <c r="B94" i="37"/>
  <c r="C93" i="37"/>
  <c r="B94" i="36"/>
  <c r="E93" i="36"/>
  <c r="A94" i="36"/>
  <c r="G93" i="36"/>
  <c r="D94" i="36"/>
  <c r="F94" i="36" s="1"/>
  <c r="C93" i="36"/>
  <c r="D95" i="35"/>
  <c r="F95" i="35" s="1"/>
  <c r="G94" i="35"/>
  <c r="C94" i="35"/>
  <c r="B95" i="35"/>
  <c r="E94" i="35"/>
  <c r="A95" i="35"/>
  <c r="A57" i="28"/>
  <c r="C56" i="28"/>
  <c r="E56" i="28" s="1"/>
  <c r="F56" i="28" s="1"/>
  <c r="D57" i="28"/>
  <c r="B57" i="28"/>
  <c r="G56" i="28"/>
  <c r="B44" i="10"/>
  <c r="A44" i="10"/>
  <c r="C43" i="10"/>
  <c r="A104" i="41" l="1"/>
  <c r="C103" i="41"/>
  <c r="A208" i="41"/>
  <c r="C207" i="41"/>
  <c r="D208" i="41"/>
  <c r="F208" i="41" s="1"/>
  <c r="B208" i="41"/>
  <c r="G207" i="41"/>
  <c r="E207" i="41"/>
  <c r="G206" i="40"/>
  <c r="E206" i="40"/>
  <c r="C206" i="40"/>
  <c r="B207" i="40"/>
  <c r="A207" i="40"/>
  <c r="D207" i="40"/>
  <c r="F207" i="40" s="1"/>
  <c r="G209" i="39"/>
  <c r="C209" i="39"/>
  <c r="D210" i="39"/>
  <c r="F210" i="39" s="1"/>
  <c r="B210" i="39"/>
  <c r="A210" i="39"/>
  <c r="E209" i="39"/>
  <c r="A95" i="37"/>
  <c r="C94" i="37"/>
  <c r="B95" i="37"/>
  <c r="D95" i="36"/>
  <c r="F95" i="36" s="1"/>
  <c r="G94" i="36"/>
  <c r="C94" i="36"/>
  <c r="B95" i="36"/>
  <c r="A95" i="36"/>
  <c r="E94" i="36"/>
  <c r="A96" i="35"/>
  <c r="D96" i="35"/>
  <c r="F96" i="35" s="1"/>
  <c r="G95" i="35"/>
  <c r="C95" i="35"/>
  <c r="B96" i="35"/>
  <c r="E95" i="35"/>
  <c r="B58" i="28"/>
  <c r="G57" i="28"/>
  <c r="D58" i="28"/>
  <c r="C57" i="28"/>
  <c r="E57" i="28" s="1"/>
  <c r="F57" i="28" s="1"/>
  <c r="A58" i="28"/>
  <c r="C44" i="10"/>
  <c r="B45" i="10"/>
  <c r="A45" i="10"/>
  <c r="A105" i="41" l="1"/>
  <c r="C104" i="41"/>
  <c r="B209" i="41"/>
  <c r="E208" i="41"/>
  <c r="A209" i="41"/>
  <c r="G208" i="41"/>
  <c r="D209" i="41"/>
  <c r="F209" i="41" s="1"/>
  <c r="C208" i="41"/>
  <c r="A208" i="40"/>
  <c r="G207" i="40"/>
  <c r="B208" i="40"/>
  <c r="C207" i="40"/>
  <c r="D208" i="40"/>
  <c r="F208" i="40" s="1"/>
  <c r="E207" i="40"/>
  <c r="D211" i="39"/>
  <c r="F211" i="39" s="1"/>
  <c r="C210" i="39"/>
  <c r="G210" i="39"/>
  <c r="A211" i="39"/>
  <c r="B211" i="39"/>
  <c r="E210" i="39"/>
  <c r="B96" i="37"/>
  <c r="A96" i="37"/>
  <c r="G95" i="37"/>
  <c r="D96" i="37"/>
  <c r="F96" i="37" s="1"/>
  <c r="C95" i="37"/>
  <c r="A96" i="36"/>
  <c r="D96" i="36"/>
  <c r="F96" i="36" s="1"/>
  <c r="G95" i="36"/>
  <c r="C95" i="36"/>
  <c r="B96" i="36"/>
  <c r="E95" i="36"/>
  <c r="B97" i="35"/>
  <c r="E96" i="35"/>
  <c r="A97" i="35"/>
  <c r="D97" i="35"/>
  <c r="F97" i="35" s="1"/>
  <c r="G96" i="35"/>
  <c r="C96" i="35"/>
  <c r="A59" i="28"/>
  <c r="G58" i="28"/>
  <c r="C58" i="28"/>
  <c r="E58" i="28" s="1"/>
  <c r="F58" i="28" s="1"/>
  <c r="B59" i="28"/>
  <c r="D59" i="28"/>
  <c r="C45" i="10"/>
  <c r="B46" i="10"/>
  <c r="A46" i="10"/>
  <c r="C105" i="41" l="1"/>
  <c r="A106" i="41"/>
  <c r="C106" i="41" s="1"/>
  <c r="A210" i="41"/>
  <c r="G209" i="41"/>
  <c r="C209" i="41"/>
  <c r="E209" i="41"/>
  <c r="B210" i="41"/>
  <c r="D210" i="41"/>
  <c r="F210" i="41" s="1"/>
  <c r="B209" i="40"/>
  <c r="A209" i="40"/>
  <c r="C208" i="40"/>
  <c r="D209" i="40"/>
  <c r="F209" i="40" s="1"/>
  <c r="G208" i="40"/>
  <c r="E208" i="40"/>
  <c r="A212" i="39"/>
  <c r="D212" i="39"/>
  <c r="F212" i="39" s="1"/>
  <c r="E211" i="39"/>
  <c r="B212" i="39"/>
  <c r="G211" i="39"/>
  <c r="C211" i="39"/>
  <c r="B97" i="37"/>
  <c r="E96" i="37"/>
  <c r="A97" i="37"/>
  <c r="C96" i="37"/>
  <c r="G96" i="37"/>
  <c r="D97" i="37"/>
  <c r="F97" i="37" s="1"/>
  <c r="B97" i="36"/>
  <c r="E96" i="36"/>
  <c r="A97" i="36"/>
  <c r="D97" i="36"/>
  <c r="F97" i="36" s="1"/>
  <c r="C96" i="36"/>
  <c r="G96" i="36"/>
  <c r="B98" i="35"/>
  <c r="E97" i="35"/>
  <c r="A98" i="35"/>
  <c r="C97" i="35"/>
  <c r="D98" i="35"/>
  <c r="F98" i="35" s="1"/>
  <c r="G97" i="35"/>
  <c r="D60" i="28"/>
  <c r="C59" i="28"/>
  <c r="E59" i="28" s="1"/>
  <c r="F59" i="28" s="1"/>
  <c r="B60" i="28"/>
  <c r="A60" i="28"/>
  <c r="G59" i="28"/>
  <c r="C46" i="10"/>
  <c r="B47" i="10"/>
  <c r="A47" i="10"/>
  <c r="D211" i="41" l="1"/>
  <c r="F211" i="41" s="1"/>
  <c r="C210" i="41"/>
  <c r="B211" i="41"/>
  <c r="A211" i="41"/>
  <c r="G210" i="41"/>
  <c r="E210" i="41"/>
  <c r="B210" i="40"/>
  <c r="E209" i="40"/>
  <c r="G209" i="40"/>
  <c r="C209" i="40"/>
  <c r="D210" i="40"/>
  <c r="F210" i="40" s="1"/>
  <c r="A210" i="40"/>
  <c r="E212" i="39"/>
  <c r="B213" i="39"/>
  <c r="G212" i="39"/>
  <c r="D213" i="39"/>
  <c r="F213" i="39" s="1"/>
  <c r="A213" i="39"/>
  <c r="C212" i="39"/>
  <c r="D98" i="37"/>
  <c r="F98" i="37" s="1"/>
  <c r="G97" i="37"/>
  <c r="C97" i="37"/>
  <c r="B98" i="37"/>
  <c r="A98" i="37"/>
  <c r="E97" i="37"/>
  <c r="B98" i="36"/>
  <c r="E97" i="36"/>
  <c r="D98" i="36"/>
  <c r="F98" i="36" s="1"/>
  <c r="C97" i="36"/>
  <c r="A98" i="36"/>
  <c r="G97" i="36"/>
  <c r="D99" i="35"/>
  <c r="F99" i="35" s="1"/>
  <c r="G98" i="35"/>
  <c r="C98" i="35"/>
  <c r="B99" i="35"/>
  <c r="E98" i="35"/>
  <c r="A99" i="35"/>
  <c r="B61" i="28"/>
  <c r="A61" i="28"/>
  <c r="G60" i="28"/>
  <c r="C60" i="28"/>
  <c r="E60" i="28" s="1"/>
  <c r="F60" i="28" s="1"/>
  <c r="D61" i="28"/>
  <c r="B48" i="10"/>
  <c r="C47" i="10"/>
  <c r="A48" i="10"/>
  <c r="C211" i="41" l="1"/>
  <c r="D212" i="41"/>
  <c r="F212" i="41" s="1"/>
  <c r="E211" i="41"/>
  <c r="B212" i="41"/>
  <c r="A212" i="41"/>
  <c r="G211" i="41"/>
  <c r="D211" i="40"/>
  <c r="F211" i="40" s="1"/>
  <c r="C210" i="40"/>
  <c r="B211" i="40"/>
  <c r="A211" i="40"/>
  <c r="G210" i="40"/>
  <c r="E210" i="40"/>
  <c r="A214" i="39"/>
  <c r="C213" i="39"/>
  <c r="D214" i="39"/>
  <c r="F214" i="39" s="1"/>
  <c r="B214" i="39"/>
  <c r="G213" i="39"/>
  <c r="E213" i="39"/>
  <c r="A99" i="37"/>
  <c r="D99" i="37"/>
  <c r="F99" i="37" s="1"/>
  <c r="G98" i="37"/>
  <c r="C98" i="37"/>
  <c r="E98" i="37"/>
  <c r="B99" i="37"/>
  <c r="D99" i="36"/>
  <c r="F99" i="36" s="1"/>
  <c r="G98" i="36"/>
  <c r="C98" i="36"/>
  <c r="E98" i="36"/>
  <c r="B99" i="36"/>
  <c r="A99" i="36"/>
  <c r="A100" i="35"/>
  <c r="D100" i="35"/>
  <c r="F100" i="35" s="1"/>
  <c r="G99" i="35"/>
  <c r="C99" i="35"/>
  <c r="E99" i="35"/>
  <c r="B100" i="35"/>
  <c r="D62" i="28"/>
  <c r="C61" i="28"/>
  <c r="E61" i="28" s="1"/>
  <c r="F61" i="28" s="1"/>
  <c r="G61" i="28"/>
  <c r="B62" i="28"/>
  <c r="A62" i="28"/>
  <c r="A49" i="10"/>
  <c r="B49" i="10"/>
  <c r="C48" i="10"/>
  <c r="E212" i="41" l="1"/>
  <c r="C212" i="41"/>
  <c r="B213" i="41"/>
  <c r="A213" i="41"/>
  <c r="G212" i="41"/>
  <c r="D213" i="41"/>
  <c r="F213" i="41" s="1"/>
  <c r="D212" i="40"/>
  <c r="F212" i="40" s="1"/>
  <c r="C211" i="40"/>
  <c r="A212" i="40"/>
  <c r="G211" i="40"/>
  <c r="E211" i="40"/>
  <c r="B212" i="40"/>
  <c r="G214" i="39"/>
  <c r="D215" i="39"/>
  <c r="F215" i="39" s="1"/>
  <c r="C214" i="39"/>
  <c r="A215" i="39"/>
  <c r="E214" i="39"/>
  <c r="B215" i="39"/>
  <c r="B100" i="37"/>
  <c r="E99" i="37"/>
  <c r="A100" i="37"/>
  <c r="D100" i="37"/>
  <c r="F100" i="37" s="1"/>
  <c r="G99" i="37"/>
  <c r="C99" i="37"/>
  <c r="A100" i="36"/>
  <c r="D100" i="36"/>
  <c r="F100" i="36" s="1"/>
  <c r="G99" i="36"/>
  <c r="C99" i="36"/>
  <c r="E99" i="36"/>
  <c r="B100" i="36"/>
  <c r="B101" i="35"/>
  <c r="E100" i="35"/>
  <c r="A101" i="35"/>
  <c r="D101" i="35"/>
  <c r="F101" i="35" s="1"/>
  <c r="G100" i="35"/>
  <c r="C100" i="35"/>
  <c r="D63" i="28"/>
  <c r="C62" i="28"/>
  <c r="E62" i="28" s="1"/>
  <c r="F62" i="28" s="1"/>
  <c r="A63" i="28"/>
  <c r="B63" i="28"/>
  <c r="G62" i="28"/>
  <c r="B50" i="10"/>
  <c r="A50" i="10"/>
  <c r="C49" i="10"/>
  <c r="A214" i="41" l="1"/>
  <c r="G213" i="41"/>
  <c r="E213" i="41"/>
  <c r="C213" i="41"/>
  <c r="B214" i="41"/>
  <c r="D214" i="41"/>
  <c r="F214" i="41" s="1"/>
  <c r="E212" i="40"/>
  <c r="G212" i="40"/>
  <c r="C212" i="40"/>
  <c r="D213" i="40"/>
  <c r="F213" i="40" s="1"/>
  <c r="B213" i="40"/>
  <c r="A213" i="40"/>
  <c r="A216" i="39"/>
  <c r="E215" i="39"/>
  <c r="B216" i="39"/>
  <c r="G215" i="39"/>
  <c r="D216" i="39"/>
  <c r="F216" i="39" s="1"/>
  <c r="C215" i="39"/>
  <c r="B101" i="37"/>
  <c r="E100" i="37"/>
  <c r="A101" i="37"/>
  <c r="G100" i="37"/>
  <c r="C100" i="37"/>
  <c r="D101" i="37"/>
  <c r="F101" i="37" s="1"/>
  <c r="B101" i="36"/>
  <c r="E100" i="36"/>
  <c r="A101" i="36"/>
  <c r="G100" i="36"/>
  <c r="D101" i="36"/>
  <c r="F101" i="36" s="1"/>
  <c r="C100" i="36"/>
  <c r="B102" i="35"/>
  <c r="E101" i="35"/>
  <c r="A102" i="35"/>
  <c r="C101" i="35"/>
  <c r="D102" i="35"/>
  <c r="F102" i="35" s="1"/>
  <c r="G101" i="35"/>
  <c r="G63" i="28"/>
  <c r="B64" i="28"/>
  <c r="C63" i="28"/>
  <c r="E63" i="28" s="1"/>
  <c r="F63" i="28" s="1"/>
  <c r="D64" i="28"/>
  <c r="A64" i="28"/>
  <c r="C50" i="10"/>
  <c r="A51" i="10"/>
  <c r="B51" i="10"/>
  <c r="G214" i="41" l="1"/>
  <c r="B215" i="41"/>
  <c r="A215" i="41"/>
  <c r="D215" i="41"/>
  <c r="F215" i="41" s="1"/>
  <c r="E214" i="41"/>
  <c r="C214" i="41"/>
  <c r="E213" i="40"/>
  <c r="B214" i="40"/>
  <c r="A214" i="40"/>
  <c r="D214" i="40"/>
  <c r="F214" i="40" s="1"/>
  <c r="G213" i="40"/>
  <c r="C213" i="40"/>
  <c r="B217" i="39"/>
  <c r="E216" i="39"/>
  <c r="A217" i="39"/>
  <c r="C216" i="39"/>
  <c r="D217" i="39"/>
  <c r="F217" i="39" s="1"/>
  <c r="G216" i="39"/>
  <c r="D102" i="37"/>
  <c r="F102" i="37" s="1"/>
  <c r="G101" i="37"/>
  <c r="C101" i="37"/>
  <c r="B102" i="37"/>
  <c r="E101" i="37"/>
  <c r="A102" i="37"/>
  <c r="B102" i="36"/>
  <c r="E101" i="36"/>
  <c r="A102" i="36"/>
  <c r="G101" i="36"/>
  <c r="D102" i="36"/>
  <c r="F102" i="36" s="1"/>
  <c r="C101" i="36"/>
  <c r="D103" i="35"/>
  <c r="F103" i="35" s="1"/>
  <c r="G102" i="35"/>
  <c r="C102" i="35"/>
  <c r="B103" i="35"/>
  <c r="E102" i="35"/>
  <c r="A103" i="35"/>
  <c r="A65" i="28"/>
  <c r="D65" i="28"/>
  <c r="B65" i="28"/>
  <c r="G64" i="28"/>
  <c r="C64" i="28"/>
  <c r="E64" i="28" s="1"/>
  <c r="F64" i="28" s="1"/>
  <c r="C51" i="10"/>
  <c r="B52" i="10"/>
  <c r="A52" i="10"/>
  <c r="A216" i="41" l="1"/>
  <c r="C215" i="41"/>
  <c r="D216" i="41"/>
  <c r="F216" i="41" s="1"/>
  <c r="E215" i="41"/>
  <c r="B216" i="41"/>
  <c r="G215" i="41"/>
  <c r="G214" i="40"/>
  <c r="C214" i="40"/>
  <c r="D215" i="40"/>
  <c r="F215" i="40" s="1"/>
  <c r="E214" i="40"/>
  <c r="B215" i="40"/>
  <c r="A215" i="40"/>
  <c r="B218" i="39"/>
  <c r="A218" i="39"/>
  <c r="G217" i="39"/>
  <c r="E217" i="39"/>
  <c r="D218" i="39"/>
  <c r="F218" i="39" s="1"/>
  <c r="C217" i="39"/>
  <c r="B103" i="37"/>
  <c r="A103" i="37"/>
  <c r="C102" i="37"/>
  <c r="G102" i="37"/>
  <c r="D103" i="37"/>
  <c r="F103" i="37" s="1"/>
  <c r="E102" i="37"/>
  <c r="D103" i="36"/>
  <c r="F103" i="36" s="1"/>
  <c r="G102" i="36"/>
  <c r="C102" i="36"/>
  <c r="B103" i="36"/>
  <c r="A103" i="36"/>
  <c r="E102" i="36"/>
  <c r="A104" i="35"/>
  <c r="D104" i="35"/>
  <c r="F104" i="35" s="1"/>
  <c r="G103" i="35"/>
  <c r="C103" i="35"/>
  <c r="E103" i="35"/>
  <c r="B104" i="35"/>
  <c r="B66" i="28"/>
  <c r="G65" i="28"/>
  <c r="C65" i="28"/>
  <c r="E65" i="28" s="1"/>
  <c r="F65" i="28" s="1"/>
  <c r="A66" i="28"/>
  <c r="D66" i="28"/>
  <c r="A53" i="10"/>
  <c r="B53" i="10"/>
  <c r="C52" i="10"/>
  <c r="B217" i="41" l="1"/>
  <c r="E216" i="41"/>
  <c r="C216" i="41"/>
  <c r="D217" i="41"/>
  <c r="F217" i="41" s="1"/>
  <c r="A217" i="41"/>
  <c r="G216" i="41"/>
  <c r="A216" i="40"/>
  <c r="G215" i="40"/>
  <c r="E215" i="40"/>
  <c r="D216" i="40"/>
  <c r="F216" i="40" s="1"/>
  <c r="C215" i="40"/>
  <c r="B216" i="40"/>
  <c r="D219" i="39"/>
  <c r="F219" i="39" s="1"/>
  <c r="C218" i="39"/>
  <c r="G218" i="39"/>
  <c r="E218" i="39"/>
  <c r="B219" i="39"/>
  <c r="A219" i="39"/>
  <c r="D104" i="37"/>
  <c r="F104" i="37" s="1"/>
  <c r="G103" i="37"/>
  <c r="C103" i="37"/>
  <c r="A104" i="37"/>
  <c r="E103" i="37"/>
  <c r="B104" i="37"/>
  <c r="A104" i="36"/>
  <c r="D104" i="36"/>
  <c r="F104" i="36" s="1"/>
  <c r="G103" i="36"/>
  <c r="C103" i="36"/>
  <c r="B104" i="36"/>
  <c r="E103" i="36"/>
  <c r="B105" i="35"/>
  <c r="E104" i="35"/>
  <c r="A105" i="35"/>
  <c r="D105" i="35"/>
  <c r="F105" i="35" s="1"/>
  <c r="G104" i="35"/>
  <c r="C104" i="35"/>
  <c r="D67" i="28"/>
  <c r="C66" i="28"/>
  <c r="E66" i="28" s="1"/>
  <c r="F66" i="28" s="1"/>
  <c r="B67" i="28"/>
  <c r="A67" i="28"/>
  <c r="G66" i="28"/>
  <c r="B54" i="10"/>
  <c r="C53" i="10"/>
  <c r="A54" i="10"/>
  <c r="G217" i="41" l="1"/>
  <c r="E217" i="41"/>
  <c r="C217" i="41"/>
  <c r="B218" i="41"/>
  <c r="A218" i="41"/>
  <c r="D218" i="41"/>
  <c r="F218" i="41" s="1"/>
  <c r="B217" i="40"/>
  <c r="A217" i="40"/>
  <c r="D217" i="40"/>
  <c r="F217" i="40" s="1"/>
  <c r="G216" i="40"/>
  <c r="E216" i="40"/>
  <c r="C216" i="40"/>
  <c r="A220" i="39"/>
  <c r="B220" i="39"/>
  <c r="G219" i="39"/>
  <c r="E219" i="39"/>
  <c r="D220" i="39"/>
  <c r="F220" i="39" s="1"/>
  <c r="C219" i="39"/>
  <c r="A105" i="37"/>
  <c r="D105" i="37"/>
  <c r="F105" i="37" s="1"/>
  <c r="E104" i="37"/>
  <c r="B105" i="37"/>
  <c r="C104" i="37"/>
  <c r="G104" i="37"/>
  <c r="B105" i="36"/>
  <c r="E104" i="36"/>
  <c r="A105" i="36"/>
  <c r="D105" i="36"/>
  <c r="F105" i="36" s="1"/>
  <c r="C104" i="36"/>
  <c r="G104" i="36"/>
  <c r="B106" i="35"/>
  <c r="E105" i="35"/>
  <c r="A106" i="35"/>
  <c r="G105" i="35"/>
  <c r="D106" i="35"/>
  <c r="F106" i="35" s="1"/>
  <c r="C105" i="35"/>
  <c r="G67" i="28"/>
  <c r="A68" i="28"/>
  <c r="C67" i="28"/>
  <c r="E67" i="28" s="1"/>
  <c r="F67" i="28" s="1"/>
  <c r="B68" i="28"/>
  <c r="D68" i="28"/>
  <c r="B55" i="10"/>
  <c r="A55" i="10"/>
  <c r="C54" i="10"/>
  <c r="D219" i="41" l="1"/>
  <c r="F219" i="41" s="1"/>
  <c r="C218" i="41"/>
  <c r="B219" i="41"/>
  <c r="A219" i="41"/>
  <c r="G218" i="41"/>
  <c r="E218" i="41"/>
  <c r="B218" i="40"/>
  <c r="C217" i="40"/>
  <c r="D218" i="40"/>
  <c r="F218" i="40" s="1"/>
  <c r="A218" i="40"/>
  <c r="G217" i="40"/>
  <c r="E217" i="40"/>
  <c r="E220" i="39"/>
  <c r="B221" i="39"/>
  <c r="C220" i="39"/>
  <c r="D221" i="39"/>
  <c r="F221" i="39" s="1"/>
  <c r="A221" i="39"/>
  <c r="G220" i="39"/>
  <c r="B106" i="37"/>
  <c r="E105" i="37"/>
  <c r="A106" i="37"/>
  <c r="D106" i="37"/>
  <c r="F106" i="37" s="1"/>
  <c r="C105" i="37"/>
  <c r="G105" i="37"/>
  <c r="B106" i="36"/>
  <c r="E105" i="36"/>
  <c r="D106" i="36"/>
  <c r="F106" i="36" s="1"/>
  <c r="C105" i="36"/>
  <c r="A106" i="36"/>
  <c r="G105" i="36"/>
  <c r="D107" i="35"/>
  <c r="F107" i="35" s="1"/>
  <c r="G106" i="35"/>
  <c r="C106" i="35"/>
  <c r="B107" i="35"/>
  <c r="E106" i="35"/>
  <c r="A107" i="35"/>
  <c r="A69" i="28"/>
  <c r="D69" i="28"/>
  <c r="B69" i="28"/>
  <c r="G68" i="28"/>
  <c r="C68" i="28"/>
  <c r="E68" i="28" s="1"/>
  <c r="F68" i="28" s="1"/>
  <c r="C55" i="10"/>
  <c r="B56" i="10"/>
  <c r="A56" i="10"/>
  <c r="D220" i="41" l="1"/>
  <c r="F220" i="41" s="1"/>
  <c r="B220" i="41"/>
  <c r="E219" i="41"/>
  <c r="C219" i="41"/>
  <c r="A220" i="41"/>
  <c r="G219" i="41"/>
  <c r="D219" i="40"/>
  <c r="F219" i="40" s="1"/>
  <c r="C218" i="40"/>
  <c r="G218" i="40"/>
  <c r="E218" i="40"/>
  <c r="B219" i="40"/>
  <c r="A219" i="40"/>
  <c r="E221" i="39"/>
  <c r="C221" i="39"/>
  <c r="B222" i="39"/>
  <c r="A222" i="39"/>
  <c r="G221" i="39"/>
  <c r="D222" i="39"/>
  <c r="F222" i="39" s="1"/>
  <c r="B107" i="37"/>
  <c r="E106" i="37"/>
  <c r="D107" i="37"/>
  <c r="F107" i="37" s="1"/>
  <c r="C106" i="37"/>
  <c r="A107" i="37"/>
  <c r="G106" i="37"/>
  <c r="D107" i="36"/>
  <c r="F107" i="36" s="1"/>
  <c r="G106" i="36"/>
  <c r="C106" i="36"/>
  <c r="E106" i="36"/>
  <c r="B107" i="36"/>
  <c r="A107" i="36"/>
  <c r="A108" i="35"/>
  <c r="D108" i="35"/>
  <c r="F108" i="35" s="1"/>
  <c r="G107" i="35"/>
  <c r="C107" i="35"/>
  <c r="B108" i="35"/>
  <c r="E107" i="35"/>
  <c r="B70" i="28"/>
  <c r="C69" i="28"/>
  <c r="E69" i="28" s="1"/>
  <c r="F69" i="28" s="1"/>
  <c r="D70" i="28"/>
  <c r="A70" i="28"/>
  <c r="G69" i="28"/>
  <c r="A57" i="10"/>
  <c r="C56" i="10"/>
  <c r="B57" i="10"/>
  <c r="E220" i="41" l="1"/>
  <c r="C220" i="41"/>
  <c r="D221" i="41"/>
  <c r="F221" i="41" s="1"/>
  <c r="B221" i="41"/>
  <c r="A221" i="41"/>
  <c r="G220" i="41"/>
  <c r="D220" i="40"/>
  <c r="F220" i="40" s="1"/>
  <c r="C219" i="40"/>
  <c r="B220" i="40"/>
  <c r="A220" i="40"/>
  <c r="E219" i="40"/>
  <c r="G219" i="40"/>
  <c r="G222" i="39"/>
  <c r="D223" i="39"/>
  <c r="F223" i="39" s="1"/>
  <c r="C222" i="39"/>
  <c r="B223" i="39"/>
  <c r="E222" i="39"/>
  <c r="A223" i="39"/>
  <c r="D108" i="37"/>
  <c r="F108" i="37" s="1"/>
  <c r="G107" i="37"/>
  <c r="C107" i="37"/>
  <c r="E107" i="37"/>
  <c r="B108" i="37"/>
  <c r="A108" i="37"/>
  <c r="A108" i="36"/>
  <c r="D108" i="36"/>
  <c r="F108" i="36" s="1"/>
  <c r="G107" i="36"/>
  <c r="C107" i="36"/>
  <c r="E107" i="36"/>
  <c r="B108" i="36"/>
  <c r="B109" i="35"/>
  <c r="E108" i="35"/>
  <c r="A109" i="35"/>
  <c r="D109" i="35"/>
  <c r="F109" i="35" s="1"/>
  <c r="G108" i="35"/>
  <c r="C108" i="35"/>
  <c r="G70" i="28"/>
  <c r="A71" i="28"/>
  <c r="C70" i="28"/>
  <c r="E70" i="28" s="1"/>
  <c r="F70" i="28" s="1"/>
  <c r="B71" i="28"/>
  <c r="D71" i="28"/>
  <c r="B58" i="10"/>
  <c r="A58" i="10"/>
  <c r="C57" i="10"/>
  <c r="G221" i="41" l="1"/>
  <c r="E221" i="41"/>
  <c r="A222" i="41"/>
  <c r="C221" i="41"/>
  <c r="B222" i="41"/>
  <c r="D222" i="41"/>
  <c r="F222" i="41" s="1"/>
  <c r="E220" i="40"/>
  <c r="C220" i="40"/>
  <c r="D221" i="40"/>
  <c r="F221" i="40" s="1"/>
  <c r="B221" i="40"/>
  <c r="A221" i="40"/>
  <c r="G220" i="40"/>
  <c r="A224" i="39"/>
  <c r="B224" i="39"/>
  <c r="G223" i="39"/>
  <c r="D224" i="39"/>
  <c r="F224" i="39" s="1"/>
  <c r="E223" i="39"/>
  <c r="C223" i="39"/>
  <c r="A109" i="37"/>
  <c r="D109" i="37"/>
  <c r="F109" i="37" s="1"/>
  <c r="G108" i="37"/>
  <c r="C108" i="37"/>
  <c r="E108" i="37"/>
  <c r="B109" i="37"/>
  <c r="B109" i="36"/>
  <c r="E108" i="36"/>
  <c r="A109" i="36"/>
  <c r="G108" i="36"/>
  <c r="D109" i="36"/>
  <c r="F109" i="36" s="1"/>
  <c r="C108" i="36"/>
  <c r="B110" i="35"/>
  <c r="E109" i="35"/>
  <c r="A110" i="35"/>
  <c r="D110" i="35"/>
  <c r="F110" i="35" s="1"/>
  <c r="G109" i="35"/>
  <c r="C109" i="35"/>
  <c r="D72" i="28"/>
  <c r="C71" i="28"/>
  <c r="E71" i="28" s="1"/>
  <c r="F71" i="28" s="1"/>
  <c r="A72" i="28"/>
  <c r="B72" i="28"/>
  <c r="G71" i="28"/>
  <c r="A59" i="10"/>
  <c r="B59" i="10"/>
  <c r="C58" i="10"/>
  <c r="G222" i="41" l="1"/>
  <c r="B223" i="41"/>
  <c r="A223" i="41"/>
  <c r="D223" i="41"/>
  <c r="F223" i="41" s="1"/>
  <c r="C222" i="41"/>
  <c r="E222" i="41"/>
  <c r="E221" i="40"/>
  <c r="A222" i="40"/>
  <c r="G221" i="40"/>
  <c r="B222" i="40"/>
  <c r="C221" i="40"/>
  <c r="D222" i="40"/>
  <c r="F222" i="40" s="1"/>
  <c r="B225" i="39"/>
  <c r="E224" i="39"/>
  <c r="C224" i="39"/>
  <c r="G224" i="39"/>
  <c r="A225" i="39"/>
  <c r="D225" i="39"/>
  <c r="F225" i="39" s="1"/>
  <c r="B110" i="37"/>
  <c r="E109" i="37"/>
  <c r="A110" i="37"/>
  <c r="G109" i="37"/>
  <c r="D110" i="37"/>
  <c r="F110" i="37" s="1"/>
  <c r="C109" i="37"/>
  <c r="B110" i="36"/>
  <c r="E109" i="36"/>
  <c r="A110" i="36"/>
  <c r="G109" i="36"/>
  <c r="C109" i="36"/>
  <c r="D110" i="36"/>
  <c r="F110" i="36" s="1"/>
  <c r="D111" i="35"/>
  <c r="F111" i="35" s="1"/>
  <c r="G110" i="35"/>
  <c r="C110" i="35"/>
  <c r="B111" i="35"/>
  <c r="E110" i="35"/>
  <c r="A111" i="35"/>
  <c r="B73" i="28"/>
  <c r="C72" i="28"/>
  <c r="E72" i="28" s="1"/>
  <c r="F72" i="28" s="1"/>
  <c r="D73" i="28"/>
  <c r="A73" i="28"/>
  <c r="G72" i="28"/>
  <c r="C59" i="10"/>
  <c r="B60" i="10"/>
  <c r="A60" i="10"/>
  <c r="A224" i="41" l="1"/>
  <c r="D224" i="41"/>
  <c r="F224" i="41" s="1"/>
  <c r="B224" i="41"/>
  <c r="E223" i="41"/>
  <c r="C223" i="41"/>
  <c r="G223" i="41"/>
  <c r="G222" i="40"/>
  <c r="D223" i="40"/>
  <c r="F223" i="40" s="1"/>
  <c r="B223" i="40"/>
  <c r="A223" i="40"/>
  <c r="E222" i="40"/>
  <c r="C222" i="40"/>
  <c r="B226" i="39"/>
  <c r="G225" i="39"/>
  <c r="D226" i="39"/>
  <c r="F226" i="39" s="1"/>
  <c r="A226" i="39"/>
  <c r="E225" i="39"/>
  <c r="C225" i="39"/>
  <c r="B111" i="37"/>
  <c r="E110" i="37"/>
  <c r="A111" i="37"/>
  <c r="G110" i="37"/>
  <c r="D111" i="37"/>
  <c r="F111" i="37" s="1"/>
  <c r="C110" i="37"/>
  <c r="D111" i="36"/>
  <c r="F111" i="36" s="1"/>
  <c r="G110" i="36"/>
  <c r="C110" i="36"/>
  <c r="B111" i="36"/>
  <c r="A111" i="36"/>
  <c r="E110" i="36"/>
  <c r="A112" i="35"/>
  <c r="D112" i="35"/>
  <c r="F112" i="35" s="1"/>
  <c r="G111" i="35"/>
  <c r="C111" i="35"/>
  <c r="B112" i="35"/>
  <c r="E111" i="35"/>
  <c r="A74" i="28"/>
  <c r="G73" i="28"/>
  <c r="C73" i="28"/>
  <c r="E73" i="28" s="1"/>
  <c r="F73" i="28" s="1"/>
  <c r="B74" i="28"/>
  <c r="D74" i="28"/>
  <c r="A61" i="10"/>
  <c r="B61" i="10"/>
  <c r="C60" i="10"/>
  <c r="B225" i="41" l="1"/>
  <c r="C224" i="41"/>
  <c r="D225" i="41"/>
  <c r="F225" i="41" s="1"/>
  <c r="A225" i="41"/>
  <c r="G224" i="41"/>
  <c r="E224" i="41"/>
  <c r="A224" i="40"/>
  <c r="G223" i="40"/>
  <c r="C223" i="40"/>
  <c r="B224" i="40"/>
  <c r="E223" i="40"/>
  <c r="D224" i="40"/>
  <c r="F224" i="40" s="1"/>
  <c r="D227" i="39"/>
  <c r="F227" i="39" s="1"/>
  <c r="C226" i="39"/>
  <c r="G226" i="39"/>
  <c r="B227" i="39"/>
  <c r="A227" i="39"/>
  <c r="E226" i="39"/>
  <c r="D112" i="37"/>
  <c r="F112" i="37" s="1"/>
  <c r="G111" i="37"/>
  <c r="C111" i="37"/>
  <c r="B112" i="37"/>
  <c r="A112" i="37"/>
  <c r="E111" i="37"/>
  <c r="A112" i="36"/>
  <c r="D112" i="36"/>
  <c r="F112" i="36" s="1"/>
  <c r="G111" i="36"/>
  <c r="C111" i="36"/>
  <c r="B112" i="36"/>
  <c r="E111" i="36"/>
  <c r="B113" i="35"/>
  <c r="E112" i="35"/>
  <c r="A113" i="35"/>
  <c r="D113" i="35"/>
  <c r="F113" i="35" s="1"/>
  <c r="G112" i="35"/>
  <c r="C112" i="35"/>
  <c r="D75" i="28"/>
  <c r="C74" i="28"/>
  <c r="E74" i="28" s="1"/>
  <c r="F74" i="28" s="1"/>
  <c r="B75" i="28"/>
  <c r="A75" i="28"/>
  <c r="G74" i="28"/>
  <c r="B62" i="10"/>
  <c r="A62" i="10"/>
  <c r="C61" i="10"/>
  <c r="E225" i="41" l="1"/>
  <c r="A226" i="41"/>
  <c r="G225" i="41"/>
  <c r="C225" i="41"/>
  <c r="D226" i="41"/>
  <c r="F226" i="41" s="1"/>
  <c r="B226" i="41"/>
  <c r="B225" i="40"/>
  <c r="A225" i="40"/>
  <c r="G224" i="40"/>
  <c r="E224" i="40"/>
  <c r="C224" i="40"/>
  <c r="D225" i="40"/>
  <c r="F225" i="40" s="1"/>
  <c r="A228" i="39"/>
  <c r="C227" i="39"/>
  <c r="B228" i="39"/>
  <c r="G227" i="39"/>
  <c r="D228" i="39"/>
  <c r="F228" i="39" s="1"/>
  <c r="E227" i="39"/>
  <c r="A113" i="37"/>
  <c r="D113" i="37"/>
  <c r="F113" i="37" s="1"/>
  <c r="G112" i="37"/>
  <c r="C112" i="37"/>
  <c r="B113" i="37"/>
  <c r="E112" i="37"/>
  <c r="B113" i="36"/>
  <c r="E112" i="36"/>
  <c r="A113" i="36"/>
  <c r="D113" i="36"/>
  <c r="F113" i="36" s="1"/>
  <c r="C112" i="36"/>
  <c r="G112" i="36"/>
  <c r="B114" i="35"/>
  <c r="E113" i="35"/>
  <c r="A114" i="35"/>
  <c r="D114" i="35"/>
  <c r="F114" i="35" s="1"/>
  <c r="G113" i="35"/>
  <c r="C113" i="35"/>
  <c r="G75" i="28"/>
  <c r="C75" i="28"/>
  <c r="E75" i="28" s="1"/>
  <c r="F75" i="28" s="1"/>
  <c r="D76" i="28"/>
  <c r="B76" i="28"/>
  <c r="A76" i="28"/>
  <c r="B63" i="10"/>
  <c r="A63" i="10"/>
  <c r="C62" i="10"/>
  <c r="D227" i="41" l="1"/>
  <c r="F227" i="41" s="1"/>
  <c r="C226" i="41"/>
  <c r="A227" i="41"/>
  <c r="G226" i="41"/>
  <c r="B227" i="41"/>
  <c r="E226" i="41"/>
  <c r="B226" i="40"/>
  <c r="D226" i="40"/>
  <c r="F226" i="40" s="1"/>
  <c r="A226" i="40"/>
  <c r="G225" i="40"/>
  <c r="E225" i="40"/>
  <c r="C225" i="40"/>
  <c r="E228" i="39"/>
  <c r="B229" i="39"/>
  <c r="G228" i="39"/>
  <c r="C228" i="39"/>
  <c r="D229" i="39"/>
  <c r="F229" i="39" s="1"/>
  <c r="A229" i="39"/>
  <c r="B114" i="37"/>
  <c r="E113" i="37"/>
  <c r="A114" i="37"/>
  <c r="D114" i="37"/>
  <c r="F114" i="37" s="1"/>
  <c r="C113" i="37"/>
  <c r="G113" i="37"/>
  <c r="A114" i="36"/>
  <c r="D114" i="36"/>
  <c r="F114" i="36" s="1"/>
  <c r="E113" i="36"/>
  <c r="C113" i="36"/>
  <c r="B114" i="36"/>
  <c r="G113" i="36"/>
  <c r="D115" i="35"/>
  <c r="F115" i="35" s="1"/>
  <c r="G114" i="35"/>
  <c r="C114" i="35"/>
  <c r="B115" i="35"/>
  <c r="E114" i="35"/>
  <c r="A115" i="35"/>
  <c r="A77" i="28"/>
  <c r="B77" i="28"/>
  <c r="G76" i="28"/>
  <c r="C76" i="28"/>
  <c r="E76" i="28" s="1"/>
  <c r="F76" i="28" s="1"/>
  <c r="D77" i="28"/>
  <c r="C63" i="10"/>
  <c r="B64" i="10"/>
  <c r="A64" i="10"/>
  <c r="B228" i="41" l="1"/>
  <c r="A228" i="41"/>
  <c r="G227" i="41"/>
  <c r="E227" i="41"/>
  <c r="C227" i="41"/>
  <c r="D228" i="41"/>
  <c r="F228" i="41" s="1"/>
  <c r="D227" i="40"/>
  <c r="F227" i="40" s="1"/>
  <c r="C226" i="40"/>
  <c r="E226" i="40"/>
  <c r="G226" i="40"/>
  <c r="A227" i="40"/>
  <c r="B227" i="40"/>
  <c r="C229" i="39"/>
  <c r="D230" i="39"/>
  <c r="F230" i="39" s="1"/>
  <c r="B230" i="39"/>
  <c r="A230" i="39"/>
  <c r="G229" i="39"/>
  <c r="E229" i="39"/>
  <c r="B115" i="37"/>
  <c r="E114" i="37"/>
  <c r="D115" i="37"/>
  <c r="F115" i="37" s="1"/>
  <c r="C114" i="37"/>
  <c r="A115" i="37"/>
  <c r="G114" i="37"/>
  <c r="B115" i="36"/>
  <c r="E114" i="36"/>
  <c r="A115" i="36"/>
  <c r="C114" i="36"/>
  <c r="G114" i="36"/>
  <c r="D115" i="36"/>
  <c r="F115" i="36" s="1"/>
  <c r="A116" i="35"/>
  <c r="D116" i="35"/>
  <c r="F116" i="35" s="1"/>
  <c r="G115" i="35"/>
  <c r="C115" i="35"/>
  <c r="E115" i="35"/>
  <c r="B116" i="35"/>
  <c r="B78" i="28"/>
  <c r="D78" i="28"/>
  <c r="A78" i="28"/>
  <c r="G77" i="28"/>
  <c r="C77" i="28"/>
  <c r="E77" i="28" s="1"/>
  <c r="F77" i="28" s="1"/>
  <c r="C64" i="10"/>
  <c r="A65" i="10"/>
  <c r="B65" i="10"/>
  <c r="E228" i="41" l="1"/>
  <c r="C228" i="41"/>
  <c r="D229" i="41"/>
  <c r="F229" i="41" s="1"/>
  <c r="B229" i="41"/>
  <c r="A229" i="41"/>
  <c r="G228" i="41"/>
  <c r="D228" i="40"/>
  <c r="F228" i="40" s="1"/>
  <c r="C227" i="40"/>
  <c r="A228" i="40"/>
  <c r="G227" i="40"/>
  <c r="B228" i="40"/>
  <c r="E227" i="40"/>
  <c r="G230" i="39"/>
  <c r="D231" i="39"/>
  <c r="F231" i="39" s="1"/>
  <c r="C230" i="39"/>
  <c r="A231" i="39"/>
  <c r="B231" i="39"/>
  <c r="E230" i="39"/>
  <c r="D116" i="37"/>
  <c r="F116" i="37" s="1"/>
  <c r="G115" i="37"/>
  <c r="C115" i="37"/>
  <c r="E115" i="37"/>
  <c r="B116" i="37"/>
  <c r="A116" i="37"/>
  <c r="A116" i="36"/>
  <c r="C115" i="36"/>
  <c r="G115" i="36"/>
  <c r="D116" i="36"/>
  <c r="F116" i="36" s="1"/>
  <c r="B116" i="36"/>
  <c r="E115" i="36"/>
  <c r="B117" i="35"/>
  <c r="E116" i="35"/>
  <c r="A117" i="35"/>
  <c r="D117" i="35"/>
  <c r="F117" i="35" s="1"/>
  <c r="G116" i="35"/>
  <c r="C116" i="35"/>
  <c r="D79" i="28"/>
  <c r="G78" i="28"/>
  <c r="C78" i="28"/>
  <c r="E78" i="28" s="1"/>
  <c r="F78" i="28" s="1"/>
  <c r="B79" i="28"/>
  <c r="A79" i="28"/>
  <c r="B66" i="10"/>
  <c r="A66" i="10"/>
  <c r="C65" i="10"/>
  <c r="E229" i="41" l="1"/>
  <c r="C229" i="41"/>
  <c r="B230" i="41"/>
  <c r="A230" i="41"/>
  <c r="G229" i="41"/>
  <c r="D230" i="41"/>
  <c r="F230" i="41" s="1"/>
  <c r="E228" i="40"/>
  <c r="D229" i="40"/>
  <c r="F229" i="40" s="1"/>
  <c r="B229" i="40"/>
  <c r="A229" i="40"/>
  <c r="G228" i="40"/>
  <c r="C228" i="40"/>
  <c r="A232" i="39"/>
  <c r="G231" i="39"/>
  <c r="D232" i="39"/>
  <c r="F232" i="39" s="1"/>
  <c r="B232" i="39"/>
  <c r="E231" i="39"/>
  <c r="C231" i="39"/>
  <c r="A117" i="37"/>
  <c r="D117" i="37"/>
  <c r="F117" i="37" s="1"/>
  <c r="G116" i="37"/>
  <c r="C116" i="37"/>
  <c r="E116" i="37"/>
  <c r="B117" i="37"/>
  <c r="D117" i="36"/>
  <c r="F117" i="36" s="1"/>
  <c r="G116" i="36"/>
  <c r="C116" i="36"/>
  <c r="E116" i="36"/>
  <c r="B117" i="36"/>
  <c r="A117" i="36"/>
  <c r="B118" i="35"/>
  <c r="E117" i="35"/>
  <c r="A118" i="35"/>
  <c r="C117" i="35"/>
  <c r="D118" i="35"/>
  <c r="F118" i="35" s="1"/>
  <c r="G117" i="35"/>
  <c r="D80" i="28"/>
  <c r="C79" i="28"/>
  <c r="E79" i="28" s="1"/>
  <c r="F79" i="28" s="1"/>
  <c r="A80" i="28"/>
  <c r="B80" i="28"/>
  <c r="G79" i="28"/>
  <c r="A67" i="10"/>
  <c r="C66" i="10"/>
  <c r="B67" i="10"/>
  <c r="G230" i="41" l="1"/>
  <c r="A231" i="41"/>
  <c r="E230" i="41"/>
  <c r="D231" i="41"/>
  <c r="F231" i="41" s="1"/>
  <c r="C230" i="41"/>
  <c r="B231" i="41"/>
  <c r="E229" i="40"/>
  <c r="C229" i="40"/>
  <c r="D230" i="40"/>
  <c r="F230" i="40" s="1"/>
  <c r="B230" i="40"/>
  <c r="A230" i="40"/>
  <c r="G229" i="40"/>
  <c r="B233" i="39"/>
  <c r="E232" i="39"/>
  <c r="C232" i="39"/>
  <c r="D233" i="39"/>
  <c r="F233" i="39" s="1"/>
  <c r="G232" i="39"/>
  <c r="A233" i="39"/>
  <c r="B118" i="37"/>
  <c r="E117" i="37"/>
  <c r="A118" i="37"/>
  <c r="G117" i="37"/>
  <c r="D118" i="37"/>
  <c r="F118" i="37" s="1"/>
  <c r="C117" i="37"/>
  <c r="A118" i="36"/>
  <c r="E117" i="36"/>
  <c r="C117" i="36"/>
  <c r="B118" i="36"/>
  <c r="G117" i="36"/>
  <c r="D118" i="36"/>
  <c r="F118" i="36" s="1"/>
  <c r="D119" i="35"/>
  <c r="F119" i="35" s="1"/>
  <c r="G118" i="35"/>
  <c r="C118" i="35"/>
  <c r="B119" i="35"/>
  <c r="E118" i="35"/>
  <c r="A119" i="35"/>
  <c r="D81" i="28"/>
  <c r="C80" i="28"/>
  <c r="E80" i="28" s="1"/>
  <c r="F80" i="28" s="1"/>
  <c r="B81" i="28"/>
  <c r="G80" i="28"/>
  <c r="A81" i="28"/>
  <c r="C67" i="10"/>
  <c r="B68" i="10"/>
  <c r="A68" i="10"/>
  <c r="A232" i="41" l="1"/>
  <c r="B232" i="41"/>
  <c r="G231" i="41"/>
  <c r="D232" i="41"/>
  <c r="F232" i="41" s="1"/>
  <c r="E231" i="41"/>
  <c r="C231" i="41"/>
  <c r="G230" i="40"/>
  <c r="B231" i="40"/>
  <c r="A231" i="40"/>
  <c r="E230" i="40"/>
  <c r="D231" i="40"/>
  <c r="F231" i="40" s="1"/>
  <c r="C230" i="40"/>
  <c r="G233" i="39"/>
  <c r="D234" i="39"/>
  <c r="F234" i="39" s="1"/>
  <c r="B234" i="39"/>
  <c r="A234" i="39"/>
  <c r="E233" i="39"/>
  <c r="C233" i="39"/>
  <c r="B119" i="37"/>
  <c r="E118" i="37"/>
  <c r="A119" i="37"/>
  <c r="G118" i="37"/>
  <c r="D119" i="37"/>
  <c r="F119" i="37" s="1"/>
  <c r="C118" i="37"/>
  <c r="B119" i="36"/>
  <c r="E118" i="36"/>
  <c r="A119" i="36"/>
  <c r="C118" i="36"/>
  <c r="G118" i="36"/>
  <c r="D119" i="36"/>
  <c r="F119" i="36" s="1"/>
  <c r="A120" i="35"/>
  <c r="D120" i="35"/>
  <c r="F120" i="35" s="1"/>
  <c r="G119" i="35"/>
  <c r="C119" i="35"/>
  <c r="E119" i="35"/>
  <c r="B120" i="35"/>
  <c r="D82" i="28"/>
  <c r="B82" i="28"/>
  <c r="A82" i="28"/>
  <c r="G81" i="28"/>
  <c r="C81" i="28"/>
  <c r="E81" i="28" s="1"/>
  <c r="F81" i="28" s="1"/>
  <c r="A69" i="10"/>
  <c r="C68" i="10"/>
  <c r="B69" i="10"/>
  <c r="B233" i="41" l="1"/>
  <c r="C232" i="41"/>
  <c r="D233" i="41"/>
  <c r="F233" i="41" s="1"/>
  <c r="A233" i="41"/>
  <c r="G232" i="41"/>
  <c r="E232" i="41"/>
  <c r="A232" i="40"/>
  <c r="G231" i="40"/>
  <c r="D232" i="40"/>
  <c r="F232" i="40" s="1"/>
  <c r="E231" i="40"/>
  <c r="C231" i="40"/>
  <c r="B232" i="40"/>
  <c r="D235" i="39"/>
  <c r="F235" i="39" s="1"/>
  <c r="C234" i="39"/>
  <c r="G234" i="39"/>
  <c r="A235" i="39"/>
  <c r="B235" i="39"/>
  <c r="E234" i="39"/>
  <c r="D120" i="37"/>
  <c r="F120" i="37" s="1"/>
  <c r="G119" i="37"/>
  <c r="C119" i="37"/>
  <c r="B120" i="37"/>
  <c r="A120" i="37"/>
  <c r="E119" i="37"/>
  <c r="G119" i="36"/>
  <c r="D120" i="36"/>
  <c r="F120" i="36" s="1"/>
  <c r="E119" i="36"/>
  <c r="C119" i="36"/>
  <c r="B120" i="36"/>
  <c r="A120" i="36"/>
  <c r="B121" i="35"/>
  <c r="E120" i="35"/>
  <c r="A121" i="35"/>
  <c r="D121" i="35"/>
  <c r="F121" i="35" s="1"/>
  <c r="G120" i="35"/>
  <c r="C120" i="35"/>
  <c r="G82" i="28"/>
  <c r="D83" i="28"/>
  <c r="C82" i="28"/>
  <c r="E82" i="28" s="1"/>
  <c r="F82" i="28" s="1"/>
  <c r="A83" i="28"/>
  <c r="B83" i="28"/>
  <c r="B70" i="10"/>
  <c r="A70" i="10"/>
  <c r="C69" i="10"/>
  <c r="E233" i="41" l="1"/>
  <c r="C233" i="41"/>
  <c r="B234" i="41"/>
  <c r="A234" i="41"/>
  <c r="G233" i="41"/>
  <c r="D234" i="41"/>
  <c r="F234" i="41" s="1"/>
  <c r="B233" i="40"/>
  <c r="A233" i="40"/>
  <c r="E232" i="40"/>
  <c r="C232" i="40"/>
  <c r="D233" i="40"/>
  <c r="F233" i="40" s="1"/>
  <c r="G232" i="40"/>
  <c r="A236" i="39"/>
  <c r="C235" i="39"/>
  <c r="D236" i="39"/>
  <c r="F236" i="39" s="1"/>
  <c r="B236" i="39"/>
  <c r="G235" i="39"/>
  <c r="E235" i="39"/>
  <c r="A121" i="37"/>
  <c r="D121" i="37"/>
  <c r="F121" i="37" s="1"/>
  <c r="G120" i="37"/>
  <c r="C120" i="37"/>
  <c r="B121" i="37"/>
  <c r="E120" i="37"/>
  <c r="D121" i="36"/>
  <c r="F121" i="36" s="1"/>
  <c r="G120" i="36"/>
  <c r="C120" i="36"/>
  <c r="E120" i="36"/>
  <c r="B121" i="36"/>
  <c r="A121" i="36"/>
  <c r="B122" i="35"/>
  <c r="E121" i="35"/>
  <c r="A122" i="35"/>
  <c r="G121" i="35"/>
  <c r="C121" i="35"/>
  <c r="D122" i="35"/>
  <c r="F122" i="35" s="1"/>
  <c r="A84" i="28"/>
  <c r="G83" i="28"/>
  <c r="D84" i="28"/>
  <c r="B84" i="28"/>
  <c r="C83" i="28"/>
  <c r="E83" i="28" s="1"/>
  <c r="F83" i="28" s="1"/>
  <c r="B71" i="10"/>
  <c r="C70" i="10"/>
  <c r="A71" i="10"/>
  <c r="D235" i="41" l="1"/>
  <c r="F235" i="41" s="1"/>
  <c r="C234" i="41"/>
  <c r="G234" i="41"/>
  <c r="E234" i="41"/>
  <c r="A235" i="41"/>
  <c r="B235" i="41"/>
  <c r="B234" i="40"/>
  <c r="A234" i="40"/>
  <c r="G233" i="40"/>
  <c r="E233" i="40"/>
  <c r="D234" i="40"/>
  <c r="F234" i="40" s="1"/>
  <c r="C233" i="40"/>
  <c r="E236" i="39"/>
  <c r="B237" i="39"/>
  <c r="G236" i="39"/>
  <c r="A237" i="39"/>
  <c r="C236" i="39"/>
  <c r="D237" i="39"/>
  <c r="F237" i="39" s="1"/>
  <c r="B122" i="37"/>
  <c r="E121" i="37"/>
  <c r="A122" i="37"/>
  <c r="D122" i="37"/>
  <c r="F122" i="37" s="1"/>
  <c r="C121" i="37"/>
  <c r="G121" i="37"/>
  <c r="A122" i="36"/>
  <c r="D122" i="36"/>
  <c r="F122" i="36" s="1"/>
  <c r="G121" i="36"/>
  <c r="C121" i="36"/>
  <c r="B122" i="36"/>
  <c r="E121" i="36"/>
  <c r="D123" i="35"/>
  <c r="F123" i="35" s="1"/>
  <c r="G122" i="35"/>
  <c r="C122" i="35"/>
  <c r="B123" i="35"/>
  <c r="E122" i="35"/>
  <c r="A123" i="35"/>
  <c r="B85" i="28"/>
  <c r="A85" i="28"/>
  <c r="G84" i="28"/>
  <c r="C84" i="28"/>
  <c r="E84" i="28" s="1"/>
  <c r="F84" i="28" s="1"/>
  <c r="D85" i="28"/>
  <c r="C71" i="10"/>
  <c r="B72" i="10"/>
  <c r="A72" i="10"/>
  <c r="B236" i="41" l="1"/>
  <c r="A236" i="41"/>
  <c r="G235" i="41"/>
  <c r="D236" i="41"/>
  <c r="F236" i="41" s="1"/>
  <c r="E235" i="41"/>
  <c r="C235" i="41"/>
  <c r="D235" i="40"/>
  <c r="F235" i="40" s="1"/>
  <c r="C234" i="40"/>
  <c r="A235" i="40"/>
  <c r="B235" i="40"/>
  <c r="E234" i="40"/>
  <c r="G234" i="40"/>
  <c r="D238" i="39"/>
  <c r="F238" i="39" s="1"/>
  <c r="A238" i="39"/>
  <c r="B238" i="39"/>
  <c r="G237" i="39"/>
  <c r="C237" i="39"/>
  <c r="E237" i="39"/>
  <c r="B123" i="37"/>
  <c r="E122" i="37"/>
  <c r="D123" i="37"/>
  <c r="F123" i="37" s="1"/>
  <c r="C122" i="37"/>
  <c r="A123" i="37"/>
  <c r="G122" i="37"/>
  <c r="B123" i="36"/>
  <c r="E122" i="36"/>
  <c r="A123" i="36"/>
  <c r="D123" i="36"/>
  <c r="F123" i="36" s="1"/>
  <c r="C122" i="36"/>
  <c r="G122" i="36"/>
  <c r="A124" i="35"/>
  <c r="D124" i="35"/>
  <c r="F124" i="35" s="1"/>
  <c r="G123" i="35"/>
  <c r="C123" i="35"/>
  <c r="B124" i="35"/>
  <c r="E123" i="35"/>
  <c r="B86" i="28"/>
  <c r="A86" i="28"/>
  <c r="C85" i="28"/>
  <c r="E85" i="28" s="1"/>
  <c r="F85" i="28" s="1"/>
  <c r="D86" i="28"/>
  <c r="G85" i="28"/>
  <c r="C72" i="10"/>
  <c r="A73" i="10"/>
  <c r="B73" i="10"/>
  <c r="E236" i="41" l="1"/>
  <c r="D237" i="41"/>
  <c r="F237" i="41" s="1"/>
  <c r="B237" i="41"/>
  <c r="C236" i="41"/>
  <c r="A237" i="41"/>
  <c r="G236" i="41"/>
  <c r="D236" i="40"/>
  <c r="F236" i="40" s="1"/>
  <c r="C235" i="40"/>
  <c r="B236" i="40"/>
  <c r="G235" i="40"/>
  <c r="E235" i="40"/>
  <c r="A236" i="40"/>
  <c r="G238" i="39"/>
  <c r="D239" i="39"/>
  <c r="F239" i="39" s="1"/>
  <c r="C238" i="39"/>
  <c r="A239" i="39"/>
  <c r="E238" i="39"/>
  <c r="B239" i="39"/>
  <c r="D124" i="37"/>
  <c r="F124" i="37" s="1"/>
  <c r="G123" i="37"/>
  <c r="C123" i="37"/>
  <c r="E123" i="37"/>
  <c r="B124" i="37"/>
  <c r="A124" i="37"/>
  <c r="B124" i="36"/>
  <c r="E123" i="36"/>
  <c r="D124" i="36"/>
  <c r="F124" i="36" s="1"/>
  <c r="C123" i="36"/>
  <c r="A124" i="36"/>
  <c r="G123" i="36"/>
  <c r="B125" i="35"/>
  <c r="E124" i="35"/>
  <c r="A125" i="35"/>
  <c r="D125" i="35"/>
  <c r="F125" i="35" s="1"/>
  <c r="G124" i="35"/>
  <c r="C124" i="35"/>
  <c r="D87" i="28"/>
  <c r="C86" i="28"/>
  <c r="E86" i="28" s="1"/>
  <c r="F86" i="28" s="1"/>
  <c r="B87" i="28"/>
  <c r="G86" i="28"/>
  <c r="A87" i="28"/>
  <c r="B74" i="10"/>
  <c r="A74" i="10"/>
  <c r="C73" i="10"/>
  <c r="C237" i="41" l="1"/>
  <c r="D238" i="41"/>
  <c r="F238" i="41" s="1"/>
  <c r="B238" i="41"/>
  <c r="A238" i="41"/>
  <c r="G237" i="41"/>
  <c r="E237" i="41"/>
  <c r="E236" i="40"/>
  <c r="D237" i="40"/>
  <c r="F237" i="40" s="1"/>
  <c r="B237" i="40"/>
  <c r="A237" i="40"/>
  <c r="G236" i="40"/>
  <c r="C236" i="40"/>
  <c r="A240" i="39"/>
  <c r="G239" i="39"/>
  <c r="E239" i="39"/>
  <c r="D240" i="39"/>
  <c r="F240" i="39" s="1"/>
  <c r="B240" i="39"/>
  <c r="C239" i="39"/>
  <c r="A125" i="37"/>
  <c r="D125" i="37"/>
  <c r="F125" i="37" s="1"/>
  <c r="G124" i="37"/>
  <c r="C124" i="37"/>
  <c r="E124" i="37"/>
  <c r="B125" i="37"/>
  <c r="D125" i="36"/>
  <c r="F125" i="36" s="1"/>
  <c r="G124" i="36"/>
  <c r="C124" i="36"/>
  <c r="E124" i="36"/>
  <c r="B125" i="36"/>
  <c r="A125" i="36"/>
  <c r="B126" i="35"/>
  <c r="E125" i="35"/>
  <c r="A126" i="35"/>
  <c r="D126" i="35"/>
  <c r="F126" i="35" s="1"/>
  <c r="G125" i="35"/>
  <c r="C125" i="35"/>
  <c r="D88" i="28"/>
  <c r="C87" i="28"/>
  <c r="E87" i="28" s="1"/>
  <c r="F87" i="28" s="1"/>
  <c r="A88" i="28"/>
  <c r="B88" i="28"/>
  <c r="G87" i="28"/>
  <c r="C74" i="10"/>
  <c r="B75" i="10"/>
  <c r="A75" i="10"/>
  <c r="G238" i="41" l="1"/>
  <c r="E238" i="41"/>
  <c r="C238" i="41"/>
  <c r="B239" i="41"/>
  <c r="A239" i="41"/>
  <c r="D239" i="41"/>
  <c r="F239" i="41" s="1"/>
  <c r="E237" i="40"/>
  <c r="D238" i="40"/>
  <c r="F238" i="40" s="1"/>
  <c r="C237" i="40"/>
  <c r="G237" i="40"/>
  <c r="B238" i="40"/>
  <c r="A238" i="40"/>
  <c r="B241" i="39"/>
  <c r="E240" i="39"/>
  <c r="D241" i="39"/>
  <c r="F241" i="39" s="1"/>
  <c r="A241" i="39"/>
  <c r="G240" i="39"/>
  <c r="C240" i="39"/>
  <c r="B126" i="37"/>
  <c r="E125" i="37"/>
  <c r="A126" i="37"/>
  <c r="G125" i="37"/>
  <c r="D126" i="37"/>
  <c r="F126" i="37" s="1"/>
  <c r="C125" i="37"/>
  <c r="A126" i="36"/>
  <c r="D126" i="36"/>
  <c r="F126" i="36" s="1"/>
  <c r="G125" i="36"/>
  <c r="C125" i="36"/>
  <c r="E125" i="36"/>
  <c r="B126" i="36"/>
  <c r="D127" i="35"/>
  <c r="F127" i="35" s="1"/>
  <c r="G126" i="35"/>
  <c r="C126" i="35"/>
  <c r="B127" i="35"/>
  <c r="E126" i="35"/>
  <c r="A127" i="35"/>
  <c r="D89" i="28"/>
  <c r="C88" i="28"/>
  <c r="E88" i="28" s="1"/>
  <c r="F88" i="28" s="1"/>
  <c r="B89" i="28"/>
  <c r="A89" i="28"/>
  <c r="G88" i="28"/>
  <c r="C75" i="10"/>
  <c r="B76" i="10"/>
  <c r="A76" i="10"/>
  <c r="A240" i="41" l="1"/>
  <c r="B240" i="41"/>
  <c r="G239" i="41"/>
  <c r="D240" i="41"/>
  <c r="F240" i="41" s="1"/>
  <c r="E239" i="41"/>
  <c r="C239" i="41"/>
  <c r="G238" i="40"/>
  <c r="D239" i="40"/>
  <c r="F239" i="40" s="1"/>
  <c r="B239" i="40"/>
  <c r="A239" i="40"/>
  <c r="E238" i="40"/>
  <c r="C238" i="40"/>
  <c r="D242" i="39"/>
  <c r="F242" i="39" s="1"/>
  <c r="B242" i="39"/>
  <c r="A242" i="39"/>
  <c r="G241" i="39"/>
  <c r="E241" i="39"/>
  <c r="C241" i="39"/>
  <c r="B127" i="37"/>
  <c r="E126" i="37"/>
  <c r="A127" i="37"/>
  <c r="G126" i="37"/>
  <c r="D127" i="37"/>
  <c r="F127" i="37" s="1"/>
  <c r="C126" i="37"/>
  <c r="B127" i="36"/>
  <c r="E126" i="36"/>
  <c r="A127" i="36"/>
  <c r="G126" i="36"/>
  <c r="D127" i="36"/>
  <c r="F127" i="36" s="1"/>
  <c r="C126" i="36"/>
  <c r="A128" i="35"/>
  <c r="D128" i="35"/>
  <c r="F128" i="35" s="1"/>
  <c r="G127" i="35"/>
  <c r="C127" i="35"/>
  <c r="B128" i="35"/>
  <c r="E127" i="35"/>
  <c r="G89" i="28"/>
  <c r="C89" i="28"/>
  <c r="E89" i="28" s="1"/>
  <c r="F89" i="28" s="1"/>
  <c r="A90" i="28"/>
  <c r="D90" i="28"/>
  <c r="B90" i="28"/>
  <c r="A77" i="10"/>
  <c r="B77" i="10"/>
  <c r="C76" i="10"/>
  <c r="B241" i="41" l="1"/>
  <c r="D241" i="41"/>
  <c r="F241" i="41" s="1"/>
  <c r="A241" i="41"/>
  <c r="E240" i="41"/>
  <c r="C240" i="41"/>
  <c r="G240" i="41"/>
  <c r="A240" i="40"/>
  <c r="G239" i="40"/>
  <c r="E239" i="40"/>
  <c r="C239" i="40"/>
  <c r="D240" i="40"/>
  <c r="F240" i="40" s="1"/>
  <c r="B240" i="40"/>
  <c r="D243" i="39"/>
  <c r="F243" i="39" s="1"/>
  <c r="C242" i="39"/>
  <c r="G242" i="39"/>
  <c r="A243" i="39"/>
  <c r="E242" i="39"/>
  <c r="B243" i="39"/>
  <c r="D128" i="37"/>
  <c r="F128" i="37" s="1"/>
  <c r="G127" i="37"/>
  <c r="C127" i="37"/>
  <c r="B128" i="37"/>
  <c r="A128" i="37"/>
  <c r="E127" i="37"/>
  <c r="B128" i="36"/>
  <c r="E127" i="36"/>
  <c r="A128" i="36"/>
  <c r="G127" i="36"/>
  <c r="C127" i="36"/>
  <c r="D128" i="36"/>
  <c r="F128" i="36" s="1"/>
  <c r="B129" i="35"/>
  <c r="E128" i="35"/>
  <c r="A129" i="35"/>
  <c r="D129" i="35"/>
  <c r="F129" i="35" s="1"/>
  <c r="G128" i="35"/>
  <c r="C128" i="35"/>
  <c r="G90" i="28"/>
  <c r="D91" i="28"/>
  <c r="C90" i="28"/>
  <c r="E90" i="28" s="1"/>
  <c r="F90" i="28" s="1"/>
  <c r="B91" i="28"/>
  <c r="A91" i="28"/>
  <c r="B78" i="10"/>
  <c r="A78" i="10"/>
  <c r="C77" i="10"/>
  <c r="C241" i="41" l="1"/>
  <c r="D242" i="41"/>
  <c r="F242" i="41" s="1"/>
  <c r="B242" i="41"/>
  <c r="A242" i="41"/>
  <c r="G241" i="41"/>
  <c r="E241" i="41"/>
  <c r="B241" i="40"/>
  <c r="A241" i="40"/>
  <c r="D241" i="40"/>
  <c r="F241" i="40" s="1"/>
  <c r="G240" i="40"/>
  <c r="E240" i="40"/>
  <c r="C240" i="40"/>
  <c r="A244" i="39"/>
  <c r="D244" i="39"/>
  <c r="F244" i="39" s="1"/>
  <c r="B244" i="39"/>
  <c r="G243" i="39"/>
  <c r="E243" i="39"/>
  <c r="C243" i="39"/>
  <c r="A129" i="37"/>
  <c r="D129" i="37"/>
  <c r="F129" i="37" s="1"/>
  <c r="G128" i="37"/>
  <c r="C128" i="37"/>
  <c r="B129" i="37"/>
  <c r="E128" i="37"/>
  <c r="D129" i="36"/>
  <c r="F129" i="36" s="1"/>
  <c r="G128" i="36"/>
  <c r="C128" i="36"/>
  <c r="B129" i="36"/>
  <c r="A129" i="36"/>
  <c r="E128" i="36"/>
  <c r="B130" i="35"/>
  <c r="E129" i="35"/>
  <c r="A130" i="35"/>
  <c r="C129" i="35"/>
  <c r="D130" i="35"/>
  <c r="F130" i="35" s="1"/>
  <c r="G129" i="35"/>
  <c r="A92" i="28"/>
  <c r="G91" i="28"/>
  <c r="B92" i="28"/>
  <c r="C91" i="28"/>
  <c r="E91" i="28" s="1"/>
  <c r="F91" i="28" s="1"/>
  <c r="D92" i="28"/>
  <c r="B79" i="10"/>
  <c r="A79" i="10"/>
  <c r="C78" i="10"/>
  <c r="D243" i="41" l="1"/>
  <c r="F243" i="41" s="1"/>
  <c r="C242" i="41"/>
  <c r="E242" i="41"/>
  <c r="G242" i="41"/>
  <c r="B243" i="41"/>
  <c r="A243" i="41"/>
  <c r="B242" i="40"/>
  <c r="G241" i="40"/>
  <c r="C241" i="40"/>
  <c r="E241" i="40"/>
  <c r="A242" i="40"/>
  <c r="D242" i="40"/>
  <c r="F242" i="40" s="1"/>
  <c r="E244" i="39"/>
  <c r="B245" i="39"/>
  <c r="D245" i="39"/>
  <c r="F245" i="39" s="1"/>
  <c r="G244" i="39"/>
  <c r="C244" i="39"/>
  <c r="A245" i="39"/>
  <c r="B130" i="37"/>
  <c r="E129" i="37"/>
  <c r="A130" i="37"/>
  <c r="D130" i="37"/>
  <c r="F130" i="37" s="1"/>
  <c r="C129" i="37"/>
  <c r="G129" i="37"/>
  <c r="A130" i="36"/>
  <c r="D130" i="36"/>
  <c r="F130" i="36" s="1"/>
  <c r="G129" i="36"/>
  <c r="C129" i="36"/>
  <c r="B130" i="36"/>
  <c r="E129" i="36"/>
  <c r="D131" i="35"/>
  <c r="F131" i="35" s="1"/>
  <c r="A131" i="35"/>
  <c r="C130" i="35"/>
  <c r="G130" i="35"/>
  <c r="E130" i="35"/>
  <c r="B131" i="35"/>
  <c r="B93" i="28"/>
  <c r="A93" i="28"/>
  <c r="G92" i="28"/>
  <c r="D93" i="28"/>
  <c r="C92" i="28"/>
  <c r="E92" i="28" s="1"/>
  <c r="F92" i="28" s="1"/>
  <c r="C79" i="10"/>
  <c r="B80" i="10"/>
  <c r="A80" i="10"/>
  <c r="A244" i="41" l="1"/>
  <c r="G243" i="41"/>
  <c r="D244" i="41"/>
  <c r="F244" i="41" s="1"/>
  <c r="B244" i="41"/>
  <c r="C243" i="41"/>
  <c r="E243" i="41"/>
  <c r="D243" i="40"/>
  <c r="F243" i="40" s="1"/>
  <c r="C242" i="40"/>
  <c r="A243" i="40"/>
  <c r="B243" i="40"/>
  <c r="G242" i="40"/>
  <c r="E242" i="40"/>
  <c r="A246" i="39"/>
  <c r="E245" i="39"/>
  <c r="C245" i="39"/>
  <c r="D246" i="39"/>
  <c r="F246" i="39" s="1"/>
  <c r="B246" i="39"/>
  <c r="G245" i="39"/>
  <c r="B131" i="37"/>
  <c r="E130" i="37"/>
  <c r="D131" i="37"/>
  <c r="F131" i="37" s="1"/>
  <c r="C130" i="37"/>
  <c r="A131" i="37"/>
  <c r="G130" i="37"/>
  <c r="B131" i="36"/>
  <c r="E130" i="36"/>
  <c r="A131" i="36"/>
  <c r="D131" i="36"/>
  <c r="F131" i="36" s="1"/>
  <c r="C130" i="36"/>
  <c r="G130" i="36"/>
  <c r="A132" i="35"/>
  <c r="D132" i="35"/>
  <c r="F132" i="35" s="1"/>
  <c r="G131" i="35"/>
  <c r="C131" i="35"/>
  <c r="B132" i="35"/>
  <c r="E131" i="35"/>
  <c r="B94" i="28"/>
  <c r="A94" i="28"/>
  <c r="D94" i="28"/>
  <c r="G93" i="28"/>
  <c r="C93" i="28"/>
  <c r="E93" i="28" s="1"/>
  <c r="F93" i="28" s="1"/>
  <c r="C80" i="10"/>
  <c r="A81" i="10"/>
  <c r="B81" i="10"/>
  <c r="E244" i="41" l="1"/>
  <c r="B245" i="41"/>
  <c r="A245" i="41"/>
  <c r="C244" i="41"/>
  <c r="D245" i="41"/>
  <c r="F245" i="41" s="1"/>
  <c r="G244" i="41"/>
  <c r="D244" i="40"/>
  <c r="F244" i="40" s="1"/>
  <c r="C243" i="40"/>
  <c r="B244" i="40"/>
  <c r="A244" i="40"/>
  <c r="G243" i="40"/>
  <c r="E243" i="40"/>
  <c r="G246" i="39"/>
  <c r="D247" i="39"/>
  <c r="F247" i="39" s="1"/>
  <c r="C246" i="39"/>
  <c r="B247" i="39"/>
  <c r="A247" i="39"/>
  <c r="E246" i="39"/>
  <c r="D132" i="37"/>
  <c r="F132" i="37" s="1"/>
  <c r="G131" i="37"/>
  <c r="C131" i="37"/>
  <c r="E131" i="37"/>
  <c r="B132" i="37"/>
  <c r="A132" i="37"/>
  <c r="B132" i="36"/>
  <c r="E131" i="36"/>
  <c r="D132" i="36"/>
  <c r="F132" i="36" s="1"/>
  <c r="C131" i="36"/>
  <c r="A132" i="36"/>
  <c r="G131" i="36"/>
  <c r="B133" i="35"/>
  <c r="E132" i="35"/>
  <c r="A133" i="35"/>
  <c r="G132" i="35"/>
  <c r="C132" i="35"/>
  <c r="D133" i="35"/>
  <c r="F133" i="35" s="1"/>
  <c r="A95" i="28"/>
  <c r="B95" i="28"/>
  <c r="D95" i="28"/>
  <c r="C94" i="28"/>
  <c r="E94" i="28" s="1"/>
  <c r="F94" i="28" s="1"/>
  <c r="G94" i="28"/>
  <c r="C81" i="10"/>
  <c r="B82" i="10"/>
  <c r="A82" i="10"/>
  <c r="A83" i="10" l="1"/>
  <c r="C83" i="10" s="1"/>
  <c r="B83" i="10"/>
  <c r="C245" i="41"/>
  <c r="D246" i="41"/>
  <c r="F246" i="41" s="1"/>
  <c r="B246" i="41"/>
  <c r="A246" i="41"/>
  <c r="G245" i="41"/>
  <c r="E245" i="41"/>
  <c r="E244" i="40"/>
  <c r="A245" i="40"/>
  <c r="G244" i="40"/>
  <c r="C244" i="40"/>
  <c r="D245" i="40"/>
  <c r="F245" i="40" s="1"/>
  <c r="B245" i="40"/>
  <c r="A248" i="39"/>
  <c r="E247" i="39"/>
  <c r="D248" i="39"/>
  <c r="F248" i="39" s="1"/>
  <c r="G247" i="39"/>
  <c r="C247" i="39"/>
  <c r="B248" i="39"/>
  <c r="A133" i="37"/>
  <c r="D133" i="37"/>
  <c r="F133" i="37" s="1"/>
  <c r="G132" i="37"/>
  <c r="C132" i="37"/>
  <c r="E132" i="37"/>
  <c r="B133" i="37"/>
  <c r="D133" i="36"/>
  <c r="F133" i="36" s="1"/>
  <c r="G132" i="36"/>
  <c r="C132" i="36"/>
  <c r="E132" i="36"/>
  <c r="B133" i="36"/>
  <c r="A133" i="36"/>
  <c r="B134" i="35"/>
  <c r="E133" i="35"/>
  <c r="D134" i="35"/>
  <c r="F134" i="35" s="1"/>
  <c r="C133" i="35"/>
  <c r="A134" i="35"/>
  <c r="G133" i="35"/>
  <c r="C95" i="28"/>
  <c r="E95" i="28" s="1"/>
  <c r="F95" i="28" s="1"/>
  <c r="G95" i="28"/>
  <c r="D96" i="28"/>
  <c r="A96" i="28"/>
  <c r="B96" i="28"/>
  <c r="C82" i="10"/>
  <c r="A84" i="10" l="1"/>
  <c r="B84" i="10"/>
  <c r="G246" i="41"/>
  <c r="E246" i="41"/>
  <c r="C246" i="41"/>
  <c r="A247" i="41"/>
  <c r="B247" i="41"/>
  <c r="D247" i="41"/>
  <c r="F247" i="41" s="1"/>
  <c r="E245" i="40"/>
  <c r="D246" i="40"/>
  <c r="F246" i="40" s="1"/>
  <c r="C245" i="40"/>
  <c r="B246" i="40"/>
  <c r="A246" i="40"/>
  <c r="G245" i="40"/>
  <c r="B249" i="39"/>
  <c r="E248" i="39"/>
  <c r="A249" i="39"/>
  <c r="D249" i="39"/>
  <c r="F249" i="39" s="1"/>
  <c r="G248" i="39"/>
  <c r="C248" i="39"/>
  <c r="B134" i="37"/>
  <c r="E133" i="37"/>
  <c r="A134" i="37"/>
  <c r="G133" i="37"/>
  <c r="D134" i="37"/>
  <c r="F134" i="37" s="1"/>
  <c r="C133" i="37"/>
  <c r="A134" i="36"/>
  <c r="D134" i="36"/>
  <c r="F134" i="36" s="1"/>
  <c r="G133" i="36"/>
  <c r="C133" i="36"/>
  <c r="E133" i="36"/>
  <c r="B134" i="36"/>
  <c r="D135" i="35"/>
  <c r="F135" i="35" s="1"/>
  <c r="G134" i="35"/>
  <c r="C134" i="35"/>
  <c r="B135" i="35"/>
  <c r="A135" i="35"/>
  <c r="E134" i="35"/>
  <c r="D97" i="28"/>
  <c r="C96" i="28"/>
  <c r="E96" i="28" s="1"/>
  <c r="F96" i="28" s="1"/>
  <c r="B97" i="28"/>
  <c r="G96" i="28"/>
  <c r="A97" i="28"/>
  <c r="B85" i="10" l="1"/>
  <c r="C84" i="10"/>
  <c r="A85" i="10"/>
  <c r="A248" i="41"/>
  <c r="G247" i="41"/>
  <c r="E247" i="41"/>
  <c r="D248" i="41"/>
  <c r="F248" i="41" s="1"/>
  <c r="C247" i="41"/>
  <c r="B248" i="41"/>
  <c r="G246" i="40"/>
  <c r="A247" i="40"/>
  <c r="E246" i="40"/>
  <c r="C246" i="40"/>
  <c r="D247" i="40"/>
  <c r="F247" i="40" s="1"/>
  <c r="B247" i="40"/>
  <c r="B250" i="39"/>
  <c r="A250" i="39"/>
  <c r="D250" i="39"/>
  <c r="F250" i="39" s="1"/>
  <c r="E249" i="39"/>
  <c r="C249" i="39"/>
  <c r="G249" i="39"/>
  <c r="B135" i="37"/>
  <c r="E134" i="37"/>
  <c r="A135" i="37"/>
  <c r="G134" i="37"/>
  <c r="C134" i="37"/>
  <c r="D135" i="37"/>
  <c r="F135" i="37" s="1"/>
  <c r="B135" i="36"/>
  <c r="E134" i="36"/>
  <c r="A135" i="36"/>
  <c r="G134" i="36"/>
  <c r="C134" i="36"/>
  <c r="D135" i="36"/>
  <c r="F135" i="36" s="1"/>
  <c r="A136" i="35"/>
  <c r="D136" i="35"/>
  <c r="F136" i="35" s="1"/>
  <c r="G135" i="35"/>
  <c r="C135" i="35"/>
  <c r="E135" i="35"/>
  <c r="B136" i="35"/>
  <c r="D98" i="28"/>
  <c r="B98" i="28"/>
  <c r="A98" i="28"/>
  <c r="G97" i="28"/>
  <c r="C97" i="28"/>
  <c r="E97" i="28" s="1"/>
  <c r="F97" i="28" s="1"/>
  <c r="B86" i="10" l="1"/>
  <c r="A86" i="10"/>
  <c r="C85" i="10"/>
  <c r="B249" i="41"/>
  <c r="A249" i="41"/>
  <c r="G248" i="41"/>
  <c r="E248" i="41"/>
  <c r="C248" i="41"/>
  <c r="D249" i="41"/>
  <c r="F249" i="41" s="1"/>
  <c r="A248" i="40"/>
  <c r="G247" i="40"/>
  <c r="E247" i="40"/>
  <c r="D248" i="40"/>
  <c r="F248" i="40" s="1"/>
  <c r="B248" i="40"/>
  <c r="C247" i="40"/>
  <c r="D251" i="39"/>
  <c r="F251" i="39" s="1"/>
  <c r="C250" i="39"/>
  <c r="G250" i="39"/>
  <c r="E250" i="39"/>
  <c r="A251" i="39"/>
  <c r="B251" i="39"/>
  <c r="D136" i="37"/>
  <c r="F136" i="37" s="1"/>
  <c r="G135" i="37"/>
  <c r="C135" i="37"/>
  <c r="B136" i="37"/>
  <c r="A136" i="37"/>
  <c r="E135" i="37"/>
  <c r="B136" i="36"/>
  <c r="E135" i="36"/>
  <c r="A136" i="36"/>
  <c r="G135" i="36"/>
  <c r="D136" i="36"/>
  <c r="F136" i="36" s="1"/>
  <c r="C135" i="36"/>
  <c r="B137" i="35"/>
  <c r="E136" i="35"/>
  <c r="A137" i="35"/>
  <c r="D137" i="35"/>
  <c r="F137" i="35" s="1"/>
  <c r="C136" i="35"/>
  <c r="G136" i="35"/>
  <c r="G98" i="28"/>
  <c r="D99" i="28"/>
  <c r="C98" i="28"/>
  <c r="E98" i="28" s="1"/>
  <c r="F98" i="28" s="1"/>
  <c r="A99" i="28"/>
  <c r="B99" i="28"/>
  <c r="B87" i="10" l="1"/>
  <c r="A87" i="10"/>
  <c r="C86" i="10"/>
  <c r="C249" i="41"/>
  <c r="D250" i="41"/>
  <c r="F250" i="41" s="1"/>
  <c r="B250" i="41"/>
  <c r="A250" i="41"/>
  <c r="G249" i="41"/>
  <c r="E249" i="41"/>
  <c r="B249" i="40"/>
  <c r="A249" i="40"/>
  <c r="E248" i="40"/>
  <c r="C248" i="40"/>
  <c r="G248" i="40"/>
  <c r="D249" i="40"/>
  <c r="F249" i="40" s="1"/>
  <c r="A252" i="39"/>
  <c r="B252" i="39"/>
  <c r="E251" i="39"/>
  <c r="G251" i="39"/>
  <c r="C251" i="39"/>
  <c r="D252" i="39"/>
  <c r="F252" i="39" s="1"/>
  <c r="A137" i="37"/>
  <c r="D137" i="37"/>
  <c r="F137" i="37" s="1"/>
  <c r="G136" i="37"/>
  <c r="C136" i="37"/>
  <c r="B137" i="37"/>
  <c r="E136" i="37"/>
  <c r="D137" i="36"/>
  <c r="F137" i="36" s="1"/>
  <c r="G136" i="36"/>
  <c r="C136" i="36"/>
  <c r="B137" i="36"/>
  <c r="A137" i="36"/>
  <c r="E136" i="36"/>
  <c r="D138" i="35"/>
  <c r="F138" i="35" s="1"/>
  <c r="B138" i="35"/>
  <c r="E137" i="35"/>
  <c r="G137" i="35"/>
  <c r="C137" i="35"/>
  <c r="A138" i="35"/>
  <c r="A100" i="28"/>
  <c r="G99" i="28"/>
  <c r="D100" i="28"/>
  <c r="B100" i="28"/>
  <c r="C99" i="28"/>
  <c r="E99" i="28" s="1"/>
  <c r="F99" i="28" s="1"/>
  <c r="C87" i="10" l="1"/>
  <c r="D251" i="41"/>
  <c r="F251" i="41" s="1"/>
  <c r="C250" i="41"/>
  <c r="E250" i="41"/>
  <c r="A251" i="41"/>
  <c r="G250" i="41"/>
  <c r="B251" i="41"/>
  <c r="B250" i="40"/>
  <c r="G249" i="40"/>
  <c r="D250" i="40"/>
  <c r="F250" i="40" s="1"/>
  <c r="A250" i="40"/>
  <c r="C249" i="40"/>
  <c r="E249" i="40"/>
  <c r="E252" i="39"/>
  <c r="B253" i="39"/>
  <c r="A253" i="39"/>
  <c r="C252" i="39"/>
  <c r="D253" i="39"/>
  <c r="F253" i="39" s="1"/>
  <c r="G252" i="39"/>
  <c r="B138" i="37"/>
  <c r="E137" i="37"/>
  <c r="A138" i="37"/>
  <c r="D138" i="37"/>
  <c r="F138" i="37" s="1"/>
  <c r="C137" i="37"/>
  <c r="G137" i="37"/>
  <c r="A138" i="36"/>
  <c r="D138" i="36"/>
  <c r="F138" i="36" s="1"/>
  <c r="G137" i="36"/>
  <c r="C137" i="36"/>
  <c r="B138" i="36"/>
  <c r="E137" i="36"/>
  <c r="A139" i="35"/>
  <c r="B139" i="35"/>
  <c r="C138" i="35"/>
  <c r="G138" i="35"/>
  <c r="E138" i="35"/>
  <c r="D139" i="35"/>
  <c r="F139" i="35" s="1"/>
  <c r="B101" i="28"/>
  <c r="A101" i="28"/>
  <c r="G100" i="28"/>
  <c r="C100" i="28"/>
  <c r="E100" i="28" s="1"/>
  <c r="F100" i="28" s="1"/>
  <c r="D101" i="28"/>
  <c r="B88" i="10"/>
  <c r="A88" i="10"/>
  <c r="G251" i="41" l="1"/>
  <c r="E251" i="41"/>
  <c r="D252" i="41"/>
  <c r="F252" i="41" s="1"/>
  <c r="B252" i="41"/>
  <c r="C251" i="41"/>
  <c r="A252" i="41"/>
  <c r="D251" i="40"/>
  <c r="F251" i="40" s="1"/>
  <c r="C250" i="40"/>
  <c r="A251" i="40"/>
  <c r="E250" i="40"/>
  <c r="B251" i="40"/>
  <c r="G250" i="40"/>
  <c r="E253" i="39"/>
  <c r="C253" i="39"/>
  <c r="D254" i="39"/>
  <c r="F254" i="39" s="1"/>
  <c r="B254" i="39"/>
  <c r="A254" i="39"/>
  <c r="G253" i="39"/>
  <c r="B139" i="37"/>
  <c r="E138" i="37"/>
  <c r="D139" i="37"/>
  <c r="F139" i="37" s="1"/>
  <c r="C138" i="37"/>
  <c r="A139" i="37"/>
  <c r="G138" i="37"/>
  <c r="B139" i="36"/>
  <c r="E138" i="36"/>
  <c r="A139" i="36"/>
  <c r="D139" i="36"/>
  <c r="F139" i="36" s="1"/>
  <c r="C138" i="36"/>
  <c r="G138" i="36"/>
  <c r="B140" i="35"/>
  <c r="E139" i="35"/>
  <c r="G139" i="35"/>
  <c r="D140" i="35"/>
  <c r="F140" i="35" s="1"/>
  <c r="C139" i="35"/>
  <c r="A140" i="35"/>
  <c r="B102" i="28"/>
  <c r="A102" i="28"/>
  <c r="C101" i="28"/>
  <c r="E101" i="28" s="1"/>
  <c r="F101" i="28" s="1"/>
  <c r="D102" i="28"/>
  <c r="G101" i="28"/>
  <c r="C88" i="10"/>
  <c r="A89" i="10"/>
  <c r="B89" i="10"/>
  <c r="E252" i="41" l="1"/>
  <c r="B253" i="41"/>
  <c r="A253" i="41"/>
  <c r="G252" i="41"/>
  <c r="C252" i="41"/>
  <c r="D253" i="41"/>
  <c r="F253" i="41" s="1"/>
  <c r="D252" i="40"/>
  <c r="F252" i="40" s="1"/>
  <c r="C251" i="40"/>
  <c r="B252" i="40"/>
  <c r="A252" i="40"/>
  <c r="G251" i="40"/>
  <c r="E251" i="40"/>
  <c r="G254" i="39"/>
  <c r="D255" i="39"/>
  <c r="F255" i="39" s="1"/>
  <c r="C254" i="39"/>
  <c r="B255" i="39"/>
  <c r="E254" i="39"/>
  <c r="A255" i="39"/>
  <c r="D140" i="37"/>
  <c r="F140" i="37" s="1"/>
  <c r="G139" i="37"/>
  <c r="C139" i="37"/>
  <c r="E139" i="37"/>
  <c r="B140" i="37"/>
  <c r="A140" i="37"/>
  <c r="B140" i="36"/>
  <c r="E139" i="36"/>
  <c r="C139" i="36"/>
  <c r="D140" i="36"/>
  <c r="F140" i="36" s="1"/>
  <c r="A140" i="36"/>
  <c r="G139" i="36"/>
  <c r="D141" i="35"/>
  <c r="F141" i="35" s="1"/>
  <c r="E140" i="35"/>
  <c r="B141" i="35"/>
  <c r="A141" i="35"/>
  <c r="G140" i="35"/>
  <c r="C140" i="35"/>
  <c r="D103" i="28"/>
  <c r="C102" i="28"/>
  <c r="E102" i="28" s="1"/>
  <c r="F102" i="28" s="1"/>
  <c r="B103" i="28"/>
  <c r="G102" i="28"/>
  <c r="A103" i="28"/>
  <c r="C89" i="10"/>
  <c r="B90" i="10"/>
  <c r="A90" i="10"/>
  <c r="D254" i="41" l="1"/>
  <c r="F254" i="41" s="1"/>
  <c r="B254" i="41"/>
  <c r="C253" i="41"/>
  <c r="A254" i="41"/>
  <c r="G253" i="41"/>
  <c r="E253" i="41"/>
  <c r="E252" i="40"/>
  <c r="C252" i="40"/>
  <c r="D253" i="40"/>
  <c r="F253" i="40" s="1"/>
  <c r="G252" i="40"/>
  <c r="A253" i="40"/>
  <c r="B253" i="40"/>
  <c r="A256" i="39"/>
  <c r="B256" i="39"/>
  <c r="C255" i="39"/>
  <c r="D256" i="39"/>
  <c r="F256" i="39" s="1"/>
  <c r="G255" i="39"/>
  <c r="E255" i="39"/>
  <c r="A141" i="37"/>
  <c r="D141" i="37"/>
  <c r="F141" i="37" s="1"/>
  <c r="G140" i="37"/>
  <c r="C140" i="37"/>
  <c r="E140" i="37"/>
  <c r="B141" i="37"/>
  <c r="D141" i="36"/>
  <c r="F141" i="36" s="1"/>
  <c r="G140" i="36"/>
  <c r="C140" i="36"/>
  <c r="E140" i="36"/>
  <c r="B141" i="36"/>
  <c r="A141" i="36"/>
  <c r="D142" i="35"/>
  <c r="F142" i="35" s="1"/>
  <c r="G141" i="35"/>
  <c r="C141" i="35"/>
  <c r="B142" i="35"/>
  <c r="A142" i="35"/>
  <c r="E141" i="35"/>
  <c r="D104" i="28"/>
  <c r="C103" i="28"/>
  <c r="E103" i="28" s="1"/>
  <c r="F103" i="28" s="1"/>
  <c r="A104" i="28"/>
  <c r="G103" i="28"/>
  <c r="B104" i="28"/>
  <c r="B91" i="10"/>
  <c r="A91" i="10"/>
  <c r="C90" i="10"/>
  <c r="G254" i="41" l="1"/>
  <c r="C254" i="41"/>
  <c r="D255" i="41"/>
  <c r="F255" i="41" s="1"/>
  <c r="B255" i="41"/>
  <c r="A255" i="41"/>
  <c r="E254" i="41"/>
  <c r="E253" i="40"/>
  <c r="D254" i="40"/>
  <c r="F254" i="40" s="1"/>
  <c r="C253" i="40"/>
  <c r="B254" i="40"/>
  <c r="A254" i="40"/>
  <c r="G253" i="40"/>
  <c r="B257" i="39"/>
  <c r="E256" i="39"/>
  <c r="C256" i="39"/>
  <c r="D257" i="39"/>
  <c r="F257" i="39" s="1"/>
  <c r="A257" i="39"/>
  <c r="G256" i="39"/>
  <c r="B142" i="37"/>
  <c r="E141" i="37"/>
  <c r="A142" i="37"/>
  <c r="G141" i="37"/>
  <c r="D142" i="37"/>
  <c r="F142" i="37" s="1"/>
  <c r="C141" i="37"/>
  <c r="A142" i="36"/>
  <c r="D142" i="36"/>
  <c r="F142" i="36" s="1"/>
  <c r="G141" i="36"/>
  <c r="C141" i="36"/>
  <c r="E141" i="36"/>
  <c r="B142" i="36"/>
  <c r="A143" i="35"/>
  <c r="G142" i="35"/>
  <c r="D143" i="35"/>
  <c r="F143" i="35" s="1"/>
  <c r="E142" i="35"/>
  <c r="B143" i="35"/>
  <c r="C142" i="35"/>
  <c r="D105" i="28"/>
  <c r="C104" i="28"/>
  <c r="E104" i="28" s="1"/>
  <c r="F104" i="28" s="1"/>
  <c r="B105" i="28"/>
  <c r="A105" i="28"/>
  <c r="G104" i="28"/>
  <c r="C91" i="10"/>
  <c r="B92" i="10"/>
  <c r="A92" i="10"/>
  <c r="A256" i="41" l="1"/>
  <c r="E255" i="41"/>
  <c r="D256" i="41"/>
  <c r="F256" i="41" s="1"/>
  <c r="B256" i="41"/>
  <c r="G255" i="41"/>
  <c r="C255" i="41"/>
  <c r="G254" i="40"/>
  <c r="D255" i="40"/>
  <c r="F255" i="40" s="1"/>
  <c r="B255" i="40"/>
  <c r="A255" i="40"/>
  <c r="E254" i="40"/>
  <c r="C254" i="40"/>
  <c r="B258" i="39"/>
  <c r="G257" i="39"/>
  <c r="E257" i="39"/>
  <c r="D258" i="39"/>
  <c r="F258" i="39" s="1"/>
  <c r="A258" i="39"/>
  <c r="C257" i="39"/>
  <c r="B143" i="37"/>
  <c r="E142" i="37"/>
  <c r="A143" i="37"/>
  <c r="G142" i="37"/>
  <c r="D143" i="37"/>
  <c r="F143" i="37" s="1"/>
  <c r="C142" i="37"/>
  <c r="B143" i="36"/>
  <c r="E142" i="36"/>
  <c r="A143" i="36"/>
  <c r="G142" i="36"/>
  <c r="D143" i="36"/>
  <c r="F143" i="36" s="1"/>
  <c r="C142" i="36"/>
  <c r="B144" i="35"/>
  <c r="E143" i="35"/>
  <c r="D144" i="35"/>
  <c r="F144" i="35" s="1"/>
  <c r="A144" i="35"/>
  <c r="C143" i="35"/>
  <c r="G143" i="35"/>
  <c r="G105" i="28"/>
  <c r="C105" i="28"/>
  <c r="E105" i="28" s="1"/>
  <c r="F105" i="28" s="1"/>
  <c r="A106" i="28"/>
  <c r="D106" i="28"/>
  <c r="B106" i="28"/>
  <c r="A93" i="10"/>
  <c r="B93" i="10"/>
  <c r="C92" i="10"/>
  <c r="B257" i="41" l="1"/>
  <c r="A257" i="41"/>
  <c r="G256" i="41"/>
  <c r="D257" i="41"/>
  <c r="F257" i="41" s="1"/>
  <c r="E256" i="41"/>
  <c r="C256" i="41"/>
  <c r="A256" i="40"/>
  <c r="G255" i="40"/>
  <c r="E255" i="40"/>
  <c r="B256" i="40"/>
  <c r="C255" i="40"/>
  <c r="D256" i="40"/>
  <c r="F256" i="40" s="1"/>
  <c r="D259" i="39"/>
  <c r="F259" i="39" s="1"/>
  <c r="C258" i="39"/>
  <c r="G258" i="39"/>
  <c r="B259" i="39"/>
  <c r="A259" i="39"/>
  <c r="E258" i="39"/>
  <c r="D144" i="37"/>
  <c r="F144" i="37" s="1"/>
  <c r="G143" i="37"/>
  <c r="C143" i="37"/>
  <c r="B144" i="37"/>
  <c r="A144" i="37"/>
  <c r="E143" i="37"/>
  <c r="B144" i="36"/>
  <c r="E143" i="36"/>
  <c r="A144" i="36"/>
  <c r="G143" i="36"/>
  <c r="C143" i="36"/>
  <c r="D144" i="36"/>
  <c r="F144" i="36" s="1"/>
  <c r="B145" i="35"/>
  <c r="A145" i="35"/>
  <c r="C144" i="35"/>
  <c r="G144" i="35"/>
  <c r="D145" i="35"/>
  <c r="F145" i="35" s="1"/>
  <c r="E144" i="35"/>
  <c r="G106" i="28"/>
  <c r="D107" i="28"/>
  <c r="C106" i="28"/>
  <c r="E106" i="28" s="1"/>
  <c r="F106" i="28" s="1"/>
  <c r="B107" i="28"/>
  <c r="A107" i="28"/>
  <c r="B94" i="10"/>
  <c r="A94" i="10"/>
  <c r="C93" i="10"/>
  <c r="B258" i="41" l="1"/>
  <c r="C257" i="41"/>
  <c r="D258" i="41"/>
  <c r="F258" i="41" s="1"/>
  <c r="E257" i="41"/>
  <c r="G257" i="41"/>
  <c r="A258" i="41"/>
  <c r="B257" i="40"/>
  <c r="A257" i="40"/>
  <c r="D257" i="40"/>
  <c r="F257" i="40" s="1"/>
  <c r="C256" i="40"/>
  <c r="G256" i="40"/>
  <c r="E256" i="40"/>
  <c r="A260" i="39"/>
  <c r="C259" i="39"/>
  <c r="B260" i="39"/>
  <c r="E259" i="39"/>
  <c r="G259" i="39"/>
  <c r="D260" i="39"/>
  <c r="F260" i="39" s="1"/>
  <c r="A145" i="37"/>
  <c r="D145" i="37"/>
  <c r="F145" i="37" s="1"/>
  <c r="G144" i="37"/>
  <c r="C144" i="37"/>
  <c r="B145" i="37"/>
  <c r="E144" i="37"/>
  <c r="D145" i="36"/>
  <c r="F145" i="36" s="1"/>
  <c r="G144" i="36"/>
  <c r="C144" i="36"/>
  <c r="B145" i="36"/>
  <c r="A145" i="36"/>
  <c r="E144" i="36"/>
  <c r="D146" i="35"/>
  <c r="F146" i="35" s="1"/>
  <c r="G145" i="35"/>
  <c r="C145" i="35"/>
  <c r="A146" i="35"/>
  <c r="E145" i="35"/>
  <c r="B146" i="35"/>
  <c r="A108" i="28"/>
  <c r="G107" i="28"/>
  <c r="B108" i="28"/>
  <c r="C107" i="28"/>
  <c r="E107" i="28" s="1"/>
  <c r="F107" i="28" s="1"/>
  <c r="D108" i="28"/>
  <c r="B95" i="10"/>
  <c r="A95" i="10"/>
  <c r="C94" i="10"/>
  <c r="D259" i="41" l="1"/>
  <c r="F259" i="41" s="1"/>
  <c r="C258" i="41"/>
  <c r="E258" i="41"/>
  <c r="B259" i="41"/>
  <c r="A259" i="41"/>
  <c r="G258" i="41"/>
  <c r="B258" i="40"/>
  <c r="G257" i="40"/>
  <c r="E257" i="40"/>
  <c r="C257" i="40"/>
  <c r="D258" i="40"/>
  <c r="F258" i="40" s="1"/>
  <c r="A258" i="40"/>
  <c r="E260" i="39"/>
  <c r="B261" i="39"/>
  <c r="G260" i="39"/>
  <c r="D261" i="39"/>
  <c r="F261" i="39" s="1"/>
  <c r="C260" i="39"/>
  <c r="A261" i="39"/>
  <c r="B146" i="37"/>
  <c r="E145" i="37"/>
  <c r="A146" i="37"/>
  <c r="D146" i="37"/>
  <c r="F146" i="37" s="1"/>
  <c r="C145" i="37"/>
  <c r="G145" i="37"/>
  <c r="A146" i="36"/>
  <c r="D146" i="36"/>
  <c r="F146" i="36" s="1"/>
  <c r="G145" i="36"/>
  <c r="C145" i="36"/>
  <c r="B146" i="36"/>
  <c r="E145" i="36"/>
  <c r="B147" i="35"/>
  <c r="E146" i="35"/>
  <c r="A147" i="35"/>
  <c r="G146" i="35"/>
  <c r="D147" i="35"/>
  <c r="F147" i="35" s="1"/>
  <c r="C146" i="35"/>
  <c r="B109" i="28"/>
  <c r="A109" i="28"/>
  <c r="G108" i="28"/>
  <c r="D109" i="28"/>
  <c r="C108" i="28"/>
  <c r="E108" i="28" s="1"/>
  <c r="F108" i="28" s="1"/>
  <c r="C95" i="10"/>
  <c r="B96" i="10"/>
  <c r="A96" i="10"/>
  <c r="D260" i="41" l="1"/>
  <c r="F260" i="41" s="1"/>
  <c r="C259" i="41"/>
  <c r="B260" i="41"/>
  <c r="A260" i="41"/>
  <c r="G259" i="41"/>
  <c r="E259" i="41"/>
  <c r="D259" i="40"/>
  <c r="F259" i="40" s="1"/>
  <c r="C258" i="40"/>
  <c r="A259" i="40"/>
  <c r="B259" i="40"/>
  <c r="G258" i="40"/>
  <c r="E258" i="40"/>
  <c r="C261" i="39"/>
  <c r="D262" i="39"/>
  <c r="F262" i="39" s="1"/>
  <c r="B262" i="39"/>
  <c r="G261" i="39"/>
  <c r="E261" i="39"/>
  <c r="A262" i="39"/>
  <c r="B147" i="37"/>
  <c r="E146" i="37"/>
  <c r="D147" i="37"/>
  <c r="F147" i="37" s="1"/>
  <c r="C146" i="37"/>
  <c r="A147" i="37"/>
  <c r="G146" i="37"/>
  <c r="B147" i="36"/>
  <c r="E146" i="36"/>
  <c r="A147" i="36"/>
  <c r="D147" i="36"/>
  <c r="F147" i="36" s="1"/>
  <c r="C146" i="36"/>
  <c r="G146" i="36"/>
  <c r="B148" i="35"/>
  <c r="E147" i="35"/>
  <c r="A148" i="35"/>
  <c r="G147" i="35"/>
  <c r="C147" i="35"/>
  <c r="D148" i="35"/>
  <c r="F148" i="35" s="1"/>
  <c r="B110" i="28"/>
  <c r="A110" i="28"/>
  <c r="D110" i="28"/>
  <c r="G109" i="28"/>
  <c r="C109" i="28"/>
  <c r="E109" i="28" s="1"/>
  <c r="F109" i="28" s="1"/>
  <c r="C96" i="10"/>
  <c r="A97" i="10"/>
  <c r="B97" i="10"/>
  <c r="E260" i="41" l="1"/>
  <c r="D261" i="41"/>
  <c r="F261" i="41" s="1"/>
  <c r="B261" i="41"/>
  <c r="A261" i="41"/>
  <c r="G260" i="41"/>
  <c r="C260" i="41"/>
  <c r="D260" i="40"/>
  <c r="F260" i="40" s="1"/>
  <c r="C259" i="40"/>
  <c r="B260" i="40"/>
  <c r="E259" i="40"/>
  <c r="A260" i="40"/>
  <c r="G259" i="40"/>
  <c r="G262" i="39"/>
  <c r="D263" i="39"/>
  <c r="C262" i="39"/>
  <c r="E262" i="39"/>
  <c r="B263" i="39"/>
  <c r="A263" i="39"/>
  <c r="D148" i="37"/>
  <c r="F148" i="37" s="1"/>
  <c r="G147" i="37"/>
  <c r="C147" i="37"/>
  <c r="E147" i="37"/>
  <c r="B148" i="37"/>
  <c r="A148" i="37"/>
  <c r="B148" i="36"/>
  <c r="E147" i="36"/>
  <c r="C147" i="36"/>
  <c r="D148" i="36"/>
  <c r="F148" i="36" s="1"/>
  <c r="A148" i="36"/>
  <c r="G147" i="36"/>
  <c r="D149" i="35"/>
  <c r="F149" i="35" s="1"/>
  <c r="G148" i="35"/>
  <c r="C148" i="35"/>
  <c r="B149" i="35"/>
  <c r="A149" i="35"/>
  <c r="E148" i="35"/>
  <c r="D111" i="28"/>
  <c r="C110" i="28"/>
  <c r="E110" i="28" s="1"/>
  <c r="F110" i="28" s="1"/>
  <c r="B111" i="28"/>
  <c r="G110" i="28"/>
  <c r="A111" i="28"/>
  <c r="C97" i="10"/>
  <c r="B98" i="10"/>
  <c r="A98" i="10"/>
  <c r="E261" i="41" l="1"/>
  <c r="G261" i="41"/>
  <c r="C261" i="41"/>
  <c r="B262" i="41"/>
  <c r="A262" i="41"/>
  <c r="D262" i="41"/>
  <c r="F262" i="41" s="1"/>
  <c r="E260" i="40"/>
  <c r="D261" i="40"/>
  <c r="F261" i="40" s="1"/>
  <c r="B261" i="40"/>
  <c r="A261" i="40"/>
  <c r="G260" i="40"/>
  <c r="C260" i="40"/>
  <c r="A264" i="39"/>
  <c r="G263" i="39"/>
  <c r="F263" i="39"/>
  <c r="D264" i="39"/>
  <c r="B264" i="39"/>
  <c r="E263" i="39"/>
  <c r="C263" i="39"/>
  <c r="A149" i="37"/>
  <c r="E148" i="37"/>
  <c r="B149" i="37"/>
  <c r="C148" i="37"/>
  <c r="G148" i="37"/>
  <c r="D149" i="37"/>
  <c r="F149" i="37" s="1"/>
  <c r="D149" i="36"/>
  <c r="F149" i="36" s="1"/>
  <c r="G148" i="36"/>
  <c r="C148" i="36"/>
  <c r="E148" i="36"/>
  <c r="B149" i="36"/>
  <c r="A149" i="36"/>
  <c r="A150" i="35"/>
  <c r="D150" i="35"/>
  <c r="F150" i="35" s="1"/>
  <c r="G149" i="35"/>
  <c r="C149" i="35"/>
  <c r="B150" i="35"/>
  <c r="E149" i="35"/>
  <c r="D112" i="28"/>
  <c r="C111" i="28"/>
  <c r="E111" i="28" s="1"/>
  <c r="F111" i="28" s="1"/>
  <c r="A112" i="28"/>
  <c r="B112" i="28"/>
  <c r="G111" i="28"/>
  <c r="B99" i="10"/>
  <c r="A99" i="10"/>
  <c r="C98" i="10"/>
  <c r="G262" i="41" l="1"/>
  <c r="B263" i="41"/>
  <c r="A263" i="41"/>
  <c r="E262" i="41"/>
  <c r="C262" i="41"/>
  <c r="D263" i="41"/>
  <c r="E261" i="40"/>
  <c r="D262" i="40"/>
  <c r="F262" i="40" s="1"/>
  <c r="C261" i="40"/>
  <c r="B262" i="40"/>
  <c r="A262" i="40"/>
  <c r="G261" i="40"/>
  <c r="B265" i="39"/>
  <c r="E264" i="39"/>
  <c r="C264" i="39"/>
  <c r="D265" i="39"/>
  <c r="G264" i="39"/>
  <c r="F264" i="39"/>
  <c r="A265" i="39"/>
  <c r="B150" i="37"/>
  <c r="E149" i="37"/>
  <c r="A150" i="37"/>
  <c r="C149" i="37"/>
  <c r="G149" i="37"/>
  <c r="D150" i="37"/>
  <c r="F150" i="37" s="1"/>
  <c r="A150" i="36"/>
  <c r="D150" i="36"/>
  <c r="F150" i="36" s="1"/>
  <c r="G149" i="36"/>
  <c r="C149" i="36"/>
  <c r="E149" i="36"/>
  <c r="B150" i="36"/>
  <c r="B151" i="35"/>
  <c r="E150" i="35"/>
  <c r="A151" i="35"/>
  <c r="D151" i="35"/>
  <c r="F151" i="35" s="1"/>
  <c r="C150" i="35"/>
  <c r="G150" i="35"/>
  <c r="D113" i="28"/>
  <c r="C112" i="28"/>
  <c r="E112" i="28" s="1"/>
  <c r="F112" i="28" s="1"/>
  <c r="B113" i="28"/>
  <c r="G112" i="28"/>
  <c r="A113" i="28"/>
  <c r="C99" i="10"/>
  <c r="B100" i="10"/>
  <c r="A100" i="10"/>
  <c r="A264" i="41" l="1"/>
  <c r="G263" i="41"/>
  <c r="C263" i="41"/>
  <c r="D264" i="41"/>
  <c r="B264" i="41"/>
  <c r="F263" i="41"/>
  <c r="E263" i="41"/>
  <c r="G262" i="40"/>
  <c r="B263" i="40"/>
  <c r="A263" i="40"/>
  <c r="E262" i="40"/>
  <c r="D263" i="40"/>
  <c r="C262" i="40"/>
  <c r="F265" i="39"/>
  <c r="G265" i="39"/>
  <c r="C265" i="39"/>
  <c r="D266" i="39"/>
  <c r="B266" i="39"/>
  <c r="A266" i="39"/>
  <c r="E265" i="39"/>
  <c r="G150" i="37"/>
  <c r="D151" i="37"/>
  <c r="F151" i="37" s="1"/>
  <c r="E150" i="37"/>
  <c r="C150" i="37"/>
  <c r="B151" i="37"/>
  <c r="A151" i="37"/>
  <c r="B151" i="36"/>
  <c r="E150" i="36"/>
  <c r="A151" i="36"/>
  <c r="G150" i="36"/>
  <c r="C150" i="36"/>
  <c r="D151" i="36"/>
  <c r="F151" i="36" s="1"/>
  <c r="B152" i="35"/>
  <c r="E151" i="35"/>
  <c r="D152" i="35"/>
  <c r="F152" i="35" s="1"/>
  <c r="C151" i="35"/>
  <c r="A152" i="35"/>
  <c r="G151" i="35"/>
  <c r="D114" i="28"/>
  <c r="B114" i="28"/>
  <c r="A114" i="28"/>
  <c r="G113" i="28"/>
  <c r="C113" i="28"/>
  <c r="E113" i="28" s="1"/>
  <c r="F113" i="28" s="1"/>
  <c r="A101" i="10"/>
  <c r="C100" i="10"/>
  <c r="B101" i="10"/>
  <c r="B265" i="41" l="1"/>
  <c r="A265" i="41"/>
  <c r="F264" i="41"/>
  <c r="E264" i="41"/>
  <c r="C264" i="41"/>
  <c r="D265" i="41"/>
  <c r="G264" i="41"/>
  <c r="A264" i="40"/>
  <c r="G263" i="40"/>
  <c r="E263" i="40"/>
  <c r="C263" i="40"/>
  <c r="D264" i="40"/>
  <c r="F263" i="40"/>
  <c r="B264" i="40"/>
  <c r="D267" i="39"/>
  <c r="C266" i="39"/>
  <c r="G266" i="39"/>
  <c r="A267" i="39"/>
  <c r="F266" i="39"/>
  <c r="E266" i="39"/>
  <c r="B267" i="39"/>
  <c r="D152" i="37"/>
  <c r="F152" i="37" s="1"/>
  <c r="G151" i="37"/>
  <c r="C151" i="37"/>
  <c r="E151" i="37"/>
  <c r="B152" i="37"/>
  <c r="A152" i="37"/>
  <c r="B152" i="36"/>
  <c r="E151" i="36"/>
  <c r="A152" i="36"/>
  <c r="G151" i="36"/>
  <c r="D152" i="36"/>
  <c r="F152" i="36" s="1"/>
  <c r="C151" i="36"/>
  <c r="D153" i="35"/>
  <c r="F153" i="35" s="1"/>
  <c r="G152" i="35"/>
  <c r="C152" i="35"/>
  <c r="E152" i="35"/>
  <c r="B153" i="35"/>
  <c r="A153" i="35"/>
  <c r="G114" i="28"/>
  <c r="D115" i="28"/>
  <c r="C114" i="28"/>
  <c r="E114" i="28" s="1"/>
  <c r="F114" i="28" s="1"/>
  <c r="A115" i="28"/>
  <c r="B115" i="28"/>
  <c r="B102" i="10"/>
  <c r="A102" i="10"/>
  <c r="C101" i="10"/>
  <c r="B266" i="41" l="1"/>
  <c r="D266" i="41"/>
  <c r="A266" i="41"/>
  <c r="G265" i="41"/>
  <c r="F265" i="41"/>
  <c r="C265" i="41"/>
  <c r="E265" i="41"/>
  <c r="B265" i="40"/>
  <c r="A265" i="40"/>
  <c r="F264" i="40"/>
  <c r="G264" i="40"/>
  <c r="E264" i="40"/>
  <c r="D265" i="40"/>
  <c r="C264" i="40"/>
  <c r="A268" i="39"/>
  <c r="C267" i="39"/>
  <c r="D268" i="39"/>
  <c r="E267" i="39"/>
  <c r="B268" i="39"/>
  <c r="G267" i="39"/>
  <c r="F267" i="39"/>
  <c r="A153" i="37"/>
  <c r="B153" i="37"/>
  <c r="C152" i="37"/>
  <c r="G152" i="37"/>
  <c r="D153" i="37"/>
  <c r="F153" i="37" s="1"/>
  <c r="E152" i="37"/>
  <c r="D153" i="36"/>
  <c r="F153" i="36" s="1"/>
  <c r="G152" i="36"/>
  <c r="C152" i="36"/>
  <c r="B153" i="36"/>
  <c r="A153" i="36"/>
  <c r="E152" i="36"/>
  <c r="A154" i="35"/>
  <c r="D154" i="35"/>
  <c r="F154" i="35" s="1"/>
  <c r="G153" i="35"/>
  <c r="C153" i="35"/>
  <c r="E153" i="35"/>
  <c r="B154" i="35"/>
  <c r="A116" i="28"/>
  <c r="G115" i="28"/>
  <c r="D116" i="28"/>
  <c r="B116" i="28"/>
  <c r="C115" i="28"/>
  <c r="E115" i="28" s="1"/>
  <c r="F115" i="28" s="1"/>
  <c r="B103" i="10"/>
  <c r="A103" i="10"/>
  <c r="C102" i="10"/>
  <c r="D267" i="41" l="1"/>
  <c r="C266" i="41"/>
  <c r="B267" i="41"/>
  <c r="A267" i="41"/>
  <c r="G266" i="41"/>
  <c r="F266" i="41"/>
  <c r="E266" i="41"/>
  <c r="B266" i="40"/>
  <c r="G265" i="40"/>
  <c r="C265" i="40"/>
  <c r="D266" i="40"/>
  <c r="A266" i="40"/>
  <c r="F265" i="40"/>
  <c r="E265" i="40"/>
  <c r="E268" i="39"/>
  <c r="B269" i="39"/>
  <c r="G268" i="39"/>
  <c r="C268" i="39"/>
  <c r="A269" i="39"/>
  <c r="F268" i="39"/>
  <c r="D269" i="39"/>
  <c r="B154" i="37"/>
  <c r="E153" i="37"/>
  <c r="G153" i="37"/>
  <c r="D154" i="37"/>
  <c r="F154" i="37" s="1"/>
  <c r="C153" i="37"/>
  <c r="A154" i="37"/>
  <c r="A154" i="36"/>
  <c r="D154" i="36"/>
  <c r="F154" i="36" s="1"/>
  <c r="G153" i="36"/>
  <c r="C153" i="36"/>
  <c r="B154" i="36"/>
  <c r="E153" i="36"/>
  <c r="B155" i="35"/>
  <c r="E154" i="35"/>
  <c r="A155" i="35"/>
  <c r="G154" i="35"/>
  <c r="D155" i="35"/>
  <c r="F155" i="35" s="1"/>
  <c r="C154" i="35"/>
  <c r="B117" i="28"/>
  <c r="A117" i="28"/>
  <c r="G116" i="28"/>
  <c r="C116" i="28"/>
  <c r="E116" i="28" s="1"/>
  <c r="F116" i="28" s="1"/>
  <c r="D117" i="28"/>
  <c r="C103" i="10"/>
  <c r="B104" i="10"/>
  <c r="A104" i="10"/>
  <c r="D268" i="41" l="1"/>
  <c r="C267" i="41"/>
  <c r="G267" i="41"/>
  <c r="F267" i="41"/>
  <c r="E267" i="41"/>
  <c r="B268" i="41"/>
  <c r="A268" i="41"/>
  <c r="D267" i="40"/>
  <c r="C266" i="40"/>
  <c r="A267" i="40"/>
  <c r="G266" i="40"/>
  <c r="B267" i="40"/>
  <c r="F266" i="40"/>
  <c r="E266" i="40"/>
  <c r="F269" i="39"/>
  <c r="D270" i="39"/>
  <c r="A270" i="39"/>
  <c r="G269" i="39"/>
  <c r="E269" i="39"/>
  <c r="C269" i="39"/>
  <c r="B270" i="39"/>
  <c r="D155" i="37"/>
  <c r="F155" i="37" s="1"/>
  <c r="E154" i="37"/>
  <c r="B155" i="37"/>
  <c r="A155" i="37"/>
  <c r="G154" i="37"/>
  <c r="C154" i="37"/>
  <c r="B155" i="36"/>
  <c r="E154" i="36"/>
  <c r="A155" i="36"/>
  <c r="D155" i="36"/>
  <c r="F155" i="36" s="1"/>
  <c r="C154" i="36"/>
  <c r="G154" i="36"/>
  <c r="B156" i="35"/>
  <c r="E155" i="35"/>
  <c r="A156" i="35"/>
  <c r="G155" i="35"/>
  <c r="D156" i="35"/>
  <c r="F156" i="35" s="1"/>
  <c r="C155" i="35"/>
  <c r="B118" i="28"/>
  <c r="A118" i="28"/>
  <c r="C117" i="28"/>
  <c r="E117" i="28" s="1"/>
  <c r="F117" i="28" s="1"/>
  <c r="D118" i="28"/>
  <c r="G117" i="28"/>
  <c r="C104" i="10"/>
  <c r="A105" i="10"/>
  <c r="B105" i="10"/>
  <c r="E268" i="41" l="1"/>
  <c r="B269" i="41"/>
  <c r="A269" i="41"/>
  <c r="G268" i="41"/>
  <c r="C268" i="41"/>
  <c r="D269" i="41"/>
  <c r="F268" i="41"/>
  <c r="D268" i="40"/>
  <c r="C267" i="40"/>
  <c r="B268" i="40"/>
  <c r="A268" i="40"/>
  <c r="F267" i="40"/>
  <c r="E267" i="40"/>
  <c r="G267" i="40"/>
  <c r="G270" i="39"/>
  <c r="D271" i="39"/>
  <c r="C270" i="39"/>
  <c r="B271" i="39"/>
  <c r="A271" i="39"/>
  <c r="F270" i="39"/>
  <c r="E270" i="39"/>
  <c r="D156" i="37"/>
  <c r="F156" i="37" s="1"/>
  <c r="G155" i="37"/>
  <c r="C155" i="37"/>
  <c r="B156" i="37"/>
  <c r="A156" i="37"/>
  <c r="E155" i="37"/>
  <c r="B156" i="36"/>
  <c r="E155" i="36"/>
  <c r="D156" i="36"/>
  <c r="F156" i="36" s="1"/>
  <c r="C155" i="36"/>
  <c r="A156" i="36"/>
  <c r="G155" i="36"/>
  <c r="D157" i="35"/>
  <c r="F157" i="35" s="1"/>
  <c r="G156" i="35"/>
  <c r="C156" i="35"/>
  <c r="B157" i="35"/>
  <c r="A157" i="35"/>
  <c r="E156" i="35"/>
  <c r="D119" i="28"/>
  <c r="C118" i="28"/>
  <c r="E118" i="28" s="1"/>
  <c r="F118" i="28" s="1"/>
  <c r="B119" i="28"/>
  <c r="G118" i="28"/>
  <c r="A119" i="28"/>
  <c r="C105" i="10"/>
  <c r="B106" i="10"/>
  <c r="A106" i="10"/>
  <c r="F269" i="41" l="1"/>
  <c r="E269" i="41"/>
  <c r="C269" i="41"/>
  <c r="D270" i="41"/>
  <c r="B270" i="41"/>
  <c r="A270" i="41"/>
  <c r="G269" i="41"/>
  <c r="E268" i="40"/>
  <c r="B269" i="40"/>
  <c r="D269" i="40"/>
  <c r="A269" i="40"/>
  <c r="G268" i="40"/>
  <c r="F268" i="40"/>
  <c r="C268" i="40"/>
  <c r="A272" i="39"/>
  <c r="G271" i="39"/>
  <c r="E271" i="39"/>
  <c r="C271" i="39"/>
  <c r="F271" i="39"/>
  <c r="D272" i="39"/>
  <c r="B272" i="39"/>
  <c r="A157" i="37"/>
  <c r="G156" i="37"/>
  <c r="D157" i="37"/>
  <c r="F157" i="37" s="1"/>
  <c r="E156" i="37"/>
  <c r="C156" i="37"/>
  <c r="B157" i="37"/>
  <c r="D157" i="36"/>
  <c r="F157" i="36" s="1"/>
  <c r="G156" i="36"/>
  <c r="C156" i="36"/>
  <c r="E156" i="36"/>
  <c r="B157" i="36"/>
  <c r="A157" i="36"/>
  <c r="A158" i="35"/>
  <c r="D158" i="35"/>
  <c r="F158" i="35" s="1"/>
  <c r="G157" i="35"/>
  <c r="C157" i="35"/>
  <c r="B158" i="35"/>
  <c r="E157" i="35"/>
  <c r="A107" i="10"/>
  <c r="B107" i="10"/>
  <c r="D120" i="28"/>
  <c r="C119" i="28"/>
  <c r="E119" i="28" s="1"/>
  <c r="F119" i="28" s="1"/>
  <c r="A120" i="28"/>
  <c r="B120" i="28"/>
  <c r="G119" i="28"/>
  <c r="C106" i="10"/>
  <c r="G270" i="41" l="1"/>
  <c r="F270" i="41"/>
  <c r="A271" i="41"/>
  <c r="E270" i="41"/>
  <c r="C270" i="41"/>
  <c r="D271" i="41"/>
  <c r="B271" i="41"/>
  <c r="F269" i="40"/>
  <c r="E269" i="40"/>
  <c r="D270" i="40"/>
  <c r="C269" i="40"/>
  <c r="B270" i="40"/>
  <c r="A270" i="40"/>
  <c r="G269" i="40"/>
  <c r="E272" i="39"/>
  <c r="B273" i="39"/>
  <c r="A273" i="39"/>
  <c r="C272" i="39"/>
  <c r="D273" i="39"/>
  <c r="G272" i="39"/>
  <c r="B158" i="37"/>
  <c r="E157" i="37"/>
  <c r="D158" i="37"/>
  <c r="F158" i="37" s="1"/>
  <c r="A158" i="37"/>
  <c r="G157" i="37"/>
  <c r="C157" i="37"/>
  <c r="A158" i="36"/>
  <c r="D158" i="36"/>
  <c r="F158" i="36" s="1"/>
  <c r="G157" i="36"/>
  <c r="C157" i="36"/>
  <c r="E157" i="36"/>
  <c r="B158" i="36"/>
  <c r="B159" i="35"/>
  <c r="E158" i="35"/>
  <c r="A159" i="35"/>
  <c r="D159" i="35"/>
  <c r="F159" i="35" s="1"/>
  <c r="C158" i="35"/>
  <c r="G158" i="35"/>
  <c r="C107" i="10"/>
  <c r="D121" i="28"/>
  <c r="C120" i="28"/>
  <c r="E120" i="28" s="1"/>
  <c r="F120" i="28" s="1"/>
  <c r="B121" i="28"/>
  <c r="A121" i="28"/>
  <c r="G120" i="28"/>
  <c r="D108" i="10"/>
  <c r="A108" i="10"/>
  <c r="B108" i="10"/>
  <c r="A272" i="41" l="1"/>
  <c r="G271" i="41"/>
  <c r="D272" i="41"/>
  <c r="B272" i="41"/>
  <c r="F271" i="41"/>
  <c r="C271" i="41"/>
  <c r="E271" i="41"/>
  <c r="G270" i="40"/>
  <c r="F270" i="40"/>
  <c r="D271" i="40"/>
  <c r="C270" i="40"/>
  <c r="B271" i="40"/>
  <c r="A271" i="40"/>
  <c r="E270" i="40"/>
  <c r="C273" i="39"/>
  <c r="A274" i="39"/>
  <c r="E273" i="39"/>
  <c r="B274" i="39"/>
  <c r="G273" i="39"/>
  <c r="D274" i="39"/>
  <c r="D159" i="37"/>
  <c r="F159" i="37" s="1"/>
  <c r="B159" i="37"/>
  <c r="A159" i="37"/>
  <c r="C158" i="37"/>
  <c r="G158" i="37"/>
  <c r="E158" i="37"/>
  <c r="B159" i="36"/>
  <c r="E158" i="36"/>
  <c r="A159" i="36"/>
  <c r="G158" i="36"/>
  <c r="D159" i="36"/>
  <c r="F159" i="36" s="1"/>
  <c r="C158" i="36"/>
  <c r="B160" i="35"/>
  <c r="E159" i="35"/>
  <c r="D160" i="35"/>
  <c r="F160" i="35" s="1"/>
  <c r="C159" i="35"/>
  <c r="A160" i="35"/>
  <c r="G159" i="35"/>
  <c r="G121" i="28"/>
  <c r="C121" i="28"/>
  <c r="E121" i="28" s="1"/>
  <c r="F121" i="28" s="1"/>
  <c r="A122" i="28"/>
  <c r="D122" i="28"/>
  <c r="B122" i="28"/>
  <c r="A109" i="10"/>
  <c r="D109" i="10"/>
  <c r="B109" i="10"/>
  <c r="C108" i="10"/>
  <c r="B273" i="41" l="1"/>
  <c r="C272" i="41"/>
  <c r="D273" i="41"/>
  <c r="A273" i="41"/>
  <c r="E272" i="41"/>
  <c r="G272" i="41"/>
  <c r="A272" i="40"/>
  <c r="G271" i="40"/>
  <c r="E271" i="40"/>
  <c r="F271" i="40"/>
  <c r="C271" i="40"/>
  <c r="D272" i="40"/>
  <c r="B272" i="40"/>
  <c r="E274" i="39"/>
  <c r="D275" i="39"/>
  <c r="A275" i="39"/>
  <c r="G274" i="39"/>
  <c r="B275" i="39"/>
  <c r="C274" i="39"/>
  <c r="A160" i="37"/>
  <c r="D160" i="37"/>
  <c r="F160" i="37" s="1"/>
  <c r="G159" i="37"/>
  <c r="C159" i="37"/>
  <c r="B160" i="37"/>
  <c r="E159" i="37"/>
  <c r="B160" i="36"/>
  <c r="E159" i="36"/>
  <c r="A160" i="36"/>
  <c r="G159" i="36"/>
  <c r="C159" i="36"/>
  <c r="D160" i="36"/>
  <c r="F160" i="36" s="1"/>
  <c r="D161" i="35"/>
  <c r="F161" i="35" s="1"/>
  <c r="G160" i="35"/>
  <c r="C160" i="35"/>
  <c r="E160" i="35"/>
  <c r="B161" i="35"/>
  <c r="A161" i="35"/>
  <c r="G122" i="28"/>
  <c r="D123" i="28"/>
  <c r="C122" i="28"/>
  <c r="E122" i="28" s="1"/>
  <c r="F122" i="28" s="1"/>
  <c r="B123" i="28"/>
  <c r="A123" i="28"/>
  <c r="B110" i="10"/>
  <c r="A110" i="10"/>
  <c r="C109" i="10"/>
  <c r="D110" i="10"/>
  <c r="C273" i="41" l="1"/>
  <c r="D274" i="41"/>
  <c r="B274" i="41"/>
  <c r="A274" i="41"/>
  <c r="G273" i="41"/>
  <c r="E273" i="41"/>
  <c r="B273" i="40"/>
  <c r="G272" i="40"/>
  <c r="E272" i="40"/>
  <c r="D273" i="40"/>
  <c r="A273" i="40"/>
  <c r="C272" i="40"/>
  <c r="A276" i="39"/>
  <c r="C275" i="39"/>
  <c r="D276" i="39"/>
  <c r="E275" i="39"/>
  <c r="B276" i="39"/>
  <c r="G275" i="39"/>
  <c r="B161" i="37"/>
  <c r="E160" i="37"/>
  <c r="A161" i="37"/>
  <c r="D161" i="37"/>
  <c r="F161" i="37" s="1"/>
  <c r="C160" i="37"/>
  <c r="G160" i="37"/>
  <c r="D161" i="36"/>
  <c r="F161" i="36" s="1"/>
  <c r="G160" i="36"/>
  <c r="C160" i="36"/>
  <c r="B161" i="36"/>
  <c r="A161" i="36"/>
  <c r="E160" i="36"/>
  <c r="A162" i="35"/>
  <c r="D162" i="35"/>
  <c r="F162" i="35" s="1"/>
  <c r="G161" i="35"/>
  <c r="C161" i="35"/>
  <c r="E161" i="35"/>
  <c r="B162" i="35"/>
  <c r="A124" i="28"/>
  <c r="G123" i="28"/>
  <c r="B124" i="28"/>
  <c r="C123" i="28"/>
  <c r="E123" i="28" s="1"/>
  <c r="F123" i="28" s="1"/>
  <c r="D124" i="28"/>
  <c r="B111" i="10"/>
  <c r="A111" i="10"/>
  <c r="D111" i="10"/>
  <c r="C110" i="10"/>
  <c r="E274" i="41" l="1"/>
  <c r="D275" i="41"/>
  <c r="A275" i="41"/>
  <c r="G274" i="41"/>
  <c r="C274" i="41"/>
  <c r="B275" i="41"/>
  <c r="C273" i="40"/>
  <c r="D274" i="40"/>
  <c r="B274" i="40"/>
  <c r="A274" i="40"/>
  <c r="G273" i="40"/>
  <c r="E273" i="40"/>
  <c r="D277" i="39"/>
  <c r="G276" i="39"/>
  <c r="A277" i="39"/>
  <c r="B277" i="39"/>
  <c r="C276" i="39"/>
  <c r="B162" i="37"/>
  <c r="E161" i="37"/>
  <c r="D162" i="37"/>
  <c r="F162" i="37" s="1"/>
  <c r="C161" i="37"/>
  <c r="A162" i="37"/>
  <c r="G161" i="37"/>
  <c r="A162" i="36"/>
  <c r="D162" i="36"/>
  <c r="F162" i="36" s="1"/>
  <c r="G161" i="36"/>
  <c r="C161" i="36"/>
  <c r="B162" i="36"/>
  <c r="E161" i="36"/>
  <c r="B163" i="35"/>
  <c r="E162" i="35"/>
  <c r="A163" i="35"/>
  <c r="G162" i="35"/>
  <c r="D163" i="35"/>
  <c r="F163" i="35" s="1"/>
  <c r="C162" i="35"/>
  <c r="B125" i="28"/>
  <c r="A125" i="28"/>
  <c r="G124" i="28"/>
  <c r="D125" i="28"/>
  <c r="C124" i="28"/>
  <c r="E124" i="28" s="1"/>
  <c r="F124" i="28" s="1"/>
  <c r="D112" i="10"/>
  <c r="C111" i="10"/>
  <c r="B112" i="10"/>
  <c r="A112" i="10"/>
  <c r="A276" i="41" l="1"/>
  <c r="G275" i="41"/>
  <c r="B276" i="41"/>
  <c r="E275" i="41"/>
  <c r="C275" i="41"/>
  <c r="D276" i="41"/>
  <c r="E274" i="40"/>
  <c r="D275" i="40"/>
  <c r="C274" i="40"/>
  <c r="G274" i="40"/>
  <c r="B275" i="40"/>
  <c r="A275" i="40"/>
  <c r="C277" i="39"/>
  <c r="B278" i="39"/>
  <c r="G277" i="39"/>
  <c r="D278" i="39"/>
  <c r="A278" i="39"/>
  <c r="D163" i="37"/>
  <c r="F163" i="37" s="1"/>
  <c r="G162" i="37"/>
  <c r="C162" i="37"/>
  <c r="E162" i="37"/>
  <c r="B163" i="37"/>
  <c r="A163" i="37"/>
  <c r="B163" i="36"/>
  <c r="E162" i="36"/>
  <c r="A163" i="36"/>
  <c r="D163" i="36"/>
  <c r="F163" i="36" s="1"/>
  <c r="C162" i="36"/>
  <c r="G162" i="36"/>
  <c r="B164" i="35"/>
  <c r="E163" i="35"/>
  <c r="A164" i="35"/>
  <c r="G163" i="35"/>
  <c r="D164" i="35"/>
  <c r="F164" i="35" s="1"/>
  <c r="C163" i="35"/>
  <c r="B126" i="28"/>
  <c r="A126" i="28"/>
  <c r="D126" i="28"/>
  <c r="G125" i="28"/>
  <c r="C125" i="28"/>
  <c r="E125" i="28" s="1"/>
  <c r="F125" i="28" s="1"/>
  <c r="D113" i="10"/>
  <c r="C112" i="10"/>
  <c r="B113" i="10"/>
  <c r="A113" i="10"/>
  <c r="D277" i="41" l="1"/>
  <c r="B277" i="41"/>
  <c r="A277" i="41"/>
  <c r="G276" i="41"/>
  <c r="C276" i="41"/>
  <c r="A276" i="40"/>
  <c r="G275" i="40"/>
  <c r="C275" i="40"/>
  <c r="D276" i="40"/>
  <c r="B276" i="40"/>
  <c r="E275" i="40"/>
  <c r="B279" i="39"/>
  <c r="C278" i="39"/>
  <c r="D279" i="39"/>
  <c r="A279" i="39"/>
  <c r="G278" i="39"/>
  <c r="A164" i="37"/>
  <c r="D164" i="37"/>
  <c r="F164" i="37" s="1"/>
  <c r="G163" i="37"/>
  <c r="C163" i="37"/>
  <c r="E163" i="37"/>
  <c r="B164" i="37"/>
  <c r="B164" i="36"/>
  <c r="E163" i="36"/>
  <c r="D164" i="36"/>
  <c r="F164" i="36" s="1"/>
  <c r="C163" i="36"/>
  <c r="A164" i="36"/>
  <c r="G163" i="36"/>
  <c r="D165" i="35"/>
  <c r="F165" i="35" s="1"/>
  <c r="G164" i="35"/>
  <c r="C164" i="35"/>
  <c r="B165" i="35"/>
  <c r="A165" i="35"/>
  <c r="E164" i="35"/>
  <c r="D127" i="28"/>
  <c r="C126" i="28"/>
  <c r="E126" i="28" s="1"/>
  <c r="F126" i="28" s="1"/>
  <c r="B127" i="28"/>
  <c r="G126" i="28"/>
  <c r="A127" i="28"/>
  <c r="D114" i="10"/>
  <c r="C113" i="10"/>
  <c r="B114" i="10"/>
  <c r="A114" i="10"/>
  <c r="C277" i="41" l="1"/>
  <c r="B278" i="41"/>
  <c r="A278" i="41"/>
  <c r="G277" i="41"/>
  <c r="D278" i="41"/>
  <c r="D277" i="40"/>
  <c r="A277" i="40"/>
  <c r="G276" i="40"/>
  <c r="B277" i="40"/>
  <c r="C276" i="40"/>
  <c r="A280" i="39"/>
  <c r="D280" i="39"/>
  <c r="B280" i="39"/>
  <c r="G279" i="39"/>
  <c r="C279" i="39"/>
  <c r="B165" i="37"/>
  <c r="E164" i="37"/>
  <c r="A165" i="37"/>
  <c r="G164" i="37"/>
  <c r="C164" i="37"/>
  <c r="D165" i="37"/>
  <c r="F165" i="37" s="1"/>
  <c r="D165" i="36"/>
  <c r="F165" i="36" s="1"/>
  <c r="G164" i="36"/>
  <c r="C164" i="36"/>
  <c r="E164" i="36"/>
  <c r="B165" i="36"/>
  <c r="A165" i="36"/>
  <c r="A166" i="35"/>
  <c r="D166" i="35"/>
  <c r="F166" i="35" s="1"/>
  <c r="G165" i="35"/>
  <c r="C165" i="35"/>
  <c r="B166" i="35"/>
  <c r="E165" i="35"/>
  <c r="D128" i="28"/>
  <c r="C127" i="28"/>
  <c r="E127" i="28" s="1"/>
  <c r="F127" i="28" s="1"/>
  <c r="A128" i="28"/>
  <c r="B128" i="28"/>
  <c r="G127" i="28"/>
  <c r="D115" i="10"/>
  <c r="C114" i="10"/>
  <c r="B115" i="10"/>
  <c r="A115" i="10"/>
  <c r="B279" i="41" l="1"/>
  <c r="A279" i="41"/>
  <c r="D279" i="41"/>
  <c r="G278" i="41"/>
  <c r="C278" i="41"/>
  <c r="C277" i="40"/>
  <c r="D278" i="40"/>
  <c r="B278" i="40"/>
  <c r="A278" i="40"/>
  <c r="G277" i="40"/>
  <c r="G280" i="39"/>
  <c r="D281" i="39"/>
  <c r="B281" i="39"/>
  <c r="A281" i="39"/>
  <c r="C280" i="39"/>
  <c r="B166" i="37"/>
  <c r="E165" i="37"/>
  <c r="A166" i="37"/>
  <c r="G165" i="37"/>
  <c r="D166" i="37"/>
  <c r="F166" i="37" s="1"/>
  <c r="C165" i="37"/>
  <c r="A166" i="36"/>
  <c r="D166" i="36"/>
  <c r="F166" i="36" s="1"/>
  <c r="G165" i="36"/>
  <c r="C165" i="36"/>
  <c r="E165" i="36"/>
  <c r="B166" i="36"/>
  <c r="B167" i="35"/>
  <c r="E166" i="35"/>
  <c r="A167" i="35"/>
  <c r="D167" i="35"/>
  <c r="F167" i="35" s="1"/>
  <c r="C166" i="35"/>
  <c r="G166" i="35"/>
  <c r="D129" i="28"/>
  <c r="C128" i="28"/>
  <c r="E128" i="28" s="1"/>
  <c r="F128" i="28" s="1"/>
  <c r="B129" i="28"/>
  <c r="G128" i="28"/>
  <c r="A129" i="28"/>
  <c r="A116" i="10"/>
  <c r="D116" i="10"/>
  <c r="C115" i="10"/>
  <c r="B116" i="10"/>
  <c r="D280" i="41" l="1"/>
  <c r="B280" i="41"/>
  <c r="A280" i="41"/>
  <c r="G279" i="41"/>
  <c r="C279" i="41"/>
  <c r="B279" i="40"/>
  <c r="A279" i="40"/>
  <c r="C278" i="40"/>
  <c r="D279" i="40"/>
  <c r="G278" i="40"/>
  <c r="G281" i="39"/>
  <c r="A282" i="39"/>
  <c r="C281" i="39"/>
  <c r="D282" i="39"/>
  <c r="B282" i="39"/>
  <c r="D167" i="37"/>
  <c r="F167" i="37" s="1"/>
  <c r="G166" i="37"/>
  <c r="C166" i="37"/>
  <c r="B167" i="37"/>
  <c r="A167" i="37"/>
  <c r="E166" i="37"/>
  <c r="B167" i="36"/>
  <c r="E166" i="36"/>
  <c r="A167" i="36"/>
  <c r="G166" i="36"/>
  <c r="C166" i="36"/>
  <c r="D167" i="36"/>
  <c r="F167" i="36" s="1"/>
  <c r="B168" i="35"/>
  <c r="E167" i="35"/>
  <c r="D168" i="35"/>
  <c r="F168" i="35" s="1"/>
  <c r="C167" i="35"/>
  <c r="A168" i="35"/>
  <c r="G167" i="35"/>
  <c r="D130" i="28"/>
  <c r="B130" i="28"/>
  <c r="A130" i="28"/>
  <c r="G129" i="28"/>
  <c r="C129" i="28"/>
  <c r="E129" i="28" s="1"/>
  <c r="F129" i="28" s="1"/>
  <c r="B117" i="10"/>
  <c r="A117" i="10"/>
  <c r="C116" i="10"/>
  <c r="D117" i="10"/>
  <c r="G280" i="41" l="1"/>
  <c r="D281" i="41"/>
  <c r="B281" i="41"/>
  <c r="A281" i="41"/>
  <c r="C280" i="41"/>
  <c r="D280" i="40"/>
  <c r="B280" i="40"/>
  <c r="A280" i="40"/>
  <c r="G279" i="40"/>
  <c r="C279" i="40"/>
  <c r="C282" i="39"/>
  <c r="B283" i="39"/>
  <c r="A283" i="39"/>
  <c r="D283" i="39"/>
  <c r="G282" i="39"/>
  <c r="A168" i="37"/>
  <c r="D168" i="37"/>
  <c r="F168" i="37" s="1"/>
  <c r="G167" i="37"/>
  <c r="C167" i="37"/>
  <c r="B168" i="37"/>
  <c r="E167" i="37"/>
  <c r="B168" i="36"/>
  <c r="E167" i="36"/>
  <c r="A168" i="36"/>
  <c r="G167" i="36"/>
  <c r="D168" i="36"/>
  <c r="F168" i="36" s="1"/>
  <c r="C167" i="36"/>
  <c r="D169" i="35"/>
  <c r="F169" i="35" s="1"/>
  <c r="G168" i="35"/>
  <c r="C168" i="35"/>
  <c r="E168" i="35"/>
  <c r="B169" i="35"/>
  <c r="A169" i="35"/>
  <c r="G130" i="28"/>
  <c r="A131" i="28"/>
  <c r="C130" i="28"/>
  <c r="E130" i="28" s="1"/>
  <c r="F130" i="28" s="1"/>
  <c r="B131" i="28"/>
  <c r="D131" i="28"/>
  <c r="B118" i="10"/>
  <c r="A118" i="10"/>
  <c r="C117" i="10"/>
  <c r="D118" i="10"/>
  <c r="B282" i="41" l="1"/>
  <c r="D282" i="41"/>
  <c r="A282" i="41"/>
  <c r="G281" i="41"/>
  <c r="C281" i="41"/>
  <c r="G280" i="40"/>
  <c r="D281" i="40"/>
  <c r="C280" i="40"/>
  <c r="B281" i="40"/>
  <c r="A281" i="40"/>
  <c r="A284" i="39"/>
  <c r="G283" i="39"/>
  <c r="C283" i="39"/>
  <c r="B284" i="39"/>
  <c r="D284" i="39"/>
  <c r="B169" i="37"/>
  <c r="E168" i="37"/>
  <c r="A169" i="37"/>
  <c r="D169" i="37"/>
  <c r="F169" i="37" s="1"/>
  <c r="C168" i="37"/>
  <c r="G168" i="37"/>
  <c r="D169" i="36"/>
  <c r="F169" i="36" s="1"/>
  <c r="G168" i="36"/>
  <c r="C168" i="36"/>
  <c r="B169" i="36"/>
  <c r="A169" i="36"/>
  <c r="E168" i="36"/>
  <c r="A170" i="35"/>
  <c r="D170" i="35"/>
  <c r="F170" i="35" s="1"/>
  <c r="G169" i="35"/>
  <c r="C169" i="35"/>
  <c r="E169" i="35"/>
  <c r="B170" i="35"/>
  <c r="D132" i="28"/>
  <c r="C131" i="28"/>
  <c r="E131" i="28" s="1"/>
  <c r="F131" i="28" s="1"/>
  <c r="A132" i="28"/>
  <c r="B132" i="28"/>
  <c r="G131" i="28"/>
  <c r="D119" i="10"/>
  <c r="C118" i="10"/>
  <c r="B119" i="10"/>
  <c r="A119" i="10"/>
  <c r="C282" i="41" l="1"/>
  <c r="D283" i="41"/>
  <c r="B283" i="41"/>
  <c r="A283" i="41"/>
  <c r="G282" i="41"/>
  <c r="B282" i="40"/>
  <c r="G281" i="40"/>
  <c r="D282" i="40"/>
  <c r="A282" i="40"/>
  <c r="C281" i="40"/>
  <c r="D285" i="39"/>
  <c r="G284" i="39"/>
  <c r="B285" i="39"/>
  <c r="A285" i="39"/>
  <c r="C284" i="39"/>
  <c r="B170" i="37"/>
  <c r="E169" i="37"/>
  <c r="D170" i="37"/>
  <c r="F170" i="37" s="1"/>
  <c r="C169" i="37"/>
  <c r="A170" i="37"/>
  <c r="G169" i="37"/>
  <c r="A170" i="36"/>
  <c r="D170" i="36"/>
  <c r="F170" i="36" s="1"/>
  <c r="G169" i="36"/>
  <c r="C169" i="36"/>
  <c r="B170" i="36"/>
  <c r="E169" i="36"/>
  <c r="B171" i="35"/>
  <c r="E170" i="35"/>
  <c r="A171" i="35"/>
  <c r="G170" i="35"/>
  <c r="D171" i="35"/>
  <c r="F171" i="35" s="1"/>
  <c r="C170" i="35"/>
  <c r="B133" i="28"/>
  <c r="C132" i="28"/>
  <c r="E132" i="28" s="1"/>
  <c r="F132" i="28" s="1"/>
  <c r="D133" i="28"/>
  <c r="A133" i="28"/>
  <c r="G132" i="28"/>
  <c r="D120" i="10"/>
  <c r="C119" i="10"/>
  <c r="B120" i="10"/>
  <c r="A120" i="10"/>
  <c r="A284" i="41" l="1"/>
  <c r="G283" i="41"/>
  <c r="D284" i="41"/>
  <c r="B284" i="41"/>
  <c r="C283" i="41"/>
  <c r="C282" i="40"/>
  <c r="B283" i="40"/>
  <c r="D283" i="40"/>
  <c r="A283" i="40"/>
  <c r="G282" i="40"/>
  <c r="A286" i="39"/>
  <c r="C285" i="39"/>
  <c r="G285" i="39"/>
  <c r="D286" i="39"/>
  <c r="B286" i="39"/>
  <c r="D171" i="37"/>
  <c r="F171" i="37" s="1"/>
  <c r="G170" i="37"/>
  <c r="C170" i="37"/>
  <c r="E170" i="37"/>
  <c r="B171" i="37"/>
  <c r="A171" i="37"/>
  <c r="B171" i="36"/>
  <c r="E170" i="36"/>
  <c r="A171" i="36"/>
  <c r="D171" i="36"/>
  <c r="F171" i="36" s="1"/>
  <c r="C170" i="36"/>
  <c r="G170" i="36"/>
  <c r="B172" i="35"/>
  <c r="E171" i="35"/>
  <c r="A172" i="35"/>
  <c r="G171" i="35"/>
  <c r="D172" i="35"/>
  <c r="F172" i="35" s="1"/>
  <c r="C171" i="35"/>
  <c r="A134" i="28"/>
  <c r="G133" i="28"/>
  <c r="C133" i="28"/>
  <c r="E133" i="28" s="1"/>
  <c r="F133" i="28" s="1"/>
  <c r="B134" i="28"/>
  <c r="D134" i="28"/>
  <c r="D121" i="10"/>
  <c r="C120" i="10"/>
  <c r="B121" i="10"/>
  <c r="A121" i="10"/>
  <c r="D285" i="41" l="1"/>
  <c r="C284" i="41"/>
  <c r="B285" i="41"/>
  <c r="A285" i="41"/>
  <c r="G284" i="41"/>
  <c r="A284" i="40"/>
  <c r="G283" i="40"/>
  <c r="C283" i="40"/>
  <c r="D284" i="40"/>
  <c r="B284" i="40"/>
  <c r="B287" i="39"/>
  <c r="C286" i="39"/>
  <c r="D287" i="39"/>
  <c r="A287" i="39"/>
  <c r="G286" i="39"/>
  <c r="A172" i="37"/>
  <c r="D172" i="37"/>
  <c r="F172" i="37" s="1"/>
  <c r="G171" i="37"/>
  <c r="C171" i="37"/>
  <c r="E171" i="37"/>
  <c r="B172" i="37"/>
  <c r="B172" i="36"/>
  <c r="E171" i="36"/>
  <c r="D172" i="36"/>
  <c r="F172" i="36" s="1"/>
  <c r="C171" i="36"/>
  <c r="A172" i="36"/>
  <c r="G171" i="36"/>
  <c r="D173" i="35"/>
  <c r="F173" i="35" s="1"/>
  <c r="G172" i="35"/>
  <c r="C172" i="35"/>
  <c r="B173" i="35"/>
  <c r="A173" i="35"/>
  <c r="E172" i="35"/>
  <c r="D135" i="28"/>
  <c r="C134" i="28"/>
  <c r="E134" i="28" s="1"/>
  <c r="F134" i="28" s="1"/>
  <c r="B135" i="28"/>
  <c r="G134" i="28"/>
  <c r="A135" i="28"/>
  <c r="D122" i="10"/>
  <c r="C121" i="10"/>
  <c r="B122" i="10"/>
  <c r="A122" i="10"/>
  <c r="C285" i="41" l="1"/>
  <c r="D286" i="41"/>
  <c r="B286" i="41"/>
  <c r="A286" i="41"/>
  <c r="G285" i="41"/>
  <c r="D285" i="40"/>
  <c r="A285" i="40"/>
  <c r="G284" i="40"/>
  <c r="B285" i="40"/>
  <c r="C284" i="40"/>
  <c r="A288" i="39"/>
  <c r="B288" i="39"/>
  <c r="C287" i="39"/>
  <c r="D288" i="39"/>
  <c r="G287" i="39"/>
  <c r="B173" i="37"/>
  <c r="E172" i="37"/>
  <c r="A173" i="37"/>
  <c r="G172" i="37"/>
  <c r="D173" i="37"/>
  <c r="F173" i="37" s="1"/>
  <c r="C172" i="37"/>
  <c r="D173" i="36"/>
  <c r="F173" i="36" s="1"/>
  <c r="G172" i="36"/>
  <c r="C172" i="36"/>
  <c r="E172" i="36"/>
  <c r="B173" i="36"/>
  <c r="A173" i="36"/>
  <c r="A174" i="35"/>
  <c r="D174" i="35"/>
  <c r="F174" i="35" s="1"/>
  <c r="G173" i="35"/>
  <c r="C173" i="35"/>
  <c r="B174" i="35"/>
  <c r="E173" i="35"/>
  <c r="G135" i="28"/>
  <c r="C135" i="28"/>
  <c r="E135" i="28" s="1"/>
  <c r="F135" i="28" s="1"/>
  <c r="D136" i="28"/>
  <c r="B136" i="28"/>
  <c r="A136" i="28"/>
  <c r="D123" i="10"/>
  <c r="C122" i="10"/>
  <c r="B123" i="10"/>
  <c r="A123" i="10"/>
  <c r="B287" i="41" l="1"/>
  <c r="A287" i="41"/>
  <c r="C286" i="41"/>
  <c r="D287" i="41"/>
  <c r="G286" i="41"/>
  <c r="C285" i="40"/>
  <c r="D286" i="40"/>
  <c r="B286" i="40"/>
  <c r="A286" i="40"/>
  <c r="G285" i="40"/>
  <c r="G288" i="39"/>
  <c r="D289" i="39"/>
  <c r="B289" i="39"/>
  <c r="C288" i="39"/>
  <c r="A289" i="39"/>
  <c r="B174" i="37"/>
  <c r="E173" i="37"/>
  <c r="A174" i="37"/>
  <c r="G173" i="37"/>
  <c r="C173" i="37"/>
  <c r="D174" i="37"/>
  <c r="F174" i="37" s="1"/>
  <c r="A174" i="36"/>
  <c r="D174" i="36"/>
  <c r="F174" i="36" s="1"/>
  <c r="G173" i="36"/>
  <c r="C173" i="36"/>
  <c r="E173" i="36"/>
  <c r="B174" i="36"/>
  <c r="B175" i="35"/>
  <c r="E174" i="35"/>
  <c r="A175" i="35"/>
  <c r="D175" i="35"/>
  <c r="F175" i="35" s="1"/>
  <c r="C174" i="35"/>
  <c r="G174" i="35"/>
  <c r="A137" i="28"/>
  <c r="B137" i="28"/>
  <c r="G136" i="28"/>
  <c r="C136" i="28"/>
  <c r="E136" i="28" s="1"/>
  <c r="F136" i="28" s="1"/>
  <c r="D137" i="28"/>
  <c r="A124" i="10"/>
  <c r="D124" i="10"/>
  <c r="C123" i="10"/>
  <c r="B124" i="10"/>
  <c r="D288" i="41" l="1"/>
  <c r="B288" i="41"/>
  <c r="A288" i="41"/>
  <c r="C287" i="41"/>
  <c r="G287" i="41"/>
  <c r="B287" i="40"/>
  <c r="A287" i="40"/>
  <c r="C286" i="40"/>
  <c r="G286" i="40"/>
  <c r="D287" i="40"/>
  <c r="B290" i="39"/>
  <c r="G289" i="39"/>
  <c r="C289" i="39"/>
  <c r="A290" i="39"/>
  <c r="D290" i="39"/>
  <c r="D175" i="37"/>
  <c r="F175" i="37" s="1"/>
  <c r="G174" i="37"/>
  <c r="C174" i="37"/>
  <c r="B175" i="37"/>
  <c r="A175" i="37"/>
  <c r="E174" i="37"/>
  <c r="B175" i="36"/>
  <c r="E174" i="36"/>
  <c r="A175" i="36"/>
  <c r="G174" i="36"/>
  <c r="D175" i="36"/>
  <c r="F175" i="36" s="1"/>
  <c r="C174" i="36"/>
  <c r="B176" i="35"/>
  <c r="E175" i="35"/>
  <c r="D176" i="35"/>
  <c r="F176" i="35" s="1"/>
  <c r="C175" i="35"/>
  <c r="A176" i="35"/>
  <c r="G175" i="35"/>
  <c r="B138" i="28"/>
  <c r="D138" i="28"/>
  <c r="A138" i="28"/>
  <c r="G137" i="28"/>
  <c r="C137" i="28"/>
  <c r="E137" i="28" s="1"/>
  <c r="F137" i="28" s="1"/>
  <c r="B125" i="10"/>
  <c r="A125" i="10"/>
  <c r="D125" i="10"/>
  <c r="C124" i="10"/>
  <c r="G288" i="41" l="1"/>
  <c r="A289" i="41"/>
  <c r="C288" i="41"/>
  <c r="D289" i="41"/>
  <c r="B289" i="41"/>
  <c r="D288" i="40"/>
  <c r="B288" i="40"/>
  <c r="A288" i="40"/>
  <c r="G287" i="40"/>
  <c r="C287" i="40"/>
  <c r="C290" i="39"/>
  <c r="B291" i="39"/>
  <c r="D291" i="39"/>
  <c r="A291" i="39"/>
  <c r="G290" i="39"/>
  <c r="A176" i="37"/>
  <c r="D176" i="37"/>
  <c r="F176" i="37" s="1"/>
  <c r="G175" i="37"/>
  <c r="C175" i="37"/>
  <c r="B176" i="37"/>
  <c r="E175" i="37"/>
  <c r="B176" i="36"/>
  <c r="E175" i="36"/>
  <c r="A176" i="36"/>
  <c r="G175" i="36"/>
  <c r="C175" i="36"/>
  <c r="D176" i="36"/>
  <c r="F176" i="36" s="1"/>
  <c r="D177" i="35"/>
  <c r="F177" i="35" s="1"/>
  <c r="G176" i="35"/>
  <c r="C176" i="35"/>
  <c r="E176" i="35"/>
  <c r="B177" i="35"/>
  <c r="A177" i="35"/>
  <c r="D139" i="28"/>
  <c r="C138" i="28"/>
  <c r="E138" i="28" s="1"/>
  <c r="F138" i="28" s="1"/>
  <c r="G138" i="28"/>
  <c r="B139" i="28"/>
  <c r="A139" i="28"/>
  <c r="B126" i="10"/>
  <c r="A126" i="10"/>
  <c r="C125" i="10"/>
  <c r="D126" i="10"/>
  <c r="B290" i="41" l="1"/>
  <c r="D290" i="41"/>
  <c r="A290" i="41"/>
  <c r="G289" i="41"/>
  <c r="C289" i="41"/>
  <c r="G288" i="40"/>
  <c r="D289" i="40"/>
  <c r="B289" i="40"/>
  <c r="A289" i="40"/>
  <c r="C288" i="40"/>
  <c r="A292" i="39"/>
  <c r="G291" i="39"/>
  <c r="C291" i="39"/>
  <c r="D292" i="39"/>
  <c r="B292" i="39"/>
  <c r="B177" i="37"/>
  <c r="E176" i="37"/>
  <c r="A177" i="37"/>
  <c r="D177" i="37"/>
  <c r="F177" i="37" s="1"/>
  <c r="C176" i="37"/>
  <c r="G176" i="37"/>
  <c r="D177" i="36"/>
  <c r="F177" i="36" s="1"/>
  <c r="G176" i="36"/>
  <c r="C176" i="36"/>
  <c r="B177" i="36"/>
  <c r="A177" i="36"/>
  <c r="E176" i="36"/>
  <c r="A178" i="35"/>
  <c r="D178" i="35"/>
  <c r="F178" i="35" s="1"/>
  <c r="G177" i="35"/>
  <c r="C177" i="35"/>
  <c r="E177" i="35"/>
  <c r="B178" i="35"/>
  <c r="D140" i="28"/>
  <c r="C139" i="28"/>
  <c r="E139" i="28" s="1"/>
  <c r="F139" i="28" s="1"/>
  <c r="A140" i="28"/>
  <c r="B140" i="28"/>
  <c r="G139" i="28"/>
  <c r="D127" i="10"/>
  <c r="C126" i="10"/>
  <c r="B127" i="10"/>
  <c r="A127" i="10"/>
  <c r="C290" i="41" l="1"/>
  <c r="A291" i="41"/>
  <c r="G290" i="41"/>
  <c r="D291" i="41"/>
  <c r="B291" i="41"/>
  <c r="B290" i="40"/>
  <c r="G289" i="40"/>
  <c r="A290" i="40"/>
  <c r="C289" i="40"/>
  <c r="D290" i="40"/>
  <c r="D293" i="39"/>
  <c r="G292" i="39"/>
  <c r="C292" i="39"/>
  <c r="A293" i="39"/>
  <c r="B293" i="39"/>
  <c r="B178" i="37"/>
  <c r="E177" i="37"/>
  <c r="D178" i="37"/>
  <c r="F178" i="37" s="1"/>
  <c r="C177" i="37"/>
  <c r="A178" i="37"/>
  <c r="G177" i="37"/>
  <c r="A178" i="36"/>
  <c r="D178" i="36"/>
  <c r="F178" i="36" s="1"/>
  <c r="G177" i="36"/>
  <c r="C177" i="36"/>
  <c r="B178" i="36"/>
  <c r="E177" i="36"/>
  <c r="B179" i="35"/>
  <c r="E178" i="35"/>
  <c r="A179" i="35"/>
  <c r="G178" i="35"/>
  <c r="D179" i="35"/>
  <c r="F179" i="35" s="1"/>
  <c r="C178" i="35"/>
  <c r="G140" i="28"/>
  <c r="B141" i="28"/>
  <c r="D141" i="28"/>
  <c r="A141" i="28"/>
  <c r="C140" i="28"/>
  <c r="E140" i="28" s="1"/>
  <c r="F140" i="28" s="1"/>
  <c r="D128" i="10"/>
  <c r="C127" i="10"/>
  <c r="B128" i="10"/>
  <c r="A128" i="10"/>
  <c r="A292" i="41" l="1"/>
  <c r="G291" i="41"/>
  <c r="D292" i="41"/>
  <c r="B292" i="41"/>
  <c r="C291" i="41"/>
  <c r="C290" i="40"/>
  <c r="B291" i="40"/>
  <c r="D291" i="40"/>
  <c r="A291" i="40"/>
  <c r="G290" i="40"/>
  <c r="D294" i="39"/>
  <c r="A294" i="39"/>
  <c r="G293" i="39"/>
  <c r="C293" i="39"/>
  <c r="B294" i="39"/>
  <c r="D179" i="37"/>
  <c r="F179" i="37" s="1"/>
  <c r="G178" i="37"/>
  <c r="C178" i="37"/>
  <c r="E178" i="37"/>
  <c r="B179" i="37"/>
  <c r="A179" i="37"/>
  <c r="B179" i="36"/>
  <c r="E178" i="36"/>
  <c r="A179" i="36"/>
  <c r="D179" i="36"/>
  <c r="F179" i="36" s="1"/>
  <c r="C178" i="36"/>
  <c r="G178" i="36"/>
  <c r="B180" i="35"/>
  <c r="E179" i="35"/>
  <c r="A180" i="35"/>
  <c r="G179" i="35"/>
  <c r="C179" i="35"/>
  <c r="D180" i="35"/>
  <c r="F180" i="35" s="1"/>
  <c r="A142" i="28"/>
  <c r="C141" i="28"/>
  <c r="E141" i="28" s="1"/>
  <c r="F141" i="28" s="1"/>
  <c r="D142" i="28"/>
  <c r="B142" i="28"/>
  <c r="G141" i="28"/>
  <c r="A129" i="10"/>
  <c r="C128" i="10"/>
  <c r="D129" i="10"/>
  <c r="B129" i="10"/>
  <c r="D293" i="41" l="1"/>
  <c r="A293" i="41"/>
  <c r="G292" i="41"/>
  <c r="C292" i="41"/>
  <c r="B293" i="41"/>
  <c r="A292" i="40"/>
  <c r="G291" i="40"/>
  <c r="C291" i="40"/>
  <c r="D292" i="40"/>
  <c r="B292" i="40"/>
  <c r="B295" i="39"/>
  <c r="C294" i="39"/>
  <c r="D295" i="39"/>
  <c r="A295" i="39"/>
  <c r="G294" i="39"/>
  <c r="A180" i="37"/>
  <c r="D180" i="37"/>
  <c r="F180" i="37" s="1"/>
  <c r="G179" i="37"/>
  <c r="C179" i="37"/>
  <c r="E179" i="37"/>
  <c r="B180" i="37"/>
  <c r="B180" i="36"/>
  <c r="E179" i="36"/>
  <c r="D180" i="36"/>
  <c r="F180" i="36" s="1"/>
  <c r="C179" i="36"/>
  <c r="A180" i="36"/>
  <c r="G179" i="36"/>
  <c r="D181" i="35"/>
  <c r="F181" i="35" s="1"/>
  <c r="G180" i="35"/>
  <c r="C180" i="35"/>
  <c r="B181" i="35"/>
  <c r="A181" i="35"/>
  <c r="E180" i="35"/>
  <c r="B143" i="28"/>
  <c r="G142" i="28"/>
  <c r="D143" i="28"/>
  <c r="C142" i="28"/>
  <c r="E142" i="28" s="1"/>
  <c r="F142" i="28" s="1"/>
  <c r="A143" i="28"/>
  <c r="B130" i="10"/>
  <c r="D130" i="10"/>
  <c r="A130" i="10"/>
  <c r="C129" i="10"/>
  <c r="C293" i="41" l="1"/>
  <c r="D294" i="41"/>
  <c r="B294" i="41"/>
  <c r="A294" i="41"/>
  <c r="G293" i="41"/>
  <c r="D293" i="40"/>
  <c r="A293" i="40"/>
  <c r="G292" i="40"/>
  <c r="B293" i="40"/>
  <c r="C292" i="40"/>
  <c r="A296" i="39"/>
  <c r="D296" i="39"/>
  <c r="B296" i="39"/>
  <c r="G295" i="39"/>
  <c r="C295" i="39"/>
  <c r="B181" i="37"/>
  <c r="E180" i="37"/>
  <c r="A181" i="37"/>
  <c r="G180" i="37"/>
  <c r="C180" i="37"/>
  <c r="D181" i="37"/>
  <c r="F181" i="37" s="1"/>
  <c r="D181" i="36"/>
  <c r="F181" i="36" s="1"/>
  <c r="G180" i="36"/>
  <c r="C180" i="36"/>
  <c r="E180" i="36"/>
  <c r="B181" i="36"/>
  <c r="A181" i="36"/>
  <c r="A182" i="35"/>
  <c r="D182" i="35"/>
  <c r="F182" i="35" s="1"/>
  <c r="G181" i="35"/>
  <c r="C181" i="35"/>
  <c r="B182" i="35"/>
  <c r="E181" i="35"/>
  <c r="A144" i="28"/>
  <c r="G143" i="28"/>
  <c r="C143" i="28"/>
  <c r="E143" i="28" s="1"/>
  <c r="F143" i="28" s="1"/>
  <c r="D144" i="28"/>
  <c r="B144" i="28"/>
  <c r="C130" i="10"/>
  <c r="D131" i="10"/>
  <c r="B131" i="10"/>
  <c r="A131" i="10"/>
  <c r="B295" i="41" l="1"/>
  <c r="A295" i="41"/>
  <c r="G294" i="41"/>
  <c r="C294" i="41"/>
  <c r="D295" i="41"/>
  <c r="C293" i="40"/>
  <c r="D294" i="40"/>
  <c r="B294" i="40"/>
  <c r="A294" i="40"/>
  <c r="G293" i="40"/>
  <c r="G296" i="39"/>
  <c r="D297" i="39"/>
  <c r="B297" i="39"/>
  <c r="A297" i="39"/>
  <c r="C296" i="39"/>
  <c r="B182" i="37"/>
  <c r="E181" i="37"/>
  <c r="A182" i="37"/>
  <c r="G181" i="37"/>
  <c r="D182" i="37"/>
  <c r="F182" i="37" s="1"/>
  <c r="C181" i="37"/>
  <c r="A182" i="36"/>
  <c r="D182" i="36"/>
  <c r="F182" i="36" s="1"/>
  <c r="G181" i="36"/>
  <c r="C181" i="36"/>
  <c r="E181" i="36"/>
  <c r="B182" i="36"/>
  <c r="B183" i="35"/>
  <c r="E182" i="35"/>
  <c r="A183" i="35"/>
  <c r="D183" i="35"/>
  <c r="F183" i="35" s="1"/>
  <c r="C182" i="35"/>
  <c r="G182" i="35"/>
  <c r="D145" i="28"/>
  <c r="C144" i="28"/>
  <c r="E144" i="28" s="1"/>
  <c r="F144" i="28" s="1"/>
  <c r="B145" i="28"/>
  <c r="A145" i="28"/>
  <c r="G144" i="28"/>
  <c r="D132" i="10"/>
  <c r="C131" i="10"/>
  <c r="A132" i="10"/>
  <c r="B132" i="10"/>
  <c r="D296" i="41" l="1"/>
  <c r="C295" i="41"/>
  <c r="B296" i="41"/>
  <c r="A296" i="41"/>
  <c r="G295" i="41"/>
  <c r="B295" i="40"/>
  <c r="A295" i="40"/>
  <c r="C294" i="40"/>
  <c r="D295" i="40"/>
  <c r="G294" i="40"/>
  <c r="D298" i="39"/>
  <c r="B298" i="39"/>
  <c r="A298" i="39"/>
  <c r="C297" i="39"/>
  <c r="D183" i="37"/>
  <c r="F183" i="37" s="1"/>
  <c r="G182" i="37"/>
  <c r="C182" i="37"/>
  <c r="B183" i="37"/>
  <c r="A183" i="37"/>
  <c r="E182" i="37"/>
  <c r="B183" i="36"/>
  <c r="E182" i="36"/>
  <c r="A183" i="36"/>
  <c r="G182" i="36"/>
  <c r="C182" i="36"/>
  <c r="D183" i="36"/>
  <c r="F183" i="36" s="1"/>
  <c r="B184" i="35"/>
  <c r="E183" i="35"/>
  <c r="D184" i="35"/>
  <c r="F184" i="35" s="1"/>
  <c r="C183" i="35"/>
  <c r="A184" i="35"/>
  <c r="G183" i="35"/>
  <c r="B146" i="28"/>
  <c r="A146" i="28"/>
  <c r="G145" i="28"/>
  <c r="C145" i="28"/>
  <c r="E145" i="28" s="1"/>
  <c r="F145" i="28" s="1"/>
  <c r="D146" i="28"/>
  <c r="A133" i="10"/>
  <c r="D133" i="10"/>
  <c r="B133" i="10"/>
  <c r="C132" i="10"/>
  <c r="G296" i="41" l="1"/>
  <c r="B297" i="41"/>
  <c r="A297" i="41"/>
  <c r="C296" i="41"/>
  <c r="D297" i="41"/>
  <c r="D296" i="40"/>
  <c r="B296" i="40"/>
  <c r="A296" i="40"/>
  <c r="G295" i="40"/>
  <c r="C295" i="40"/>
  <c r="D299" i="39"/>
  <c r="B299" i="39"/>
  <c r="C298" i="39"/>
  <c r="A299" i="39"/>
  <c r="A184" i="37"/>
  <c r="D184" i="37"/>
  <c r="F184" i="37" s="1"/>
  <c r="G183" i="37"/>
  <c r="C183" i="37"/>
  <c r="B184" i="37"/>
  <c r="E183" i="37"/>
  <c r="B184" i="36"/>
  <c r="E183" i="36"/>
  <c r="A184" i="36"/>
  <c r="G183" i="36"/>
  <c r="D184" i="36"/>
  <c r="F184" i="36" s="1"/>
  <c r="C183" i="36"/>
  <c r="D185" i="35"/>
  <c r="F185" i="35" s="1"/>
  <c r="G184" i="35"/>
  <c r="C184" i="35"/>
  <c r="E184" i="35"/>
  <c r="B185" i="35"/>
  <c r="A185" i="35"/>
  <c r="D147" i="28"/>
  <c r="C146" i="28"/>
  <c r="E146" i="28" s="1"/>
  <c r="F146" i="28" s="1"/>
  <c r="G146" i="28"/>
  <c r="B147" i="28"/>
  <c r="A147" i="28"/>
  <c r="B134" i="10"/>
  <c r="C133" i="10"/>
  <c r="D134" i="10"/>
  <c r="A134" i="10"/>
  <c r="D298" i="41" l="1"/>
  <c r="C297" i="41"/>
  <c r="B298" i="41"/>
  <c r="A298" i="41"/>
  <c r="G296" i="40"/>
  <c r="D297" i="40"/>
  <c r="C296" i="40"/>
  <c r="B297" i="40"/>
  <c r="A297" i="40"/>
  <c r="D300" i="39"/>
  <c r="B300" i="39"/>
  <c r="C300" i="39" s="1"/>
  <c r="A300" i="39"/>
  <c r="C299" i="39"/>
  <c r="B185" i="37"/>
  <c r="E184" i="37"/>
  <c r="A185" i="37"/>
  <c r="D185" i="37"/>
  <c r="F185" i="37" s="1"/>
  <c r="C184" i="37"/>
  <c r="G184" i="37"/>
  <c r="D185" i="36"/>
  <c r="F185" i="36" s="1"/>
  <c r="G184" i="36"/>
  <c r="C184" i="36"/>
  <c r="B185" i="36"/>
  <c r="A185" i="36"/>
  <c r="E184" i="36"/>
  <c r="A186" i="35"/>
  <c r="D186" i="35"/>
  <c r="F186" i="35" s="1"/>
  <c r="G185" i="35"/>
  <c r="C185" i="35"/>
  <c r="E185" i="35"/>
  <c r="B186" i="35"/>
  <c r="D148" i="28"/>
  <c r="C147" i="28"/>
  <c r="E147" i="28" s="1"/>
  <c r="F147" i="28" s="1"/>
  <c r="A148" i="28"/>
  <c r="B148" i="28"/>
  <c r="G147" i="28"/>
  <c r="A135" i="10"/>
  <c r="C134" i="10"/>
  <c r="D135" i="10"/>
  <c r="B135" i="10"/>
  <c r="C298" i="41" l="1"/>
  <c r="D299" i="41"/>
  <c r="B299" i="41"/>
  <c r="A299" i="41"/>
  <c r="D298" i="40"/>
  <c r="A298" i="40"/>
  <c r="B298" i="40"/>
  <c r="C297" i="40"/>
  <c r="B186" i="37"/>
  <c r="E185" i="37"/>
  <c r="D186" i="37"/>
  <c r="F186" i="37" s="1"/>
  <c r="C185" i="37"/>
  <c r="A186" i="37"/>
  <c r="G185" i="37"/>
  <c r="A186" i="36"/>
  <c r="D186" i="36"/>
  <c r="F186" i="36" s="1"/>
  <c r="G185" i="36"/>
  <c r="C185" i="36"/>
  <c r="B186" i="36"/>
  <c r="E185" i="36"/>
  <c r="B187" i="35"/>
  <c r="E186" i="35"/>
  <c r="A187" i="35"/>
  <c r="G186" i="35"/>
  <c r="D187" i="35"/>
  <c r="F187" i="35" s="1"/>
  <c r="C186" i="35"/>
  <c r="G148" i="28"/>
  <c r="B149" i="28"/>
  <c r="C148" i="28"/>
  <c r="E148" i="28" s="1"/>
  <c r="F148" i="28" s="1"/>
  <c r="D149" i="28"/>
  <c r="A149" i="28"/>
  <c r="D136" i="10"/>
  <c r="C135" i="10"/>
  <c r="B136" i="10"/>
  <c r="A136" i="10"/>
  <c r="D300" i="41" l="1"/>
  <c r="B300" i="41"/>
  <c r="C300" i="41" s="1"/>
  <c r="A300" i="41"/>
  <c r="C299" i="41"/>
  <c r="C298" i="40"/>
  <c r="D299" i="40"/>
  <c r="B299" i="40"/>
  <c r="A299" i="40"/>
  <c r="D187" i="37"/>
  <c r="F187" i="37" s="1"/>
  <c r="G186" i="37"/>
  <c r="C186" i="37"/>
  <c r="E186" i="37"/>
  <c r="B187" i="37"/>
  <c r="A187" i="37"/>
  <c r="B187" i="36"/>
  <c r="E186" i="36"/>
  <c r="A187" i="36"/>
  <c r="D187" i="36"/>
  <c r="F187" i="36" s="1"/>
  <c r="C186" i="36"/>
  <c r="G186" i="36"/>
  <c r="B188" i="35"/>
  <c r="E187" i="35"/>
  <c r="A188" i="35"/>
  <c r="G187" i="35"/>
  <c r="D188" i="35"/>
  <c r="F188" i="35" s="1"/>
  <c r="C187" i="35"/>
  <c r="A150" i="28"/>
  <c r="D150" i="28"/>
  <c r="B150" i="28"/>
  <c r="G149" i="28"/>
  <c r="C149" i="28"/>
  <c r="E149" i="28" s="1"/>
  <c r="F149" i="28" s="1"/>
  <c r="A137" i="10"/>
  <c r="C136" i="10"/>
  <c r="D137" i="10"/>
  <c r="B137" i="10"/>
  <c r="D300" i="40" l="1"/>
  <c r="A300" i="40"/>
  <c r="B300" i="40"/>
  <c r="C300" i="40" s="1"/>
  <c r="C299" i="40"/>
  <c r="A188" i="37"/>
  <c r="D188" i="37"/>
  <c r="F188" i="37" s="1"/>
  <c r="G187" i="37"/>
  <c r="C187" i="37"/>
  <c r="E187" i="37"/>
  <c r="B188" i="37"/>
  <c r="B188" i="36"/>
  <c r="E187" i="36"/>
  <c r="D188" i="36"/>
  <c r="F188" i="36" s="1"/>
  <c r="C187" i="36"/>
  <c r="A188" i="36"/>
  <c r="G187" i="36"/>
  <c r="D189" i="35"/>
  <c r="F189" i="35" s="1"/>
  <c r="G188" i="35"/>
  <c r="C188" i="35"/>
  <c r="B189" i="35"/>
  <c r="A189" i="35"/>
  <c r="E188" i="35"/>
  <c r="B151" i="28"/>
  <c r="G150" i="28"/>
  <c r="D151" i="28"/>
  <c r="C150" i="28"/>
  <c r="E150" i="28" s="1"/>
  <c r="F150" i="28" s="1"/>
  <c r="A151" i="28"/>
  <c r="B138" i="10"/>
  <c r="A138" i="10"/>
  <c r="C137" i="10"/>
  <c r="D138" i="10"/>
  <c r="B189" i="37" l="1"/>
  <c r="E188" i="37"/>
  <c r="A189" i="37"/>
  <c r="G188" i="37"/>
  <c r="D189" i="37"/>
  <c r="F189" i="37" s="1"/>
  <c r="C188" i="37"/>
  <c r="D189" i="36"/>
  <c r="F189" i="36" s="1"/>
  <c r="G188" i="36"/>
  <c r="C188" i="36"/>
  <c r="E188" i="36"/>
  <c r="B189" i="36"/>
  <c r="A189" i="36"/>
  <c r="A190" i="35"/>
  <c r="D190" i="35"/>
  <c r="F190" i="35" s="1"/>
  <c r="G189" i="35"/>
  <c r="C189" i="35"/>
  <c r="B190" i="35"/>
  <c r="E189" i="35"/>
  <c r="A152" i="28"/>
  <c r="G151" i="28"/>
  <c r="D152" i="28"/>
  <c r="B152" i="28"/>
  <c r="C151" i="28"/>
  <c r="E151" i="28" s="1"/>
  <c r="F151" i="28" s="1"/>
  <c r="D139" i="10"/>
  <c r="B139" i="10"/>
  <c r="A139" i="10"/>
  <c r="C138" i="10"/>
  <c r="B190" i="37" l="1"/>
  <c r="E189" i="37"/>
  <c r="A190" i="37"/>
  <c r="G189" i="37"/>
  <c r="C189" i="37"/>
  <c r="D190" i="37"/>
  <c r="F190" i="37" s="1"/>
  <c r="A190" i="36"/>
  <c r="D190" i="36"/>
  <c r="F190" i="36" s="1"/>
  <c r="G189" i="36"/>
  <c r="C189" i="36"/>
  <c r="E189" i="36"/>
  <c r="B190" i="36"/>
  <c r="B191" i="35"/>
  <c r="E190" i="35"/>
  <c r="A191" i="35"/>
  <c r="D191" i="35"/>
  <c r="F191" i="35" s="1"/>
  <c r="C190" i="35"/>
  <c r="G190" i="35"/>
  <c r="D153" i="28"/>
  <c r="C152" i="28"/>
  <c r="E152" i="28" s="1"/>
  <c r="F152" i="28" s="1"/>
  <c r="B153" i="28"/>
  <c r="A153" i="28"/>
  <c r="G152" i="28"/>
  <c r="D140" i="10"/>
  <c r="C139" i="10"/>
  <c r="B140" i="10"/>
  <c r="A140" i="10"/>
  <c r="D191" i="37" l="1"/>
  <c r="F191" i="37" s="1"/>
  <c r="G190" i="37"/>
  <c r="C190" i="37"/>
  <c r="B191" i="37"/>
  <c r="A191" i="37"/>
  <c r="E190" i="37"/>
  <c r="B191" i="36"/>
  <c r="E190" i="36"/>
  <c r="A191" i="36"/>
  <c r="G190" i="36"/>
  <c r="D191" i="36"/>
  <c r="F191" i="36" s="1"/>
  <c r="C190" i="36"/>
  <c r="B192" i="35"/>
  <c r="E191" i="35"/>
  <c r="D192" i="35"/>
  <c r="F192" i="35" s="1"/>
  <c r="C191" i="35"/>
  <c r="A192" i="35"/>
  <c r="G191" i="35"/>
  <c r="B154" i="28"/>
  <c r="D154" i="28"/>
  <c r="A154" i="28"/>
  <c r="G153" i="28"/>
  <c r="C153" i="28"/>
  <c r="E153" i="28" s="1"/>
  <c r="F153" i="28" s="1"/>
  <c r="A141" i="10"/>
  <c r="B141" i="10"/>
  <c r="C140" i="10"/>
  <c r="D141" i="10"/>
  <c r="A192" i="37" l="1"/>
  <c r="D192" i="37"/>
  <c r="F192" i="37" s="1"/>
  <c r="G191" i="37"/>
  <c r="C191" i="37"/>
  <c r="B192" i="37"/>
  <c r="E191" i="37"/>
  <c r="D192" i="36"/>
  <c r="F192" i="36" s="1"/>
  <c r="G191" i="36"/>
  <c r="C191" i="36"/>
  <c r="A192" i="36"/>
  <c r="B192" i="36"/>
  <c r="E191" i="36"/>
  <c r="D193" i="35"/>
  <c r="F193" i="35" s="1"/>
  <c r="G192" i="35"/>
  <c r="C192" i="35"/>
  <c r="E192" i="35"/>
  <c r="B193" i="35"/>
  <c r="A193" i="35"/>
  <c r="D155" i="28"/>
  <c r="C154" i="28"/>
  <c r="E154" i="28" s="1"/>
  <c r="F154" i="28" s="1"/>
  <c r="G154" i="28"/>
  <c r="B155" i="28"/>
  <c r="A155" i="28"/>
  <c r="B142" i="10"/>
  <c r="D142" i="10"/>
  <c r="A142" i="10"/>
  <c r="C141" i="10"/>
  <c r="B193" i="37" l="1"/>
  <c r="E192" i="37"/>
  <c r="A193" i="37"/>
  <c r="D193" i="37"/>
  <c r="F193" i="37" s="1"/>
  <c r="C192" i="37"/>
  <c r="G192" i="37"/>
  <c r="A193" i="36"/>
  <c r="D193" i="36"/>
  <c r="F193" i="36" s="1"/>
  <c r="E192" i="36"/>
  <c r="C192" i="36"/>
  <c r="B193" i="36"/>
  <c r="G192" i="36"/>
  <c r="A194" i="35"/>
  <c r="D194" i="35"/>
  <c r="F194" i="35" s="1"/>
  <c r="G193" i="35"/>
  <c r="C193" i="35"/>
  <c r="E193" i="35"/>
  <c r="B194" i="35"/>
  <c r="D156" i="28"/>
  <c r="C155" i="28"/>
  <c r="E155" i="28" s="1"/>
  <c r="F155" i="28" s="1"/>
  <c r="A156" i="28"/>
  <c r="B156" i="28"/>
  <c r="G155" i="28"/>
  <c r="C142" i="10"/>
  <c r="D143" i="10"/>
  <c r="B143" i="10"/>
  <c r="A143" i="10"/>
  <c r="B194" i="37" l="1"/>
  <c r="E193" i="37"/>
  <c r="D194" i="37"/>
  <c r="F194" i="37" s="1"/>
  <c r="C193" i="37"/>
  <c r="A194" i="37"/>
  <c r="G193" i="37"/>
  <c r="B194" i="36"/>
  <c r="E193" i="36"/>
  <c r="D194" i="36"/>
  <c r="F194" i="36" s="1"/>
  <c r="C193" i="36"/>
  <c r="A194" i="36"/>
  <c r="G193" i="36"/>
  <c r="B195" i="35"/>
  <c r="E194" i="35"/>
  <c r="A195" i="35"/>
  <c r="G194" i="35"/>
  <c r="D195" i="35"/>
  <c r="F195" i="35" s="1"/>
  <c r="C194" i="35"/>
  <c r="A157" i="28"/>
  <c r="G156" i="28"/>
  <c r="B157" i="28"/>
  <c r="D157" i="28"/>
  <c r="C156" i="28"/>
  <c r="E156" i="28" s="1"/>
  <c r="F156" i="28" s="1"/>
  <c r="D144" i="10"/>
  <c r="C143" i="10"/>
  <c r="B144" i="10"/>
  <c r="A144" i="10"/>
  <c r="D195" i="37" l="1"/>
  <c r="F195" i="37" s="1"/>
  <c r="G194" i="37"/>
  <c r="C194" i="37"/>
  <c r="E194" i="37"/>
  <c r="B195" i="37"/>
  <c r="A195" i="37"/>
  <c r="D195" i="36"/>
  <c r="F195" i="36" s="1"/>
  <c r="G194" i="36"/>
  <c r="C194" i="36"/>
  <c r="E194" i="36"/>
  <c r="B195" i="36"/>
  <c r="A195" i="36"/>
  <c r="B196" i="35"/>
  <c r="E195" i="35"/>
  <c r="A196" i="35"/>
  <c r="G195" i="35"/>
  <c r="D196" i="35"/>
  <c r="F196" i="35" s="1"/>
  <c r="C195" i="35"/>
  <c r="B158" i="28"/>
  <c r="A158" i="28"/>
  <c r="G157" i="28"/>
  <c r="D158" i="28"/>
  <c r="C157" i="28"/>
  <c r="E157" i="28" s="1"/>
  <c r="F157" i="28" s="1"/>
  <c r="A145" i="10"/>
  <c r="D145" i="10"/>
  <c r="B145" i="10"/>
  <c r="C144" i="10"/>
  <c r="A196" i="37" l="1"/>
  <c r="D196" i="37"/>
  <c r="F196" i="37" s="1"/>
  <c r="G195" i="37"/>
  <c r="C195" i="37"/>
  <c r="E195" i="37"/>
  <c r="B196" i="37"/>
  <c r="A196" i="36"/>
  <c r="D196" i="36"/>
  <c r="F196" i="36" s="1"/>
  <c r="G195" i="36"/>
  <c r="C195" i="36"/>
  <c r="E195" i="36"/>
  <c r="B196" i="36"/>
  <c r="D197" i="35"/>
  <c r="F197" i="35" s="1"/>
  <c r="G196" i="35"/>
  <c r="C196" i="35"/>
  <c r="B197" i="35"/>
  <c r="A197" i="35"/>
  <c r="E196" i="35"/>
  <c r="B159" i="28"/>
  <c r="A159" i="28"/>
  <c r="G158" i="28"/>
  <c r="D159" i="28"/>
  <c r="C158" i="28"/>
  <c r="E158" i="28" s="1"/>
  <c r="F158" i="28" s="1"/>
  <c r="B146" i="10"/>
  <c r="C145" i="10"/>
  <c r="D146" i="10"/>
  <c r="A146" i="10"/>
  <c r="B197" i="37" l="1"/>
  <c r="E196" i="37"/>
  <c r="A197" i="37"/>
  <c r="G196" i="37"/>
  <c r="C196" i="37"/>
  <c r="D197" i="37"/>
  <c r="F197" i="37" s="1"/>
  <c r="B197" i="36"/>
  <c r="E196" i="36"/>
  <c r="A197" i="36"/>
  <c r="G196" i="36"/>
  <c r="C196" i="36"/>
  <c r="D197" i="36"/>
  <c r="F197" i="36" s="1"/>
  <c r="A198" i="35"/>
  <c r="D198" i="35"/>
  <c r="F198" i="35" s="1"/>
  <c r="G197" i="35"/>
  <c r="C197" i="35"/>
  <c r="B198" i="35"/>
  <c r="E197" i="35"/>
  <c r="D160" i="28"/>
  <c r="C159" i="28"/>
  <c r="E159" i="28" s="1"/>
  <c r="F159" i="28" s="1"/>
  <c r="B160" i="28"/>
  <c r="A160" i="28"/>
  <c r="G159" i="28"/>
  <c r="B147" i="10"/>
  <c r="A147" i="10"/>
  <c r="C146" i="10"/>
  <c r="D147" i="10"/>
  <c r="B198" i="37" l="1"/>
  <c r="E197" i="37"/>
  <c r="A198" i="37"/>
  <c r="G197" i="37"/>
  <c r="D198" i="37"/>
  <c r="F198" i="37" s="1"/>
  <c r="C197" i="37"/>
  <c r="B198" i="36"/>
  <c r="E197" i="36"/>
  <c r="A198" i="36"/>
  <c r="G197" i="36"/>
  <c r="D198" i="36"/>
  <c r="F198" i="36" s="1"/>
  <c r="C197" i="36"/>
  <c r="B199" i="35"/>
  <c r="E198" i="35"/>
  <c r="A199" i="35"/>
  <c r="D199" i="35"/>
  <c r="F199" i="35" s="1"/>
  <c r="C198" i="35"/>
  <c r="G198" i="35"/>
  <c r="D161" i="28"/>
  <c r="C160" i="28"/>
  <c r="E160" i="28" s="1"/>
  <c r="F160" i="28" s="1"/>
  <c r="B161" i="28"/>
  <c r="A161" i="28"/>
  <c r="G160" i="28"/>
  <c r="D148" i="10"/>
  <c r="C147" i="10"/>
  <c r="B148" i="10"/>
  <c r="A148" i="10"/>
  <c r="D199" i="37" l="1"/>
  <c r="F199" i="37" s="1"/>
  <c r="G198" i="37"/>
  <c r="C198" i="37"/>
  <c r="B199" i="37"/>
  <c r="A199" i="37"/>
  <c r="E198" i="37"/>
  <c r="D199" i="36"/>
  <c r="F199" i="36" s="1"/>
  <c r="G198" i="36"/>
  <c r="C198" i="36"/>
  <c r="B199" i="36"/>
  <c r="A199" i="36"/>
  <c r="E198" i="36"/>
  <c r="B200" i="35"/>
  <c r="E199" i="35"/>
  <c r="D200" i="35"/>
  <c r="F200" i="35" s="1"/>
  <c r="C199" i="35"/>
  <c r="A200" i="35"/>
  <c r="G199" i="35"/>
  <c r="D162" i="28"/>
  <c r="C161" i="28"/>
  <c r="E161" i="28" s="1"/>
  <c r="F161" i="28" s="1"/>
  <c r="B162" i="28"/>
  <c r="A162" i="28"/>
  <c r="G161" i="28"/>
  <c r="A149" i="10"/>
  <c r="C148" i="10"/>
  <c r="D149" i="10"/>
  <c r="B149" i="10"/>
  <c r="A200" i="37" l="1"/>
  <c r="D200" i="37"/>
  <c r="F200" i="37" s="1"/>
  <c r="G199" i="37"/>
  <c r="C199" i="37"/>
  <c r="B200" i="37"/>
  <c r="E199" i="37"/>
  <c r="A200" i="36"/>
  <c r="D200" i="36"/>
  <c r="F200" i="36" s="1"/>
  <c r="G199" i="36"/>
  <c r="C199" i="36"/>
  <c r="B200" i="36"/>
  <c r="E199" i="36"/>
  <c r="D201" i="35"/>
  <c r="F201" i="35" s="1"/>
  <c r="G200" i="35"/>
  <c r="C200" i="35"/>
  <c r="E200" i="35"/>
  <c r="B201" i="35"/>
  <c r="A201" i="35"/>
  <c r="D163" i="28"/>
  <c r="C162" i="28"/>
  <c r="E162" i="28" s="1"/>
  <c r="F162" i="28" s="1"/>
  <c r="G162" i="28"/>
  <c r="B163" i="28"/>
  <c r="A163" i="28"/>
  <c r="B150" i="10"/>
  <c r="A150" i="10"/>
  <c r="C149" i="10"/>
  <c r="D150" i="10"/>
  <c r="B201" i="37" l="1"/>
  <c r="E200" i="37"/>
  <c r="A201" i="37"/>
  <c r="D201" i="37"/>
  <c r="F201" i="37" s="1"/>
  <c r="C200" i="37"/>
  <c r="G200" i="37"/>
  <c r="B201" i="36"/>
  <c r="E200" i="36"/>
  <c r="A201" i="36"/>
  <c r="D201" i="36"/>
  <c r="F201" i="36" s="1"/>
  <c r="C200" i="36"/>
  <c r="G200" i="36"/>
  <c r="A202" i="35"/>
  <c r="D202" i="35"/>
  <c r="F202" i="35" s="1"/>
  <c r="G201" i="35"/>
  <c r="C201" i="35"/>
  <c r="E201" i="35"/>
  <c r="B202" i="35"/>
  <c r="G163" i="28"/>
  <c r="D164" i="28"/>
  <c r="C163" i="28"/>
  <c r="E163" i="28" s="1"/>
  <c r="F163" i="28" s="1"/>
  <c r="A164" i="28"/>
  <c r="B164" i="28"/>
  <c r="C150" i="10"/>
  <c r="D151" i="10"/>
  <c r="B151" i="10"/>
  <c r="A151" i="10"/>
  <c r="B202" i="37" l="1"/>
  <c r="E201" i="37"/>
  <c r="D202" i="37"/>
  <c r="F202" i="37" s="1"/>
  <c r="C201" i="37"/>
  <c r="A202" i="37"/>
  <c r="G201" i="37"/>
  <c r="B202" i="36"/>
  <c r="E201" i="36"/>
  <c r="D202" i="36"/>
  <c r="F202" i="36" s="1"/>
  <c r="C201" i="36"/>
  <c r="A202" i="36"/>
  <c r="G201" i="36"/>
  <c r="B203" i="35"/>
  <c r="E202" i="35"/>
  <c r="A203" i="35"/>
  <c r="G202" i="35"/>
  <c r="D203" i="35"/>
  <c r="F203" i="35" s="1"/>
  <c r="C202" i="35"/>
  <c r="A165" i="28"/>
  <c r="G164" i="28"/>
  <c r="B165" i="28"/>
  <c r="D165" i="28"/>
  <c r="C164" i="28"/>
  <c r="E164" i="28" s="1"/>
  <c r="F164" i="28" s="1"/>
  <c r="D152" i="10"/>
  <c r="C151" i="10"/>
  <c r="B152" i="10"/>
  <c r="A152" i="10"/>
  <c r="D203" i="37" l="1"/>
  <c r="F203" i="37" s="1"/>
  <c r="G202" i="37"/>
  <c r="C202" i="37"/>
  <c r="E202" i="37"/>
  <c r="B203" i="37"/>
  <c r="A203" i="37"/>
  <c r="D203" i="36"/>
  <c r="F203" i="36" s="1"/>
  <c r="G202" i="36"/>
  <c r="C202" i="36"/>
  <c r="E202" i="36"/>
  <c r="B203" i="36"/>
  <c r="A203" i="36"/>
  <c r="B204" i="35"/>
  <c r="E203" i="35"/>
  <c r="A204" i="35"/>
  <c r="G203" i="35"/>
  <c r="D204" i="35"/>
  <c r="F204" i="35" s="1"/>
  <c r="C203" i="35"/>
  <c r="B166" i="28"/>
  <c r="A166" i="28"/>
  <c r="G165" i="28"/>
  <c r="D166" i="28"/>
  <c r="C165" i="28"/>
  <c r="E165" i="28" s="1"/>
  <c r="F165" i="28" s="1"/>
  <c r="D153" i="10"/>
  <c r="A153" i="10"/>
  <c r="B153" i="10"/>
  <c r="C152" i="10"/>
  <c r="A204" i="37" l="1"/>
  <c r="D204" i="37"/>
  <c r="F204" i="37" s="1"/>
  <c r="G203" i="37"/>
  <c r="C203" i="37"/>
  <c r="E203" i="37"/>
  <c r="B204" i="37"/>
  <c r="A204" i="36"/>
  <c r="D204" i="36"/>
  <c r="F204" i="36" s="1"/>
  <c r="G203" i="36"/>
  <c r="C203" i="36"/>
  <c r="E203" i="36"/>
  <c r="B204" i="36"/>
  <c r="D205" i="35"/>
  <c r="F205" i="35" s="1"/>
  <c r="G204" i="35"/>
  <c r="C204" i="35"/>
  <c r="B205" i="35"/>
  <c r="A205" i="35"/>
  <c r="E204" i="35"/>
  <c r="B167" i="28"/>
  <c r="A167" i="28"/>
  <c r="G166" i="28"/>
  <c r="D167" i="28"/>
  <c r="C166" i="28"/>
  <c r="E166" i="28" s="1"/>
  <c r="F166" i="28" s="1"/>
  <c r="D154" i="10"/>
  <c r="B154" i="10"/>
  <c r="C153" i="10"/>
  <c r="A154" i="10"/>
  <c r="B205" i="37" l="1"/>
  <c r="E204" i="37"/>
  <c r="A205" i="37"/>
  <c r="G204" i="37"/>
  <c r="D205" i="37"/>
  <c r="F205" i="37" s="1"/>
  <c r="C204" i="37"/>
  <c r="B205" i="36"/>
  <c r="E204" i="36"/>
  <c r="A205" i="36"/>
  <c r="G204" i="36"/>
  <c r="D205" i="36"/>
  <c r="F205" i="36" s="1"/>
  <c r="C204" i="36"/>
  <c r="A206" i="35"/>
  <c r="D206" i="35"/>
  <c r="F206" i="35" s="1"/>
  <c r="G205" i="35"/>
  <c r="C205" i="35"/>
  <c r="B206" i="35"/>
  <c r="E205" i="35"/>
  <c r="D168" i="28"/>
  <c r="C167" i="28"/>
  <c r="E167" i="28" s="1"/>
  <c r="F167" i="28" s="1"/>
  <c r="B168" i="28"/>
  <c r="A168" i="28"/>
  <c r="G167" i="28"/>
  <c r="D155" i="10"/>
  <c r="B155" i="10"/>
  <c r="A155" i="10"/>
  <c r="C154" i="10"/>
  <c r="B206" i="37" l="1"/>
  <c r="E205" i="37"/>
  <c r="A206" i="37"/>
  <c r="G205" i="37"/>
  <c r="C205" i="37"/>
  <c r="D206" i="37"/>
  <c r="F206" i="37" s="1"/>
  <c r="B206" i="36"/>
  <c r="E205" i="36"/>
  <c r="A206" i="36"/>
  <c r="G205" i="36"/>
  <c r="C205" i="36"/>
  <c r="D206" i="36"/>
  <c r="F206" i="36" s="1"/>
  <c r="B207" i="35"/>
  <c r="E206" i="35"/>
  <c r="A207" i="35"/>
  <c r="D207" i="35"/>
  <c r="F207" i="35" s="1"/>
  <c r="C206" i="35"/>
  <c r="G206" i="35"/>
  <c r="D169" i="28"/>
  <c r="C168" i="28"/>
  <c r="E168" i="28" s="1"/>
  <c r="F168" i="28" s="1"/>
  <c r="B169" i="28"/>
  <c r="A169" i="28"/>
  <c r="G168" i="28"/>
  <c r="D156" i="10"/>
  <c r="C155" i="10"/>
  <c r="B156" i="10"/>
  <c r="A156" i="10"/>
  <c r="D207" i="37" l="1"/>
  <c r="F207" i="37" s="1"/>
  <c r="G206" i="37"/>
  <c r="C206" i="37"/>
  <c r="B207" i="37"/>
  <c r="A207" i="37"/>
  <c r="E206" i="37"/>
  <c r="D207" i="36"/>
  <c r="F207" i="36" s="1"/>
  <c r="G206" i="36"/>
  <c r="C206" i="36"/>
  <c r="B207" i="36"/>
  <c r="A207" i="36"/>
  <c r="E206" i="36"/>
  <c r="B208" i="35"/>
  <c r="E207" i="35"/>
  <c r="D208" i="35"/>
  <c r="F208" i="35" s="1"/>
  <c r="C207" i="35"/>
  <c r="A208" i="35"/>
  <c r="G207" i="35"/>
  <c r="D170" i="28"/>
  <c r="C169" i="28"/>
  <c r="E169" i="28" s="1"/>
  <c r="F169" i="28" s="1"/>
  <c r="B170" i="28"/>
  <c r="A170" i="28"/>
  <c r="G169" i="28"/>
  <c r="A157" i="10"/>
  <c r="D157" i="10"/>
  <c r="B157" i="10"/>
  <c r="C156" i="10"/>
  <c r="A208" i="37" l="1"/>
  <c r="D208" i="37"/>
  <c r="F208" i="37" s="1"/>
  <c r="G207" i="37"/>
  <c r="C207" i="37"/>
  <c r="B208" i="37"/>
  <c r="E207" i="37"/>
  <c r="A208" i="36"/>
  <c r="D208" i="36"/>
  <c r="F208" i="36" s="1"/>
  <c r="G207" i="36"/>
  <c r="C207" i="36"/>
  <c r="B208" i="36"/>
  <c r="E207" i="36"/>
  <c r="D209" i="35"/>
  <c r="F209" i="35" s="1"/>
  <c r="G208" i="35"/>
  <c r="C208" i="35"/>
  <c r="E208" i="35"/>
  <c r="B209" i="35"/>
  <c r="A209" i="35"/>
  <c r="D171" i="28"/>
  <c r="C170" i="28"/>
  <c r="E170" i="28" s="1"/>
  <c r="F170" i="28" s="1"/>
  <c r="G170" i="28"/>
  <c r="B171" i="28"/>
  <c r="A171" i="28"/>
  <c r="B158" i="10"/>
  <c r="A158" i="10"/>
  <c r="C157" i="10"/>
  <c r="D158" i="10"/>
  <c r="B209" i="37" l="1"/>
  <c r="E208" i="37"/>
  <c r="A209" i="37"/>
  <c r="D209" i="37"/>
  <c r="F209" i="37" s="1"/>
  <c r="C208" i="37"/>
  <c r="G208" i="37"/>
  <c r="B209" i="36"/>
  <c r="E208" i="36"/>
  <c r="A209" i="36"/>
  <c r="D209" i="36"/>
  <c r="F209" i="36" s="1"/>
  <c r="C208" i="36"/>
  <c r="G208" i="36"/>
  <c r="B210" i="35"/>
  <c r="A210" i="35"/>
  <c r="G209" i="35"/>
  <c r="C209" i="35"/>
  <c r="E209" i="35"/>
  <c r="D210" i="35"/>
  <c r="F210" i="35" s="1"/>
  <c r="G171" i="28"/>
  <c r="D172" i="28"/>
  <c r="C171" i="28"/>
  <c r="E171" i="28" s="1"/>
  <c r="F171" i="28" s="1"/>
  <c r="A172" i="28"/>
  <c r="B172" i="28"/>
  <c r="B159" i="10"/>
  <c r="A159" i="10"/>
  <c r="D159" i="10"/>
  <c r="C158" i="10"/>
  <c r="B210" i="37" l="1"/>
  <c r="E209" i="37"/>
  <c r="D210" i="37"/>
  <c r="F210" i="37" s="1"/>
  <c r="C209" i="37"/>
  <c r="A210" i="37"/>
  <c r="G209" i="37"/>
  <c r="B210" i="36"/>
  <c r="E209" i="36"/>
  <c r="D210" i="36"/>
  <c r="F210" i="36" s="1"/>
  <c r="C209" i="36"/>
  <c r="A210" i="36"/>
  <c r="G209" i="36"/>
  <c r="G210" i="35"/>
  <c r="D211" i="35"/>
  <c r="F211" i="35" s="1"/>
  <c r="E210" i="35"/>
  <c r="B211" i="35"/>
  <c r="A211" i="35"/>
  <c r="C210" i="35"/>
  <c r="A173" i="28"/>
  <c r="G172" i="28"/>
  <c r="B173" i="28"/>
  <c r="C172" i="28"/>
  <c r="E172" i="28" s="1"/>
  <c r="F172" i="28" s="1"/>
  <c r="D173" i="28"/>
  <c r="D160" i="10"/>
  <c r="C159" i="10"/>
  <c r="B160" i="10"/>
  <c r="A160" i="10"/>
  <c r="D211" i="37" l="1"/>
  <c r="F211" i="37" s="1"/>
  <c r="G210" i="37"/>
  <c r="C210" i="37"/>
  <c r="E210" i="37"/>
  <c r="B211" i="37"/>
  <c r="A211" i="37"/>
  <c r="D211" i="36"/>
  <c r="F211" i="36" s="1"/>
  <c r="G210" i="36"/>
  <c r="C210" i="36"/>
  <c r="E210" i="36"/>
  <c r="B211" i="36"/>
  <c r="A211" i="36"/>
  <c r="D212" i="35"/>
  <c r="F212" i="35" s="1"/>
  <c r="G211" i="35"/>
  <c r="C211" i="35"/>
  <c r="E211" i="35"/>
  <c r="B212" i="35"/>
  <c r="A212" i="35"/>
  <c r="B174" i="28"/>
  <c r="A174" i="28"/>
  <c r="G173" i="28"/>
  <c r="D174" i="28"/>
  <c r="C173" i="28"/>
  <c r="E173" i="28" s="1"/>
  <c r="F173" i="28" s="1"/>
  <c r="D161" i="10"/>
  <c r="C160" i="10"/>
  <c r="A161" i="10"/>
  <c r="B161" i="10"/>
  <c r="A212" i="37" l="1"/>
  <c r="D212" i="37"/>
  <c r="F212" i="37" s="1"/>
  <c r="G211" i="37"/>
  <c r="C211" i="37"/>
  <c r="E211" i="37"/>
  <c r="B212" i="37"/>
  <c r="A212" i="36"/>
  <c r="D212" i="36"/>
  <c r="F212" i="36" s="1"/>
  <c r="G211" i="36"/>
  <c r="C211" i="36"/>
  <c r="E211" i="36"/>
  <c r="B212" i="36"/>
  <c r="A213" i="35"/>
  <c r="B213" i="35"/>
  <c r="C212" i="35"/>
  <c r="G212" i="35"/>
  <c r="E212" i="35"/>
  <c r="D213" i="35"/>
  <c r="F213" i="35" s="1"/>
  <c r="B175" i="28"/>
  <c r="A175" i="28"/>
  <c r="G174" i="28"/>
  <c r="D175" i="28"/>
  <c r="C174" i="28"/>
  <c r="E174" i="28" s="1"/>
  <c r="F174" i="28" s="1"/>
  <c r="D162" i="10"/>
  <c r="C161" i="10"/>
  <c r="B162" i="10"/>
  <c r="A162" i="10"/>
  <c r="B213" i="37" l="1"/>
  <c r="E212" i="37"/>
  <c r="A213" i="37"/>
  <c r="G212" i="37"/>
  <c r="C212" i="37"/>
  <c r="D213" i="37"/>
  <c r="F213" i="37" s="1"/>
  <c r="B213" i="36"/>
  <c r="E212" i="36"/>
  <c r="A213" i="36"/>
  <c r="G212" i="36"/>
  <c r="C212" i="36"/>
  <c r="D213" i="36"/>
  <c r="F213" i="36" s="1"/>
  <c r="B214" i="35"/>
  <c r="E213" i="35"/>
  <c r="G213" i="35"/>
  <c r="D214" i="35"/>
  <c r="F214" i="35" s="1"/>
  <c r="A214" i="35"/>
  <c r="C213" i="35"/>
  <c r="D176" i="28"/>
  <c r="C175" i="28"/>
  <c r="E175" i="28" s="1"/>
  <c r="F175" i="28" s="1"/>
  <c r="B176" i="28"/>
  <c r="A176" i="28"/>
  <c r="G175" i="28"/>
  <c r="C162" i="10"/>
  <c r="D163" i="10"/>
  <c r="B163" i="10"/>
  <c r="A163" i="10"/>
  <c r="B214" i="37" l="1"/>
  <c r="E213" i="37"/>
  <c r="A214" i="37"/>
  <c r="G213" i="37"/>
  <c r="D214" i="37"/>
  <c r="F214" i="37" s="1"/>
  <c r="C213" i="37"/>
  <c r="B214" i="36"/>
  <c r="E213" i="36"/>
  <c r="A214" i="36"/>
  <c r="G213" i="36"/>
  <c r="D214" i="36"/>
  <c r="F214" i="36" s="1"/>
  <c r="C213" i="36"/>
  <c r="D215" i="35"/>
  <c r="F215" i="35" s="1"/>
  <c r="G214" i="35"/>
  <c r="E214" i="35"/>
  <c r="C214" i="35"/>
  <c r="B215" i="35"/>
  <c r="A215" i="35"/>
  <c r="D177" i="28"/>
  <c r="C176" i="28"/>
  <c r="E176" i="28" s="1"/>
  <c r="F176" i="28" s="1"/>
  <c r="B177" i="28"/>
  <c r="A177" i="28"/>
  <c r="G176" i="28"/>
  <c r="D164" i="10"/>
  <c r="C163" i="10"/>
  <c r="B164" i="10"/>
  <c r="A164" i="10"/>
  <c r="D215" i="37" l="1"/>
  <c r="F215" i="37" s="1"/>
  <c r="G214" i="37"/>
  <c r="C214" i="37"/>
  <c r="B215" i="37"/>
  <c r="A215" i="37"/>
  <c r="E214" i="37"/>
  <c r="D215" i="36"/>
  <c r="F215" i="36" s="1"/>
  <c r="G214" i="36"/>
  <c r="C214" i="36"/>
  <c r="B215" i="36"/>
  <c r="A215" i="36"/>
  <c r="E214" i="36"/>
  <c r="A216" i="35"/>
  <c r="D216" i="35"/>
  <c r="F216" i="35" s="1"/>
  <c r="G215" i="35"/>
  <c r="C215" i="35"/>
  <c r="E215" i="35"/>
  <c r="B216" i="35"/>
  <c r="D178" i="28"/>
  <c r="C177" i="28"/>
  <c r="E177" i="28" s="1"/>
  <c r="F177" i="28" s="1"/>
  <c r="B178" i="28"/>
  <c r="A178" i="28"/>
  <c r="G177" i="28"/>
  <c r="A165" i="10"/>
  <c r="C164" i="10"/>
  <c r="D165" i="10"/>
  <c r="B165" i="10"/>
  <c r="A216" i="37" l="1"/>
  <c r="D216" i="37"/>
  <c r="F216" i="37" s="1"/>
  <c r="G215" i="37"/>
  <c r="C215" i="37"/>
  <c r="B216" i="37"/>
  <c r="E215" i="37"/>
  <c r="A216" i="36"/>
  <c r="D216" i="36"/>
  <c r="F216" i="36" s="1"/>
  <c r="G215" i="36"/>
  <c r="C215" i="36"/>
  <c r="B216" i="36"/>
  <c r="E215" i="36"/>
  <c r="B217" i="35"/>
  <c r="E216" i="35"/>
  <c r="A217" i="35"/>
  <c r="G216" i="35"/>
  <c r="C216" i="35"/>
  <c r="D217" i="35"/>
  <c r="F217" i="35" s="1"/>
  <c r="D179" i="28"/>
  <c r="C178" i="28"/>
  <c r="E178" i="28" s="1"/>
  <c r="F178" i="28" s="1"/>
  <c r="G178" i="28"/>
  <c r="B179" i="28"/>
  <c r="A179" i="28"/>
  <c r="B166" i="10"/>
  <c r="A166" i="10"/>
  <c r="D166" i="10"/>
  <c r="C165" i="10"/>
  <c r="B217" i="37" l="1"/>
  <c r="E216" i="37"/>
  <c r="A217" i="37"/>
  <c r="D217" i="37"/>
  <c r="F217" i="37" s="1"/>
  <c r="C216" i="37"/>
  <c r="G216" i="37"/>
  <c r="B217" i="36"/>
  <c r="E216" i="36"/>
  <c r="A217" i="36"/>
  <c r="D217" i="36"/>
  <c r="F217" i="36" s="1"/>
  <c r="C216" i="36"/>
  <c r="G216" i="36"/>
  <c r="B218" i="35"/>
  <c r="E217" i="35"/>
  <c r="A218" i="35"/>
  <c r="G217" i="35"/>
  <c r="D218" i="35"/>
  <c r="F218" i="35" s="1"/>
  <c r="C217" i="35"/>
  <c r="G179" i="28"/>
  <c r="D180" i="28"/>
  <c r="C179" i="28"/>
  <c r="E179" i="28" s="1"/>
  <c r="F179" i="28" s="1"/>
  <c r="A180" i="28"/>
  <c r="B180" i="28"/>
  <c r="B167" i="10"/>
  <c r="A167" i="10"/>
  <c r="C166" i="10"/>
  <c r="D167" i="10"/>
  <c r="B218" i="37" l="1"/>
  <c r="E217" i="37"/>
  <c r="D218" i="37"/>
  <c r="F218" i="37" s="1"/>
  <c r="C217" i="37"/>
  <c r="A218" i="37"/>
  <c r="G217" i="37"/>
  <c r="B218" i="36"/>
  <c r="E217" i="36"/>
  <c r="D218" i="36"/>
  <c r="F218" i="36" s="1"/>
  <c r="C217" i="36"/>
  <c r="A218" i="36"/>
  <c r="G217" i="36"/>
  <c r="D219" i="35"/>
  <c r="F219" i="35" s="1"/>
  <c r="G218" i="35"/>
  <c r="C218" i="35"/>
  <c r="B219" i="35"/>
  <c r="A219" i="35"/>
  <c r="E218" i="35"/>
  <c r="A181" i="28"/>
  <c r="G180" i="28"/>
  <c r="B181" i="28"/>
  <c r="D181" i="28"/>
  <c r="C180" i="28"/>
  <c r="E180" i="28" s="1"/>
  <c r="F180" i="28" s="1"/>
  <c r="D168" i="10"/>
  <c r="C167" i="10"/>
  <c r="B168" i="10"/>
  <c r="A168" i="10"/>
  <c r="D219" i="37" l="1"/>
  <c r="F219" i="37" s="1"/>
  <c r="G218" i="37"/>
  <c r="C218" i="37"/>
  <c r="E218" i="37"/>
  <c r="B219" i="37"/>
  <c r="A219" i="37"/>
  <c r="D219" i="36"/>
  <c r="F219" i="36" s="1"/>
  <c r="G218" i="36"/>
  <c r="C218" i="36"/>
  <c r="B219" i="36"/>
  <c r="E218" i="36"/>
  <c r="A219" i="36"/>
  <c r="A220" i="35"/>
  <c r="D220" i="35"/>
  <c r="F220" i="35" s="1"/>
  <c r="G219" i="35"/>
  <c r="C219" i="35"/>
  <c r="B220" i="35"/>
  <c r="E219" i="35"/>
  <c r="B182" i="28"/>
  <c r="A182" i="28"/>
  <c r="G181" i="28"/>
  <c r="C181" i="28"/>
  <c r="E181" i="28" s="1"/>
  <c r="F181" i="28" s="1"/>
  <c r="D182" i="28"/>
  <c r="D169" i="10"/>
  <c r="C168" i="10"/>
  <c r="A169" i="10"/>
  <c r="B169" i="10"/>
  <c r="A220" i="37" l="1"/>
  <c r="D220" i="37"/>
  <c r="F220" i="37" s="1"/>
  <c r="G219" i="37"/>
  <c r="C219" i="37"/>
  <c r="E219" i="37"/>
  <c r="B220" i="37"/>
  <c r="A220" i="36"/>
  <c r="D220" i="36"/>
  <c r="F220" i="36" s="1"/>
  <c r="G219" i="36"/>
  <c r="C219" i="36"/>
  <c r="B220" i="36"/>
  <c r="E219" i="36"/>
  <c r="B221" i="35"/>
  <c r="E220" i="35"/>
  <c r="A221" i="35"/>
  <c r="D221" i="35"/>
  <c r="F221" i="35" s="1"/>
  <c r="C220" i="35"/>
  <c r="G220" i="35"/>
  <c r="B183" i="28"/>
  <c r="A183" i="28"/>
  <c r="G182" i="28"/>
  <c r="D183" i="28"/>
  <c r="C182" i="28"/>
  <c r="E182" i="28" s="1"/>
  <c r="F182" i="28" s="1"/>
  <c r="D170" i="10"/>
  <c r="C169" i="10"/>
  <c r="B170" i="10"/>
  <c r="A170" i="10"/>
  <c r="D221" i="37" l="1"/>
  <c r="F221" i="37" s="1"/>
  <c r="G220" i="37"/>
  <c r="E220" i="37"/>
  <c r="B221" i="37"/>
  <c r="A221" i="37"/>
  <c r="C220" i="37"/>
  <c r="B221" i="36"/>
  <c r="E220" i="36"/>
  <c r="A221" i="36"/>
  <c r="D221" i="36"/>
  <c r="F221" i="36" s="1"/>
  <c r="G220" i="36"/>
  <c r="C220" i="36"/>
  <c r="B222" i="35"/>
  <c r="E221" i="35"/>
  <c r="D222" i="35"/>
  <c r="F222" i="35" s="1"/>
  <c r="C221" i="35"/>
  <c r="A222" i="35"/>
  <c r="G221" i="35"/>
  <c r="D184" i="28"/>
  <c r="C183" i="28"/>
  <c r="E183" i="28" s="1"/>
  <c r="F183" i="28" s="1"/>
  <c r="B184" i="28"/>
  <c r="A184" i="28"/>
  <c r="G183" i="28"/>
  <c r="D171" i="10"/>
  <c r="B171" i="10"/>
  <c r="A171" i="10"/>
  <c r="C170" i="10"/>
  <c r="A222" i="37" l="1"/>
  <c r="B222" i="37"/>
  <c r="C221" i="37"/>
  <c r="G221" i="37"/>
  <c r="D222" i="37"/>
  <c r="F222" i="37" s="1"/>
  <c r="E221" i="37"/>
  <c r="B222" i="36"/>
  <c r="E221" i="36"/>
  <c r="A222" i="36"/>
  <c r="D222" i="36"/>
  <c r="F222" i="36" s="1"/>
  <c r="G221" i="36"/>
  <c r="C221" i="36"/>
  <c r="D223" i="35"/>
  <c r="F223" i="35" s="1"/>
  <c r="G222" i="35"/>
  <c r="C222" i="35"/>
  <c r="E222" i="35"/>
  <c r="B223" i="35"/>
  <c r="A223" i="35"/>
  <c r="D185" i="28"/>
  <c r="C184" i="28"/>
  <c r="E184" i="28" s="1"/>
  <c r="F184" i="28" s="1"/>
  <c r="B185" i="28"/>
  <c r="A185" i="28"/>
  <c r="G184" i="28"/>
  <c r="D172" i="10"/>
  <c r="C171" i="10"/>
  <c r="B172" i="10"/>
  <c r="A172" i="10"/>
  <c r="B223" i="37" l="1"/>
  <c r="E222" i="37"/>
  <c r="A223" i="37"/>
  <c r="G222" i="37"/>
  <c r="C222" i="37"/>
  <c r="D223" i="37"/>
  <c r="F223" i="37" s="1"/>
  <c r="D223" i="36"/>
  <c r="F223" i="36" s="1"/>
  <c r="G222" i="36"/>
  <c r="C222" i="36"/>
  <c r="B223" i="36"/>
  <c r="E222" i="36"/>
  <c r="A223" i="36"/>
  <c r="A224" i="35"/>
  <c r="D224" i="35"/>
  <c r="F224" i="35" s="1"/>
  <c r="G223" i="35"/>
  <c r="C223" i="35"/>
  <c r="E223" i="35"/>
  <c r="B224" i="35"/>
  <c r="D186" i="28"/>
  <c r="C185" i="28"/>
  <c r="E185" i="28" s="1"/>
  <c r="F185" i="28" s="1"/>
  <c r="B186" i="28"/>
  <c r="A186" i="28"/>
  <c r="G185" i="28"/>
  <c r="A173" i="10"/>
  <c r="D173" i="10"/>
  <c r="B173" i="10"/>
  <c r="C172" i="10"/>
  <c r="D224" i="37" l="1"/>
  <c r="F224" i="37" s="1"/>
  <c r="G223" i="37"/>
  <c r="C223" i="37"/>
  <c r="B224" i="37"/>
  <c r="A224" i="37"/>
  <c r="E223" i="37"/>
  <c r="A224" i="36"/>
  <c r="D224" i="36"/>
  <c r="F224" i="36" s="1"/>
  <c r="G223" i="36"/>
  <c r="C223" i="36"/>
  <c r="B224" i="36"/>
  <c r="E223" i="36"/>
  <c r="B225" i="35"/>
  <c r="E224" i="35"/>
  <c r="A225" i="35"/>
  <c r="G224" i="35"/>
  <c r="D225" i="35"/>
  <c r="F225" i="35" s="1"/>
  <c r="C224" i="35"/>
  <c r="D187" i="28"/>
  <c r="C186" i="28"/>
  <c r="E186" i="28" s="1"/>
  <c r="F186" i="28" s="1"/>
  <c r="G186" i="28"/>
  <c r="B187" i="28"/>
  <c r="A187" i="28"/>
  <c r="B174" i="10"/>
  <c r="A174" i="10"/>
  <c r="C173" i="10"/>
  <c r="D174" i="10"/>
  <c r="A225" i="37" l="1"/>
  <c r="D225" i="37"/>
  <c r="F225" i="37" s="1"/>
  <c r="G224" i="37"/>
  <c r="C224" i="37"/>
  <c r="B225" i="37"/>
  <c r="E224" i="37"/>
  <c r="B225" i="36"/>
  <c r="E224" i="36"/>
  <c r="A225" i="36"/>
  <c r="D225" i="36"/>
  <c r="F225" i="36" s="1"/>
  <c r="G224" i="36"/>
  <c r="C224" i="36"/>
  <c r="B226" i="35"/>
  <c r="E225" i="35"/>
  <c r="A226" i="35"/>
  <c r="G225" i="35"/>
  <c r="C225" i="35"/>
  <c r="D226" i="35"/>
  <c r="F226" i="35" s="1"/>
  <c r="G187" i="28"/>
  <c r="D188" i="28"/>
  <c r="C187" i="28"/>
  <c r="E187" i="28" s="1"/>
  <c r="F187" i="28" s="1"/>
  <c r="A188" i="28"/>
  <c r="B188" i="28"/>
  <c r="B175" i="10"/>
  <c r="A175" i="10"/>
  <c r="D175" i="10"/>
  <c r="C174" i="10"/>
  <c r="B226" i="37" l="1"/>
  <c r="E225" i="37"/>
  <c r="A226" i="37"/>
  <c r="D226" i="37"/>
  <c r="F226" i="37" s="1"/>
  <c r="C225" i="37"/>
  <c r="G225" i="37"/>
  <c r="D226" i="36"/>
  <c r="F226" i="36" s="1"/>
  <c r="B226" i="36"/>
  <c r="E225" i="36"/>
  <c r="A226" i="36"/>
  <c r="C225" i="36"/>
  <c r="G225" i="36"/>
  <c r="D227" i="35"/>
  <c r="F227" i="35" s="1"/>
  <c r="G226" i="35"/>
  <c r="C226" i="35"/>
  <c r="B227" i="35"/>
  <c r="A227" i="35"/>
  <c r="E226" i="35"/>
  <c r="A189" i="28"/>
  <c r="G188" i="28"/>
  <c r="B189" i="28"/>
  <c r="D189" i="28"/>
  <c r="C188" i="28"/>
  <c r="E188" i="28" s="1"/>
  <c r="F188" i="28" s="1"/>
  <c r="D176" i="10"/>
  <c r="C175" i="10"/>
  <c r="B176" i="10"/>
  <c r="A176" i="10"/>
  <c r="B227" i="37" l="1"/>
  <c r="E226" i="37"/>
  <c r="D227" i="37"/>
  <c r="F227" i="37" s="1"/>
  <c r="C226" i="37"/>
  <c r="A227" i="37"/>
  <c r="G226" i="37"/>
  <c r="A227" i="36"/>
  <c r="D227" i="36"/>
  <c r="F227" i="36" s="1"/>
  <c r="C226" i="36"/>
  <c r="B227" i="36"/>
  <c r="G226" i="36"/>
  <c r="E226" i="36"/>
  <c r="A228" i="35"/>
  <c r="D228" i="35"/>
  <c r="F228" i="35" s="1"/>
  <c r="G227" i="35"/>
  <c r="C227" i="35"/>
  <c r="B228" i="35"/>
  <c r="E227" i="35"/>
  <c r="B190" i="28"/>
  <c r="A190" i="28"/>
  <c r="G189" i="28"/>
  <c r="D190" i="28"/>
  <c r="C189" i="28"/>
  <c r="E189" i="28" s="1"/>
  <c r="F189" i="28" s="1"/>
  <c r="D177" i="10"/>
  <c r="C176" i="10"/>
  <c r="A177" i="10"/>
  <c r="B177" i="10"/>
  <c r="D228" i="37" l="1"/>
  <c r="F228" i="37" s="1"/>
  <c r="G227" i="37"/>
  <c r="C227" i="37"/>
  <c r="E227" i="37"/>
  <c r="B228" i="37"/>
  <c r="A228" i="37"/>
  <c r="D228" i="36"/>
  <c r="F228" i="36" s="1"/>
  <c r="G227" i="36"/>
  <c r="C227" i="36"/>
  <c r="B228" i="36"/>
  <c r="E227" i="36"/>
  <c r="A228" i="36"/>
  <c r="B229" i="35"/>
  <c r="E228" i="35"/>
  <c r="A229" i="35"/>
  <c r="D229" i="35"/>
  <c r="F229" i="35" s="1"/>
  <c r="C228" i="35"/>
  <c r="G228" i="35"/>
  <c r="B191" i="28"/>
  <c r="A191" i="28"/>
  <c r="G190" i="28"/>
  <c r="D191" i="28"/>
  <c r="C190" i="28"/>
  <c r="E190" i="28" s="1"/>
  <c r="F190" i="28" s="1"/>
  <c r="D178" i="10"/>
  <c r="C177" i="10"/>
  <c r="B178" i="10"/>
  <c r="A178" i="10"/>
  <c r="A229" i="37" l="1"/>
  <c r="D229" i="37"/>
  <c r="F229" i="37" s="1"/>
  <c r="G228" i="37"/>
  <c r="C228" i="37"/>
  <c r="E228" i="37"/>
  <c r="B229" i="37"/>
  <c r="A229" i="36"/>
  <c r="E228" i="36"/>
  <c r="D229" i="36"/>
  <c r="F229" i="36" s="1"/>
  <c r="C228" i="36"/>
  <c r="B229" i="36"/>
  <c r="G228" i="36"/>
  <c r="B230" i="35"/>
  <c r="E229" i="35"/>
  <c r="D230" i="35"/>
  <c r="F230" i="35" s="1"/>
  <c r="C229" i="35"/>
  <c r="A230" i="35"/>
  <c r="G229" i="35"/>
  <c r="D192" i="28"/>
  <c r="C191" i="28"/>
  <c r="E191" i="28" s="1"/>
  <c r="F191" i="28" s="1"/>
  <c r="B192" i="28"/>
  <c r="A192" i="28"/>
  <c r="G191" i="28"/>
  <c r="C178" i="10"/>
  <c r="D179" i="10"/>
  <c r="B179" i="10"/>
  <c r="A179" i="10"/>
  <c r="B230" i="37" l="1"/>
  <c r="E229" i="37"/>
  <c r="A230" i="37"/>
  <c r="G229" i="37"/>
  <c r="C229" i="37"/>
  <c r="D230" i="37"/>
  <c r="F230" i="37" s="1"/>
  <c r="B230" i="36"/>
  <c r="E229" i="36"/>
  <c r="D230" i="36"/>
  <c r="F230" i="36" s="1"/>
  <c r="G229" i="36"/>
  <c r="C229" i="36"/>
  <c r="A230" i="36"/>
  <c r="D231" i="35"/>
  <c r="F231" i="35" s="1"/>
  <c r="G230" i="35"/>
  <c r="C230" i="35"/>
  <c r="E230" i="35"/>
  <c r="B231" i="35"/>
  <c r="A231" i="35"/>
  <c r="D193" i="28"/>
  <c r="C192" i="28"/>
  <c r="E192" i="28" s="1"/>
  <c r="F192" i="28" s="1"/>
  <c r="B193" i="28"/>
  <c r="A193" i="28"/>
  <c r="G192" i="28"/>
  <c r="D180" i="10"/>
  <c r="C179" i="10"/>
  <c r="B180" i="10"/>
  <c r="A180" i="10"/>
  <c r="B231" i="37" l="1"/>
  <c r="E230" i="37"/>
  <c r="A231" i="37"/>
  <c r="G230" i="37"/>
  <c r="D231" i="37"/>
  <c r="F231" i="37" s="1"/>
  <c r="C230" i="37"/>
  <c r="B231" i="36"/>
  <c r="A231" i="36"/>
  <c r="G230" i="36"/>
  <c r="E230" i="36"/>
  <c r="C230" i="36"/>
  <c r="D231" i="36"/>
  <c r="F231" i="36" s="1"/>
  <c r="A232" i="35"/>
  <c r="D232" i="35"/>
  <c r="F232" i="35" s="1"/>
  <c r="G231" i="35"/>
  <c r="C231" i="35"/>
  <c r="E231" i="35"/>
  <c r="B232" i="35"/>
  <c r="D194" i="28"/>
  <c r="C193" i="28"/>
  <c r="E193" i="28" s="1"/>
  <c r="F193" i="28" s="1"/>
  <c r="B194" i="28"/>
  <c r="A194" i="28"/>
  <c r="G193" i="28"/>
  <c r="A181" i="10"/>
  <c r="C180" i="10"/>
  <c r="D181" i="10"/>
  <c r="B181" i="10"/>
  <c r="D232" i="37" l="1"/>
  <c r="F232" i="37" s="1"/>
  <c r="G231" i="37"/>
  <c r="C231" i="37"/>
  <c r="B232" i="37"/>
  <c r="A232" i="37"/>
  <c r="E231" i="37"/>
  <c r="D232" i="36"/>
  <c r="F232" i="36" s="1"/>
  <c r="G231" i="36"/>
  <c r="C231" i="36"/>
  <c r="B232" i="36"/>
  <c r="E231" i="36"/>
  <c r="A232" i="36"/>
  <c r="B233" i="35"/>
  <c r="E232" i="35"/>
  <c r="A233" i="35"/>
  <c r="G232" i="35"/>
  <c r="C232" i="35"/>
  <c r="D233" i="35"/>
  <c r="F233" i="35" s="1"/>
  <c r="D195" i="28"/>
  <c r="C194" i="28"/>
  <c r="E194" i="28" s="1"/>
  <c r="F194" i="28" s="1"/>
  <c r="G194" i="28"/>
  <c r="B195" i="28"/>
  <c r="A195" i="28"/>
  <c r="B182" i="10"/>
  <c r="A182" i="10"/>
  <c r="D182" i="10"/>
  <c r="C181" i="10"/>
  <c r="A233" i="37" l="1"/>
  <c r="D233" i="37"/>
  <c r="F233" i="37" s="1"/>
  <c r="G232" i="37"/>
  <c r="C232" i="37"/>
  <c r="B233" i="37"/>
  <c r="E232" i="37"/>
  <c r="A233" i="36"/>
  <c r="D233" i="36"/>
  <c r="F233" i="36" s="1"/>
  <c r="G232" i="36"/>
  <c r="C232" i="36"/>
  <c r="B233" i="36"/>
  <c r="E232" i="36"/>
  <c r="B234" i="35"/>
  <c r="E233" i="35"/>
  <c r="A234" i="35"/>
  <c r="G233" i="35"/>
  <c r="D234" i="35"/>
  <c r="F234" i="35" s="1"/>
  <c r="C233" i="35"/>
  <c r="D196" i="28"/>
  <c r="G195" i="28"/>
  <c r="B196" i="28"/>
  <c r="A196" i="28"/>
  <c r="C195" i="28"/>
  <c r="E195" i="28" s="1"/>
  <c r="F195" i="28" s="1"/>
  <c r="B183" i="10"/>
  <c r="A183" i="10"/>
  <c r="C182" i="10"/>
  <c r="D183" i="10"/>
  <c r="B234" i="37" l="1"/>
  <c r="E233" i="37"/>
  <c r="A234" i="37"/>
  <c r="D234" i="37"/>
  <c r="F234" i="37" s="1"/>
  <c r="C233" i="37"/>
  <c r="G233" i="37"/>
  <c r="B234" i="36"/>
  <c r="E233" i="36"/>
  <c r="A234" i="36"/>
  <c r="D234" i="36"/>
  <c r="F234" i="36" s="1"/>
  <c r="G233" i="36"/>
  <c r="C233" i="36"/>
  <c r="D235" i="35"/>
  <c r="F235" i="35" s="1"/>
  <c r="G234" i="35"/>
  <c r="C234" i="35"/>
  <c r="B235" i="35"/>
  <c r="A235" i="35"/>
  <c r="E234" i="35"/>
  <c r="D197" i="28"/>
  <c r="C196" i="28"/>
  <c r="E196" i="28" s="1"/>
  <c r="F196" i="28" s="1"/>
  <c r="A197" i="28"/>
  <c r="G196" i="28"/>
  <c r="B197" i="28"/>
  <c r="D184" i="10"/>
  <c r="C183" i="10"/>
  <c r="B184" i="10"/>
  <c r="A184" i="10"/>
  <c r="B235" i="37" l="1"/>
  <c r="E234" i="37"/>
  <c r="D235" i="37"/>
  <c r="F235" i="37" s="1"/>
  <c r="C234" i="37"/>
  <c r="A235" i="37"/>
  <c r="G234" i="37"/>
  <c r="B235" i="36"/>
  <c r="E234" i="36"/>
  <c r="A235" i="36"/>
  <c r="D235" i="36"/>
  <c r="F235" i="36" s="1"/>
  <c r="G234" i="36"/>
  <c r="C234" i="36"/>
  <c r="A236" i="35"/>
  <c r="D236" i="35"/>
  <c r="F236" i="35" s="1"/>
  <c r="G235" i="35"/>
  <c r="C235" i="35"/>
  <c r="B236" i="35"/>
  <c r="E235" i="35"/>
  <c r="B198" i="28"/>
  <c r="A198" i="28"/>
  <c r="D198" i="28"/>
  <c r="G197" i="28"/>
  <c r="C197" i="28"/>
  <c r="E197" i="28" s="1"/>
  <c r="F197" i="28" s="1"/>
  <c r="D185" i="10"/>
  <c r="C184" i="10"/>
  <c r="A185" i="10"/>
  <c r="B185" i="10"/>
  <c r="D236" i="37" l="1"/>
  <c r="F236" i="37" s="1"/>
  <c r="G235" i="37"/>
  <c r="C235" i="37"/>
  <c r="E235" i="37"/>
  <c r="B236" i="37"/>
  <c r="A236" i="37"/>
  <c r="D236" i="36"/>
  <c r="F236" i="36" s="1"/>
  <c r="G235" i="36"/>
  <c r="C235" i="36"/>
  <c r="B236" i="36"/>
  <c r="E235" i="36"/>
  <c r="A236" i="36"/>
  <c r="B237" i="35"/>
  <c r="E236" i="35"/>
  <c r="A237" i="35"/>
  <c r="D237" i="35"/>
  <c r="F237" i="35" s="1"/>
  <c r="C236" i="35"/>
  <c r="G236" i="35"/>
  <c r="G198" i="28"/>
  <c r="B199" i="28"/>
  <c r="D199" i="28"/>
  <c r="A199" i="28"/>
  <c r="C198" i="28"/>
  <c r="E198" i="28" s="1"/>
  <c r="F198" i="28" s="1"/>
  <c r="D186" i="10"/>
  <c r="C185" i="10"/>
  <c r="B186" i="10"/>
  <c r="A186" i="10"/>
  <c r="A237" i="37" l="1"/>
  <c r="D237" i="37"/>
  <c r="F237" i="37" s="1"/>
  <c r="G236" i="37"/>
  <c r="C236" i="37"/>
  <c r="E236" i="37"/>
  <c r="B237" i="37"/>
  <c r="A237" i="36"/>
  <c r="D237" i="36"/>
  <c r="F237" i="36" s="1"/>
  <c r="G236" i="36"/>
  <c r="C236" i="36"/>
  <c r="B237" i="36"/>
  <c r="E236" i="36"/>
  <c r="B238" i="35"/>
  <c r="E237" i="35"/>
  <c r="D238" i="35"/>
  <c r="F238" i="35" s="1"/>
  <c r="C237" i="35"/>
  <c r="A238" i="35"/>
  <c r="G237" i="35"/>
  <c r="A200" i="28"/>
  <c r="G199" i="28"/>
  <c r="D200" i="28"/>
  <c r="C199" i="28"/>
  <c r="E199" i="28" s="1"/>
  <c r="F199" i="28" s="1"/>
  <c r="B200" i="28"/>
  <c r="D187" i="10"/>
  <c r="B187" i="10"/>
  <c r="A187" i="10"/>
  <c r="C186" i="10"/>
  <c r="B238" i="37" l="1"/>
  <c r="E237" i="37"/>
  <c r="A238" i="37"/>
  <c r="G237" i="37"/>
  <c r="D238" i="37"/>
  <c r="F238" i="37" s="1"/>
  <c r="C237" i="37"/>
  <c r="B238" i="36"/>
  <c r="E237" i="36"/>
  <c r="A238" i="36"/>
  <c r="D238" i="36"/>
  <c r="F238" i="36" s="1"/>
  <c r="G237" i="36"/>
  <c r="C237" i="36"/>
  <c r="D239" i="35"/>
  <c r="F239" i="35" s="1"/>
  <c r="G238" i="35"/>
  <c r="C238" i="35"/>
  <c r="E238" i="35"/>
  <c r="B239" i="35"/>
  <c r="A239" i="35"/>
  <c r="B201" i="28"/>
  <c r="A201" i="28"/>
  <c r="G200" i="28"/>
  <c r="D201" i="28"/>
  <c r="C200" i="28"/>
  <c r="E200" i="28" s="1"/>
  <c r="F200" i="28" s="1"/>
  <c r="D188" i="10"/>
  <c r="C187" i="10"/>
  <c r="B188" i="10"/>
  <c r="A188" i="10"/>
  <c r="B239" i="37" l="1"/>
  <c r="E238" i="37"/>
  <c r="A239" i="37"/>
  <c r="G238" i="37"/>
  <c r="C238" i="37"/>
  <c r="D239" i="37"/>
  <c r="F239" i="37" s="1"/>
  <c r="B239" i="36"/>
  <c r="E238" i="36"/>
  <c r="A239" i="36"/>
  <c r="D239" i="36"/>
  <c r="F239" i="36" s="1"/>
  <c r="G238" i="36"/>
  <c r="C238" i="36"/>
  <c r="A240" i="35"/>
  <c r="D240" i="35"/>
  <c r="F240" i="35" s="1"/>
  <c r="G239" i="35"/>
  <c r="C239" i="35"/>
  <c r="E239" i="35"/>
  <c r="B240" i="35"/>
  <c r="B202" i="28"/>
  <c r="A202" i="28"/>
  <c r="D202" i="28"/>
  <c r="G201" i="28"/>
  <c r="C201" i="28"/>
  <c r="E201" i="28" s="1"/>
  <c r="F201" i="28" s="1"/>
  <c r="A189" i="10"/>
  <c r="D189" i="10"/>
  <c r="B189" i="10"/>
  <c r="C188" i="10"/>
  <c r="D240" i="37" l="1"/>
  <c r="F240" i="37" s="1"/>
  <c r="G239" i="37"/>
  <c r="C239" i="37"/>
  <c r="B240" i="37"/>
  <c r="A240" i="37"/>
  <c r="E239" i="37"/>
  <c r="D240" i="36"/>
  <c r="F240" i="36" s="1"/>
  <c r="G239" i="36"/>
  <c r="C239" i="36"/>
  <c r="B240" i="36"/>
  <c r="E239" i="36"/>
  <c r="A240" i="36"/>
  <c r="B241" i="35"/>
  <c r="E240" i="35"/>
  <c r="A241" i="35"/>
  <c r="G240" i="35"/>
  <c r="D241" i="35"/>
  <c r="F241" i="35" s="1"/>
  <c r="C240" i="35"/>
  <c r="D203" i="28"/>
  <c r="C202" i="28"/>
  <c r="E202" i="28" s="1"/>
  <c r="F202" i="28" s="1"/>
  <c r="B203" i="28"/>
  <c r="G202" i="28"/>
  <c r="A203" i="28"/>
  <c r="B190" i="10"/>
  <c r="A190" i="10"/>
  <c r="C189" i="10"/>
  <c r="D190" i="10"/>
  <c r="A241" i="37" l="1"/>
  <c r="D241" i="37"/>
  <c r="F241" i="37" s="1"/>
  <c r="G240" i="37"/>
  <c r="C240" i="37"/>
  <c r="B241" i="37"/>
  <c r="E240" i="37"/>
  <c r="A241" i="36"/>
  <c r="D241" i="36"/>
  <c r="F241" i="36" s="1"/>
  <c r="G240" i="36"/>
  <c r="C240" i="36"/>
  <c r="B241" i="36"/>
  <c r="E240" i="36"/>
  <c r="B242" i="35"/>
  <c r="E241" i="35"/>
  <c r="A242" i="35"/>
  <c r="G241" i="35"/>
  <c r="C241" i="35"/>
  <c r="D242" i="35"/>
  <c r="F242" i="35" s="1"/>
  <c r="D204" i="28"/>
  <c r="C203" i="28"/>
  <c r="E203" i="28" s="1"/>
  <c r="F203" i="28" s="1"/>
  <c r="G203" i="28"/>
  <c r="B204" i="28"/>
  <c r="A204" i="28"/>
  <c r="B191" i="10"/>
  <c r="A191" i="10"/>
  <c r="D191" i="10"/>
  <c r="C190" i="10"/>
  <c r="B242" i="37" l="1"/>
  <c r="E241" i="37"/>
  <c r="A242" i="37"/>
  <c r="D242" i="37"/>
  <c r="F242" i="37" s="1"/>
  <c r="C241" i="37"/>
  <c r="G241" i="37"/>
  <c r="B242" i="36"/>
  <c r="E241" i="36"/>
  <c r="A242" i="36"/>
  <c r="D242" i="36"/>
  <c r="F242" i="36" s="1"/>
  <c r="G241" i="36"/>
  <c r="C241" i="36"/>
  <c r="D243" i="35"/>
  <c r="F243" i="35" s="1"/>
  <c r="G242" i="35"/>
  <c r="C242" i="35"/>
  <c r="B243" i="35"/>
  <c r="A243" i="35"/>
  <c r="E242" i="35"/>
  <c r="D205" i="28"/>
  <c r="C204" i="28"/>
  <c r="E204" i="28" s="1"/>
  <c r="F204" i="28" s="1"/>
  <c r="A205" i="28"/>
  <c r="G204" i="28"/>
  <c r="B205" i="28"/>
  <c r="D192" i="10"/>
  <c r="C191" i="10"/>
  <c r="B192" i="10"/>
  <c r="A192" i="10"/>
  <c r="B243" i="37" l="1"/>
  <c r="E242" i="37"/>
  <c r="D243" i="37"/>
  <c r="F243" i="37" s="1"/>
  <c r="C242" i="37"/>
  <c r="A243" i="37"/>
  <c r="G242" i="37"/>
  <c r="B243" i="36"/>
  <c r="E242" i="36"/>
  <c r="A243" i="36"/>
  <c r="C242" i="36"/>
  <c r="D243" i="36"/>
  <c r="F243" i="36" s="1"/>
  <c r="G242" i="36"/>
  <c r="D244" i="35"/>
  <c r="F244" i="35" s="1"/>
  <c r="A244" i="35"/>
  <c r="G243" i="35"/>
  <c r="C243" i="35"/>
  <c r="B244" i="35"/>
  <c r="E243" i="35"/>
  <c r="B206" i="28"/>
  <c r="A206" i="28"/>
  <c r="C205" i="28"/>
  <c r="E205" i="28" s="1"/>
  <c r="F205" i="28" s="1"/>
  <c r="G205" i="28"/>
  <c r="D206" i="28"/>
  <c r="D193" i="10"/>
  <c r="C192" i="10"/>
  <c r="A193" i="10"/>
  <c r="B193" i="10"/>
  <c r="D244" i="37" l="1"/>
  <c r="F244" i="37" s="1"/>
  <c r="G243" i="37"/>
  <c r="C243" i="37"/>
  <c r="E243" i="37"/>
  <c r="B244" i="37"/>
  <c r="A244" i="37"/>
  <c r="D244" i="36"/>
  <c r="F244" i="36" s="1"/>
  <c r="G243" i="36"/>
  <c r="C243" i="36"/>
  <c r="B244" i="36"/>
  <c r="E243" i="36"/>
  <c r="A244" i="36"/>
  <c r="B245" i="35"/>
  <c r="E244" i="35"/>
  <c r="A245" i="35"/>
  <c r="G244" i="35"/>
  <c r="C244" i="35"/>
  <c r="D245" i="35"/>
  <c r="F245" i="35" s="1"/>
  <c r="G206" i="28"/>
  <c r="B207" i="28"/>
  <c r="D207" i="28"/>
  <c r="A207" i="28"/>
  <c r="C206" i="28"/>
  <c r="E206" i="28" s="1"/>
  <c r="F206" i="28" s="1"/>
  <c r="D194" i="10"/>
  <c r="C193" i="10"/>
  <c r="B194" i="10"/>
  <c r="A194" i="10"/>
  <c r="B245" i="37" l="1"/>
  <c r="E244" i="37"/>
  <c r="A245" i="37"/>
  <c r="C244" i="37"/>
  <c r="G244" i="37"/>
  <c r="D245" i="37"/>
  <c r="F245" i="37" s="1"/>
  <c r="B245" i="36"/>
  <c r="E244" i="36"/>
  <c r="A245" i="36"/>
  <c r="C244" i="36"/>
  <c r="G244" i="36"/>
  <c r="D245" i="36"/>
  <c r="F245" i="36" s="1"/>
  <c r="B246" i="35"/>
  <c r="E245" i="35"/>
  <c r="A246" i="35"/>
  <c r="G245" i="35"/>
  <c r="D246" i="35"/>
  <c r="F246" i="35" s="1"/>
  <c r="C245" i="35"/>
  <c r="A208" i="28"/>
  <c r="G207" i="28"/>
  <c r="D208" i="28"/>
  <c r="C207" i="28"/>
  <c r="E207" i="28" s="1"/>
  <c r="F207" i="28" s="1"/>
  <c r="B208" i="28"/>
  <c r="C194" i="10"/>
  <c r="D195" i="10"/>
  <c r="B195" i="10"/>
  <c r="A195" i="10"/>
  <c r="A246" i="37" l="1"/>
  <c r="C245" i="37"/>
  <c r="G245" i="37"/>
  <c r="D246" i="37"/>
  <c r="F246" i="37" s="1"/>
  <c r="B246" i="37"/>
  <c r="E245" i="37"/>
  <c r="A246" i="36"/>
  <c r="C245" i="36"/>
  <c r="G245" i="36"/>
  <c r="D246" i="36"/>
  <c r="F246" i="36" s="1"/>
  <c r="E245" i="36"/>
  <c r="B246" i="36"/>
  <c r="D247" i="35"/>
  <c r="F247" i="35" s="1"/>
  <c r="G246" i="35"/>
  <c r="C246" i="35"/>
  <c r="B247" i="35"/>
  <c r="A247" i="35"/>
  <c r="E246" i="35"/>
  <c r="B209" i="28"/>
  <c r="A209" i="28"/>
  <c r="G208" i="28"/>
  <c r="D209" i="28"/>
  <c r="C208" i="28"/>
  <c r="E208" i="28" s="1"/>
  <c r="F208" i="28" s="1"/>
  <c r="A196" i="10"/>
  <c r="C195" i="10"/>
  <c r="D196" i="10"/>
  <c r="B196" i="10"/>
  <c r="D247" i="37" l="1"/>
  <c r="F247" i="37" s="1"/>
  <c r="G246" i="37"/>
  <c r="C246" i="37"/>
  <c r="E246" i="37"/>
  <c r="B247" i="37"/>
  <c r="A247" i="37"/>
  <c r="D247" i="36"/>
  <c r="F247" i="36" s="1"/>
  <c r="G246" i="36"/>
  <c r="C246" i="36"/>
  <c r="E246" i="36"/>
  <c r="B247" i="36"/>
  <c r="A247" i="36"/>
  <c r="A248" i="35"/>
  <c r="D248" i="35"/>
  <c r="F248" i="35" s="1"/>
  <c r="G247" i="35"/>
  <c r="C247" i="35"/>
  <c r="B248" i="35"/>
  <c r="E247" i="35"/>
  <c r="B210" i="28"/>
  <c r="A210" i="28"/>
  <c r="D210" i="28"/>
  <c r="G209" i="28"/>
  <c r="C209" i="28"/>
  <c r="E209" i="28" s="1"/>
  <c r="F209" i="28" s="1"/>
  <c r="D197" i="10"/>
  <c r="C196" i="10"/>
  <c r="A197" i="10"/>
  <c r="B197" i="10"/>
  <c r="A248" i="37" l="1"/>
  <c r="D248" i="37"/>
  <c r="F248" i="37" s="1"/>
  <c r="G247" i="37"/>
  <c r="C247" i="37"/>
  <c r="E247" i="37"/>
  <c r="B248" i="37"/>
  <c r="A248" i="36"/>
  <c r="E247" i="36"/>
  <c r="B248" i="36"/>
  <c r="C247" i="36"/>
  <c r="G247" i="36"/>
  <c r="D248" i="36"/>
  <c r="F248" i="36" s="1"/>
  <c r="B249" i="35"/>
  <c r="E248" i="35"/>
  <c r="A249" i="35"/>
  <c r="D249" i="35"/>
  <c r="F249" i="35" s="1"/>
  <c r="C248" i="35"/>
  <c r="G248" i="35"/>
  <c r="D211" i="28"/>
  <c r="C210" i="28"/>
  <c r="E210" i="28" s="1"/>
  <c r="F210" i="28" s="1"/>
  <c r="B211" i="28"/>
  <c r="A211" i="28"/>
  <c r="G210" i="28"/>
  <c r="B198" i="10"/>
  <c r="C197" i="10"/>
  <c r="D198" i="10"/>
  <c r="A198" i="10"/>
  <c r="B249" i="37" l="1"/>
  <c r="E248" i="37"/>
  <c r="A249" i="37"/>
  <c r="G248" i="37"/>
  <c r="C248" i="37"/>
  <c r="D249" i="37"/>
  <c r="F249" i="37" s="1"/>
  <c r="B249" i="36"/>
  <c r="E248" i="36"/>
  <c r="A249" i="36"/>
  <c r="C248" i="36"/>
  <c r="G248" i="36"/>
  <c r="D249" i="36"/>
  <c r="F249" i="36" s="1"/>
  <c r="B250" i="35"/>
  <c r="E249" i="35"/>
  <c r="D250" i="35"/>
  <c r="F250" i="35" s="1"/>
  <c r="C249" i="35"/>
  <c r="A250" i="35"/>
  <c r="G249" i="35"/>
  <c r="D212" i="28"/>
  <c r="C211" i="28"/>
  <c r="E211" i="28" s="1"/>
  <c r="F211" i="28" s="1"/>
  <c r="G211" i="28"/>
  <c r="A212" i="28"/>
  <c r="B212" i="28"/>
  <c r="D199" i="10"/>
  <c r="C198" i="10"/>
  <c r="B199" i="10"/>
  <c r="A199" i="10"/>
  <c r="B250" i="37" l="1"/>
  <c r="E249" i="37"/>
  <c r="A250" i="37"/>
  <c r="G249" i="37"/>
  <c r="D250" i="37"/>
  <c r="F250" i="37" s="1"/>
  <c r="C249" i="37"/>
  <c r="G249" i="36"/>
  <c r="D250" i="36"/>
  <c r="F250" i="36" s="1"/>
  <c r="E249" i="36"/>
  <c r="B250" i="36"/>
  <c r="A250" i="36"/>
  <c r="C249" i="36"/>
  <c r="D251" i="35"/>
  <c r="F251" i="35" s="1"/>
  <c r="G250" i="35"/>
  <c r="C250" i="35"/>
  <c r="E250" i="35"/>
  <c r="B251" i="35"/>
  <c r="A251" i="35"/>
  <c r="D213" i="28"/>
  <c r="C212" i="28"/>
  <c r="E212" i="28" s="1"/>
  <c r="F212" i="28" s="1"/>
  <c r="A213" i="28"/>
  <c r="G212" i="28"/>
  <c r="B213" i="28"/>
  <c r="D200" i="10"/>
  <c r="C199" i="10"/>
  <c r="B200" i="10"/>
  <c r="A200" i="10"/>
  <c r="D251" i="37" l="1"/>
  <c r="F251" i="37" s="1"/>
  <c r="G250" i="37"/>
  <c r="C250" i="37"/>
  <c r="B251" i="37"/>
  <c r="A251" i="37"/>
  <c r="E250" i="37"/>
  <c r="D251" i="36"/>
  <c r="F251" i="36" s="1"/>
  <c r="G250" i="36"/>
  <c r="C250" i="36"/>
  <c r="E250" i="36"/>
  <c r="B251" i="36"/>
  <c r="A251" i="36"/>
  <c r="A252" i="35"/>
  <c r="D252" i="35"/>
  <c r="F252" i="35" s="1"/>
  <c r="G251" i="35"/>
  <c r="C251" i="35"/>
  <c r="E251" i="35"/>
  <c r="B252" i="35"/>
  <c r="B214" i="28"/>
  <c r="A214" i="28"/>
  <c r="D214" i="28"/>
  <c r="G213" i="28"/>
  <c r="C213" i="28"/>
  <c r="E213" i="28" s="1"/>
  <c r="F213" i="28" s="1"/>
  <c r="B201" i="10"/>
  <c r="A201" i="10"/>
  <c r="C200" i="10"/>
  <c r="D201" i="10"/>
  <c r="A252" i="37" l="1"/>
  <c r="D252" i="37"/>
  <c r="F252" i="37" s="1"/>
  <c r="G251" i="37"/>
  <c r="C251" i="37"/>
  <c r="B252" i="37"/>
  <c r="E251" i="37"/>
  <c r="A252" i="36"/>
  <c r="B252" i="36"/>
  <c r="C251" i="36"/>
  <c r="G251" i="36"/>
  <c r="D252" i="36"/>
  <c r="F252" i="36" s="1"/>
  <c r="E251" i="36"/>
  <c r="B253" i="35"/>
  <c r="E252" i="35"/>
  <c r="A253" i="35"/>
  <c r="D253" i="35"/>
  <c r="F253" i="35" s="1"/>
  <c r="G252" i="35"/>
  <c r="C252" i="35"/>
  <c r="G214" i="28"/>
  <c r="B215" i="28"/>
  <c r="C214" i="28"/>
  <c r="E214" i="28" s="1"/>
  <c r="F214" i="28" s="1"/>
  <c r="A215" i="28"/>
  <c r="D215" i="28"/>
  <c r="A202" i="10"/>
  <c r="C201" i="10"/>
  <c r="D202" i="10"/>
  <c r="B202" i="10"/>
  <c r="B253" i="37" l="1"/>
  <c r="E252" i="37"/>
  <c r="A253" i="37"/>
  <c r="D253" i="37"/>
  <c r="F253" i="37" s="1"/>
  <c r="C252" i="37"/>
  <c r="G252" i="37"/>
  <c r="B253" i="36"/>
  <c r="E252" i="36"/>
  <c r="G252" i="36"/>
  <c r="D253" i="36"/>
  <c r="F253" i="36" s="1"/>
  <c r="A253" i="36"/>
  <c r="C252" i="36"/>
  <c r="B254" i="35"/>
  <c r="E253" i="35"/>
  <c r="A254" i="35"/>
  <c r="C253" i="35"/>
  <c r="D254" i="35"/>
  <c r="F254" i="35" s="1"/>
  <c r="G253" i="35"/>
  <c r="A216" i="28"/>
  <c r="G215" i="28"/>
  <c r="D216" i="28"/>
  <c r="C215" i="28"/>
  <c r="E215" i="28" s="1"/>
  <c r="F215" i="28" s="1"/>
  <c r="B216" i="28"/>
  <c r="B203" i="10"/>
  <c r="A203" i="10"/>
  <c r="D203" i="10"/>
  <c r="C202" i="10"/>
  <c r="B254" i="37" l="1"/>
  <c r="E253" i="37"/>
  <c r="D254" i="37"/>
  <c r="F254" i="37" s="1"/>
  <c r="C253" i="37"/>
  <c r="A254" i="37"/>
  <c r="G253" i="37"/>
  <c r="D254" i="36"/>
  <c r="F254" i="36" s="1"/>
  <c r="E253" i="36"/>
  <c r="B254" i="36"/>
  <c r="A254" i="36"/>
  <c r="C253" i="36"/>
  <c r="G253" i="36"/>
  <c r="D255" i="35"/>
  <c r="F255" i="35" s="1"/>
  <c r="G254" i="35"/>
  <c r="C254" i="35"/>
  <c r="B255" i="35"/>
  <c r="E254" i="35"/>
  <c r="A255" i="35"/>
  <c r="B217" i="28"/>
  <c r="A217" i="28"/>
  <c r="G216" i="28"/>
  <c r="D217" i="28"/>
  <c r="C216" i="28"/>
  <c r="E216" i="28" s="1"/>
  <c r="F216" i="28" s="1"/>
  <c r="B204" i="10"/>
  <c r="A204" i="10"/>
  <c r="C203" i="10"/>
  <c r="D204" i="10"/>
  <c r="D255" i="37" l="1"/>
  <c r="F255" i="37" s="1"/>
  <c r="G254" i="37"/>
  <c r="C254" i="37"/>
  <c r="E254" i="37"/>
  <c r="B255" i="37"/>
  <c r="A255" i="37"/>
  <c r="D255" i="36"/>
  <c r="F255" i="36" s="1"/>
  <c r="G254" i="36"/>
  <c r="C254" i="36"/>
  <c r="B255" i="36"/>
  <c r="A255" i="36"/>
  <c r="E254" i="36"/>
  <c r="A256" i="35"/>
  <c r="D256" i="35"/>
  <c r="F256" i="35" s="1"/>
  <c r="G255" i="35"/>
  <c r="C255" i="35"/>
  <c r="E255" i="35"/>
  <c r="B256" i="35"/>
  <c r="B218" i="28"/>
  <c r="A218" i="28"/>
  <c r="C217" i="28"/>
  <c r="E217" i="28" s="1"/>
  <c r="F217" i="28" s="1"/>
  <c r="G217" i="28"/>
  <c r="D218" i="28"/>
  <c r="D205" i="10"/>
  <c r="C204" i="10"/>
  <c r="B205" i="10"/>
  <c r="A205" i="10"/>
  <c r="A256" i="37" l="1"/>
  <c r="D256" i="37"/>
  <c r="F256" i="37" s="1"/>
  <c r="G255" i="37"/>
  <c r="C255" i="37"/>
  <c r="E255" i="37"/>
  <c r="B256" i="37"/>
  <c r="A256" i="36"/>
  <c r="G255" i="36"/>
  <c r="D256" i="36"/>
  <c r="F256" i="36" s="1"/>
  <c r="E255" i="36"/>
  <c r="B256" i="36"/>
  <c r="C255" i="36"/>
  <c r="B257" i="35"/>
  <c r="E256" i="35"/>
  <c r="A257" i="35"/>
  <c r="D257" i="35"/>
  <c r="F257" i="35" s="1"/>
  <c r="G256" i="35"/>
  <c r="C256" i="35"/>
  <c r="D219" i="28"/>
  <c r="C218" i="28"/>
  <c r="E218" i="28" s="1"/>
  <c r="F218" i="28" s="1"/>
  <c r="B219" i="28"/>
  <c r="A219" i="28"/>
  <c r="G218" i="28"/>
  <c r="D206" i="10"/>
  <c r="C205" i="10"/>
  <c r="B206" i="10"/>
  <c r="A206" i="10"/>
  <c r="B257" i="37" l="1"/>
  <c r="E256" i="37"/>
  <c r="A257" i="37"/>
  <c r="G256" i="37"/>
  <c r="D257" i="37"/>
  <c r="F257" i="37" s="1"/>
  <c r="C256" i="37"/>
  <c r="B257" i="36"/>
  <c r="E256" i="36"/>
  <c r="D257" i="36"/>
  <c r="F257" i="36" s="1"/>
  <c r="A257" i="36"/>
  <c r="C256" i="36"/>
  <c r="G256" i="36"/>
  <c r="B258" i="35"/>
  <c r="E257" i="35"/>
  <c r="A258" i="35"/>
  <c r="G257" i="35"/>
  <c r="C257" i="35"/>
  <c r="D258" i="35"/>
  <c r="F258" i="35" s="1"/>
  <c r="D220" i="28"/>
  <c r="C219" i="28"/>
  <c r="E219" i="28" s="1"/>
  <c r="F219" i="28" s="1"/>
  <c r="G219" i="28"/>
  <c r="B220" i="28"/>
  <c r="A220" i="28"/>
  <c r="D207" i="10"/>
  <c r="C206" i="10"/>
  <c r="B207" i="10"/>
  <c r="A207" i="10"/>
  <c r="B258" i="37" l="1"/>
  <c r="E257" i="37"/>
  <c r="A258" i="37"/>
  <c r="G257" i="37"/>
  <c r="C257" i="37"/>
  <c r="D258" i="37"/>
  <c r="F258" i="37" s="1"/>
  <c r="B258" i="36"/>
  <c r="A258" i="36"/>
  <c r="C257" i="36"/>
  <c r="G257" i="36"/>
  <c r="D258" i="36"/>
  <c r="F258" i="36" s="1"/>
  <c r="E257" i="36"/>
  <c r="D259" i="35"/>
  <c r="F259" i="35" s="1"/>
  <c r="G258" i="35"/>
  <c r="C258" i="35"/>
  <c r="B259" i="35"/>
  <c r="E258" i="35"/>
  <c r="A259" i="35"/>
  <c r="D221" i="28"/>
  <c r="C220" i="28"/>
  <c r="E220" i="28" s="1"/>
  <c r="F220" i="28" s="1"/>
  <c r="A221" i="28"/>
  <c r="G220" i="28"/>
  <c r="B221" i="28"/>
  <c r="D208" i="10"/>
  <c r="C207" i="10"/>
  <c r="B208" i="10"/>
  <c r="A208" i="10"/>
  <c r="D259" i="37" l="1"/>
  <c r="F259" i="37" s="1"/>
  <c r="G258" i="37"/>
  <c r="C258" i="37"/>
  <c r="B259" i="37"/>
  <c r="A259" i="37"/>
  <c r="E258" i="37"/>
  <c r="D259" i="36"/>
  <c r="F259" i="36" s="1"/>
  <c r="G258" i="36"/>
  <c r="C258" i="36"/>
  <c r="A259" i="36"/>
  <c r="E258" i="36"/>
  <c r="B259" i="36"/>
  <c r="A260" i="35"/>
  <c r="D260" i="35"/>
  <c r="F260" i="35" s="1"/>
  <c r="G259" i="35"/>
  <c r="C259" i="35"/>
  <c r="B260" i="35"/>
  <c r="E259" i="35"/>
  <c r="B222" i="28"/>
  <c r="A222" i="28"/>
  <c r="D222" i="28"/>
  <c r="G221" i="28"/>
  <c r="C221" i="28"/>
  <c r="E221" i="28" s="1"/>
  <c r="F221" i="28" s="1"/>
  <c r="C208" i="10"/>
  <c r="D209" i="10"/>
  <c r="B209" i="10"/>
  <c r="A209" i="10"/>
  <c r="A260" i="37" l="1"/>
  <c r="D260" i="37"/>
  <c r="F260" i="37" s="1"/>
  <c r="G259" i="37"/>
  <c r="C259" i="37"/>
  <c r="B260" i="37"/>
  <c r="E259" i="37"/>
  <c r="A260" i="36"/>
  <c r="D260" i="36"/>
  <c r="F260" i="36" s="1"/>
  <c r="E259" i="36"/>
  <c r="B260" i="36"/>
  <c r="C259" i="36"/>
  <c r="G259" i="36"/>
  <c r="B261" i="35"/>
  <c r="E260" i="35"/>
  <c r="A261" i="35"/>
  <c r="D261" i="35"/>
  <c r="F261" i="35" s="1"/>
  <c r="G260" i="35"/>
  <c r="C260" i="35"/>
  <c r="G222" i="28"/>
  <c r="B223" i="28"/>
  <c r="D223" i="28"/>
  <c r="A223" i="28"/>
  <c r="C222" i="28"/>
  <c r="E222" i="28" s="1"/>
  <c r="F222" i="28" s="1"/>
  <c r="A210" i="10"/>
  <c r="D210" i="10"/>
  <c r="B210" i="10"/>
  <c r="C209" i="10"/>
  <c r="B261" i="37" l="1"/>
  <c r="E260" i="37"/>
  <c r="A261" i="37"/>
  <c r="D261" i="37"/>
  <c r="F261" i="37" s="1"/>
  <c r="C260" i="37"/>
  <c r="G260" i="37"/>
  <c r="B261" i="36"/>
  <c r="E260" i="36"/>
  <c r="A261" i="36"/>
  <c r="C260" i="36"/>
  <c r="G260" i="36"/>
  <c r="D261" i="36"/>
  <c r="F261" i="36" s="1"/>
  <c r="B262" i="35"/>
  <c r="E261" i="35"/>
  <c r="A262" i="35"/>
  <c r="D262" i="35"/>
  <c r="F262" i="35" s="1"/>
  <c r="G261" i="35"/>
  <c r="C261" i="35"/>
  <c r="A224" i="28"/>
  <c r="G223" i="28"/>
  <c r="D224" i="28"/>
  <c r="C223" i="28"/>
  <c r="E223" i="28" s="1"/>
  <c r="F223" i="28" s="1"/>
  <c r="B224" i="28"/>
  <c r="B211" i="10"/>
  <c r="A211" i="10"/>
  <c r="C210" i="10"/>
  <c r="D211" i="10"/>
  <c r="B262" i="37" l="1"/>
  <c r="E261" i="37"/>
  <c r="D262" i="37"/>
  <c r="F262" i="37" s="1"/>
  <c r="C261" i="37"/>
  <c r="A262" i="37"/>
  <c r="G261" i="37"/>
  <c r="A262" i="36"/>
  <c r="C261" i="36"/>
  <c r="G261" i="36"/>
  <c r="D262" i="36"/>
  <c r="F262" i="36" s="1"/>
  <c r="E261" i="36"/>
  <c r="B262" i="36"/>
  <c r="D263" i="35"/>
  <c r="G262" i="35"/>
  <c r="C262" i="35"/>
  <c r="B263" i="35"/>
  <c r="E262" i="35"/>
  <c r="A263" i="35"/>
  <c r="B225" i="28"/>
  <c r="A225" i="28"/>
  <c r="G224" i="28"/>
  <c r="D225" i="28"/>
  <c r="C224" i="28"/>
  <c r="E224" i="28" s="1"/>
  <c r="F224" i="28" s="1"/>
  <c r="D212" i="10"/>
  <c r="C211" i="10"/>
  <c r="B212" i="10"/>
  <c r="A212" i="10"/>
  <c r="D263" i="37" l="1"/>
  <c r="G262" i="37"/>
  <c r="C262" i="37"/>
  <c r="E262" i="37"/>
  <c r="B263" i="37"/>
  <c r="A263" i="37"/>
  <c r="D263" i="36"/>
  <c r="G262" i="36"/>
  <c r="C262" i="36"/>
  <c r="E262" i="36"/>
  <c r="B263" i="36"/>
  <c r="A263" i="36"/>
  <c r="A264" i="35"/>
  <c r="D264" i="35"/>
  <c r="G263" i="35"/>
  <c r="C263" i="35"/>
  <c r="F263" i="35"/>
  <c r="B264" i="35"/>
  <c r="E263" i="35"/>
  <c r="B226" i="28"/>
  <c r="A226" i="28"/>
  <c r="D226" i="28"/>
  <c r="G225" i="28"/>
  <c r="C225" i="28"/>
  <c r="E225" i="28" s="1"/>
  <c r="F225" i="28" s="1"/>
  <c r="D213" i="10"/>
  <c r="C212" i="10"/>
  <c r="B213" i="10"/>
  <c r="A213" i="10"/>
  <c r="A264" i="37" l="1"/>
  <c r="D264" i="37"/>
  <c r="G263" i="37"/>
  <c r="C263" i="37"/>
  <c r="F263" i="37"/>
  <c r="E263" i="37"/>
  <c r="B264" i="37"/>
  <c r="A264" i="36"/>
  <c r="E263" i="36"/>
  <c r="B264" i="36"/>
  <c r="C263" i="36"/>
  <c r="G263" i="36"/>
  <c r="D264" i="36"/>
  <c r="F263" i="36"/>
  <c r="B265" i="35"/>
  <c r="E264" i="35"/>
  <c r="A265" i="35"/>
  <c r="D265" i="35"/>
  <c r="G264" i="35"/>
  <c r="C264" i="35"/>
  <c r="F264" i="35"/>
  <c r="D227" i="28"/>
  <c r="C226" i="28"/>
  <c r="E226" i="28" s="1"/>
  <c r="F226" i="28" s="1"/>
  <c r="B227" i="28"/>
  <c r="G226" i="28"/>
  <c r="A227" i="28"/>
  <c r="D214" i="10"/>
  <c r="C213" i="10"/>
  <c r="B214" i="10"/>
  <c r="A214" i="10"/>
  <c r="B265" i="37" l="1"/>
  <c r="E264" i="37"/>
  <c r="A265" i="37"/>
  <c r="G264" i="37"/>
  <c r="F264" i="37"/>
  <c r="C264" i="37"/>
  <c r="D265" i="37"/>
  <c r="B265" i="36"/>
  <c r="E264" i="36"/>
  <c r="A265" i="36"/>
  <c r="C264" i="36"/>
  <c r="G264" i="36"/>
  <c r="D265" i="36"/>
  <c r="F264" i="36"/>
  <c r="F265" i="35"/>
  <c r="B266" i="35"/>
  <c r="E265" i="35"/>
  <c r="A266" i="35"/>
  <c r="D266" i="35"/>
  <c r="G265" i="35"/>
  <c r="C265" i="35"/>
  <c r="D228" i="28"/>
  <c r="C227" i="28"/>
  <c r="E227" i="28" s="1"/>
  <c r="F227" i="28" s="1"/>
  <c r="G227" i="28"/>
  <c r="B228" i="28"/>
  <c r="A228" i="28"/>
  <c r="D215" i="10"/>
  <c r="C214" i="10"/>
  <c r="B215" i="10"/>
  <c r="A215" i="10"/>
  <c r="F265" i="37" l="1"/>
  <c r="B266" i="37"/>
  <c r="E265" i="37"/>
  <c r="A266" i="37"/>
  <c r="G265" i="37"/>
  <c r="D266" i="37"/>
  <c r="C265" i="37"/>
  <c r="F265" i="36"/>
  <c r="G265" i="36"/>
  <c r="D266" i="36"/>
  <c r="E265" i="36"/>
  <c r="B266" i="36"/>
  <c r="A266" i="36"/>
  <c r="C265" i="36"/>
  <c r="D267" i="35"/>
  <c r="G266" i="35"/>
  <c r="C266" i="35"/>
  <c r="F266" i="35"/>
  <c r="B267" i="35"/>
  <c r="E266" i="35"/>
  <c r="A267" i="35"/>
  <c r="D229" i="28"/>
  <c r="C228" i="28"/>
  <c r="E228" i="28" s="1"/>
  <c r="F228" i="28" s="1"/>
  <c r="A229" i="28"/>
  <c r="G228" i="28"/>
  <c r="B229" i="28"/>
  <c r="A216" i="10"/>
  <c r="D216" i="10"/>
  <c r="C215" i="10"/>
  <c r="B216" i="10"/>
  <c r="D267" i="37" l="1"/>
  <c r="G266" i="37"/>
  <c r="C266" i="37"/>
  <c r="F266" i="37"/>
  <c r="B267" i="37"/>
  <c r="A267" i="37"/>
  <c r="E266" i="37"/>
  <c r="D267" i="36"/>
  <c r="G266" i="36"/>
  <c r="C266" i="36"/>
  <c r="E266" i="36"/>
  <c r="B267" i="36"/>
  <c r="A267" i="36"/>
  <c r="F266" i="36"/>
  <c r="A268" i="35"/>
  <c r="D268" i="35"/>
  <c r="G267" i="35"/>
  <c r="C267" i="35"/>
  <c r="F267" i="35"/>
  <c r="B268" i="35"/>
  <c r="E267" i="35"/>
  <c r="B230" i="28"/>
  <c r="A230" i="28"/>
  <c r="G229" i="28"/>
  <c r="C229" i="28"/>
  <c r="E229" i="28" s="1"/>
  <c r="F229" i="28" s="1"/>
  <c r="D230" i="28"/>
  <c r="B217" i="10"/>
  <c r="A217" i="10"/>
  <c r="D217" i="10"/>
  <c r="C216" i="10"/>
  <c r="A268" i="37" l="1"/>
  <c r="D268" i="37"/>
  <c r="G267" i="37"/>
  <c r="C267" i="37"/>
  <c r="B268" i="37"/>
  <c r="F267" i="37"/>
  <c r="E267" i="37"/>
  <c r="A268" i="36"/>
  <c r="B268" i="36"/>
  <c r="C267" i="36"/>
  <c r="G267" i="36"/>
  <c r="D268" i="36"/>
  <c r="F267" i="36"/>
  <c r="E267" i="36"/>
  <c r="B269" i="35"/>
  <c r="E268" i="35"/>
  <c r="A269" i="35"/>
  <c r="D269" i="35"/>
  <c r="G268" i="35"/>
  <c r="C268" i="35"/>
  <c r="F268" i="35"/>
  <c r="G230" i="28"/>
  <c r="B231" i="28"/>
  <c r="D231" i="28"/>
  <c r="C230" i="28"/>
  <c r="E230" i="28" s="1"/>
  <c r="F230" i="28" s="1"/>
  <c r="A231" i="28"/>
  <c r="B218" i="10"/>
  <c r="A218" i="10"/>
  <c r="D218" i="10"/>
  <c r="C217" i="10"/>
  <c r="B269" i="37" l="1"/>
  <c r="E268" i="37"/>
  <c r="A269" i="37"/>
  <c r="D269" i="37"/>
  <c r="C268" i="37"/>
  <c r="G268" i="37"/>
  <c r="F268" i="37"/>
  <c r="B269" i="36"/>
  <c r="E268" i="36"/>
  <c r="G268" i="36"/>
  <c r="D269" i="36"/>
  <c r="F268" i="36"/>
  <c r="A269" i="36"/>
  <c r="C268" i="36"/>
  <c r="F269" i="35"/>
  <c r="B270" i="35"/>
  <c r="E269" i="35"/>
  <c r="A270" i="35"/>
  <c r="C269" i="35"/>
  <c r="D270" i="35"/>
  <c r="G269" i="35"/>
  <c r="A232" i="28"/>
  <c r="G231" i="28"/>
  <c r="D232" i="28"/>
  <c r="C231" i="28"/>
  <c r="E231" i="28" s="1"/>
  <c r="F231" i="28" s="1"/>
  <c r="B232" i="28"/>
  <c r="D219" i="10"/>
  <c r="C218" i="10"/>
  <c r="B219" i="10"/>
  <c r="A219" i="10"/>
  <c r="F269" i="37" l="1"/>
  <c r="B270" i="37"/>
  <c r="E269" i="37"/>
  <c r="D270" i="37"/>
  <c r="C269" i="37"/>
  <c r="A270" i="37"/>
  <c r="G269" i="37"/>
  <c r="F269" i="36"/>
  <c r="B270" i="36"/>
  <c r="E269" i="36"/>
  <c r="D270" i="36"/>
  <c r="A270" i="36"/>
  <c r="C269" i="36"/>
  <c r="G269" i="36"/>
  <c r="D271" i="35"/>
  <c r="G270" i="35"/>
  <c r="C270" i="35"/>
  <c r="F270" i="35"/>
  <c r="B271" i="35"/>
  <c r="E270" i="35"/>
  <c r="A271" i="35"/>
  <c r="B233" i="28"/>
  <c r="A233" i="28"/>
  <c r="G232" i="28"/>
  <c r="D233" i="28"/>
  <c r="C232" i="28"/>
  <c r="E232" i="28" s="1"/>
  <c r="F232" i="28" s="1"/>
  <c r="D220" i="10"/>
  <c r="C219" i="10"/>
  <c r="B220" i="10"/>
  <c r="A220" i="10"/>
  <c r="D271" i="37" l="1"/>
  <c r="G270" i="37"/>
  <c r="C270" i="37"/>
  <c r="F270" i="37"/>
  <c r="E270" i="37"/>
  <c r="B271" i="37"/>
  <c r="A271" i="37"/>
  <c r="D271" i="36"/>
  <c r="G270" i="36"/>
  <c r="C270" i="36"/>
  <c r="F270" i="36"/>
  <c r="E270" i="36"/>
  <c r="B271" i="36"/>
  <c r="A271" i="36"/>
  <c r="A272" i="35"/>
  <c r="D272" i="35"/>
  <c r="G271" i="35"/>
  <c r="C271" i="35"/>
  <c r="F271" i="35"/>
  <c r="E271" i="35"/>
  <c r="B272" i="35"/>
  <c r="B234" i="28"/>
  <c r="A234" i="28"/>
  <c r="D234" i="28"/>
  <c r="C233" i="28"/>
  <c r="E233" i="28" s="1"/>
  <c r="F233" i="28" s="1"/>
  <c r="G233" i="28"/>
  <c r="D221" i="10"/>
  <c r="C220" i="10"/>
  <c r="B221" i="10"/>
  <c r="A221" i="10"/>
  <c r="A272" i="37" l="1"/>
  <c r="D272" i="37"/>
  <c r="G271" i="37"/>
  <c r="C271" i="37"/>
  <c r="F271" i="37"/>
  <c r="E271" i="37"/>
  <c r="B272" i="37"/>
  <c r="A272" i="36"/>
  <c r="D272" i="36"/>
  <c r="G271" i="36"/>
  <c r="C271" i="36"/>
  <c r="F271" i="36"/>
  <c r="E271" i="36"/>
  <c r="B272" i="36"/>
  <c r="E272" i="35"/>
  <c r="B273" i="35"/>
  <c r="A273" i="35"/>
  <c r="C272" i="35"/>
  <c r="D273" i="35"/>
  <c r="G272" i="35"/>
  <c r="D235" i="28"/>
  <c r="C234" i="28"/>
  <c r="E234" i="28" s="1"/>
  <c r="F234" i="28" s="1"/>
  <c r="B235" i="28"/>
  <c r="A235" i="28"/>
  <c r="G234" i="28"/>
  <c r="D222" i="10"/>
  <c r="C221" i="10"/>
  <c r="B222" i="10"/>
  <c r="A222" i="10"/>
  <c r="E272" i="37" l="1"/>
  <c r="B273" i="37"/>
  <c r="A273" i="37"/>
  <c r="G272" i="37"/>
  <c r="D273" i="37"/>
  <c r="C272" i="37"/>
  <c r="E272" i="36"/>
  <c r="B273" i="36"/>
  <c r="A273" i="36"/>
  <c r="G272" i="36"/>
  <c r="C272" i="36"/>
  <c r="D273" i="36"/>
  <c r="A274" i="35"/>
  <c r="C273" i="35"/>
  <c r="D274" i="35"/>
  <c r="G273" i="35"/>
  <c r="E273" i="35"/>
  <c r="B274" i="35"/>
  <c r="D236" i="28"/>
  <c r="C235" i="28"/>
  <c r="E235" i="28" s="1"/>
  <c r="F235" i="28" s="1"/>
  <c r="G235" i="28"/>
  <c r="A236" i="28"/>
  <c r="B236" i="28"/>
  <c r="D223" i="10"/>
  <c r="C222" i="10"/>
  <c r="B223" i="10"/>
  <c r="A223" i="10"/>
  <c r="A274" i="37" l="1"/>
  <c r="C273" i="37"/>
  <c r="D274" i="37"/>
  <c r="G273" i="37"/>
  <c r="B274" i="37"/>
  <c r="E273" i="37"/>
  <c r="A274" i="36"/>
  <c r="C273" i="36"/>
  <c r="D274" i="36"/>
  <c r="G273" i="36"/>
  <c r="B274" i="36"/>
  <c r="E273" i="36"/>
  <c r="E274" i="35"/>
  <c r="B275" i="35"/>
  <c r="A275" i="35"/>
  <c r="C274" i="35"/>
  <c r="D275" i="35"/>
  <c r="G274" i="35"/>
  <c r="D237" i="28"/>
  <c r="C236" i="28"/>
  <c r="E236" i="28" s="1"/>
  <c r="F236" i="28" s="1"/>
  <c r="A237" i="28"/>
  <c r="G236" i="28"/>
  <c r="B237" i="28"/>
  <c r="A224" i="10"/>
  <c r="D224" i="10"/>
  <c r="C223" i="10"/>
  <c r="B224" i="10"/>
  <c r="E274" i="37" l="1"/>
  <c r="B275" i="37"/>
  <c r="C274" i="37"/>
  <c r="D275" i="37"/>
  <c r="A275" i="37"/>
  <c r="G274" i="37"/>
  <c r="E274" i="36"/>
  <c r="B275" i="36"/>
  <c r="C274" i="36"/>
  <c r="D275" i="36"/>
  <c r="A275" i="36"/>
  <c r="G274" i="36"/>
  <c r="A276" i="35"/>
  <c r="C275" i="35"/>
  <c r="D276" i="35"/>
  <c r="G275" i="35"/>
  <c r="E275" i="35"/>
  <c r="B276" i="35"/>
  <c r="B238" i="28"/>
  <c r="A238" i="28"/>
  <c r="D238" i="28"/>
  <c r="G237" i="28"/>
  <c r="C237" i="28"/>
  <c r="E237" i="28" s="1"/>
  <c r="F237" i="28" s="1"/>
  <c r="B225" i="10"/>
  <c r="A225" i="10"/>
  <c r="D225" i="10"/>
  <c r="C224" i="10"/>
  <c r="A276" i="37" l="1"/>
  <c r="C275" i="37"/>
  <c r="D276" i="37"/>
  <c r="G275" i="37"/>
  <c r="E275" i="37"/>
  <c r="B276" i="37"/>
  <c r="A276" i="36"/>
  <c r="C275" i="36"/>
  <c r="D276" i="36"/>
  <c r="G275" i="36"/>
  <c r="E275" i="36"/>
  <c r="B276" i="36"/>
  <c r="D277" i="35"/>
  <c r="G276" i="35"/>
  <c r="B277" i="35"/>
  <c r="C276" i="35"/>
  <c r="A277" i="35"/>
  <c r="G238" i="28"/>
  <c r="B239" i="28"/>
  <c r="A239" i="28"/>
  <c r="C238" i="28"/>
  <c r="E238" i="28" s="1"/>
  <c r="F238" i="28" s="1"/>
  <c r="D239" i="28"/>
  <c r="B226" i="10"/>
  <c r="A226" i="10"/>
  <c r="D226" i="10"/>
  <c r="C225" i="10"/>
  <c r="D277" i="37" l="1"/>
  <c r="G276" i="37"/>
  <c r="B277" i="37"/>
  <c r="A277" i="37"/>
  <c r="C276" i="37"/>
  <c r="D277" i="36"/>
  <c r="G276" i="36"/>
  <c r="B277" i="36"/>
  <c r="A277" i="36"/>
  <c r="C276" i="36"/>
  <c r="B278" i="35"/>
  <c r="C277" i="35"/>
  <c r="A278" i="35"/>
  <c r="D278" i="35"/>
  <c r="G277" i="35"/>
  <c r="A240" i="28"/>
  <c r="G239" i="28"/>
  <c r="D240" i="28"/>
  <c r="C239" i="28"/>
  <c r="E239" i="28" s="1"/>
  <c r="F239" i="28" s="1"/>
  <c r="B240" i="28"/>
  <c r="D227" i="10"/>
  <c r="C226" i="10"/>
  <c r="B227" i="10"/>
  <c r="A227" i="10"/>
  <c r="B278" i="37" l="1"/>
  <c r="C277" i="37"/>
  <c r="D278" i="37"/>
  <c r="A278" i="37"/>
  <c r="G277" i="37"/>
  <c r="B278" i="36"/>
  <c r="C277" i="36"/>
  <c r="D278" i="36"/>
  <c r="A278" i="36"/>
  <c r="G277" i="36"/>
  <c r="B279" i="35"/>
  <c r="C278" i="35"/>
  <c r="A279" i="35"/>
  <c r="D279" i="35"/>
  <c r="G278" i="35"/>
  <c r="B241" i="28"/>
  <c r="A241" i="28"/>
  <c r="G240" i="28"/>
  <c r="D241" i="28"/>
  <c r="C240" i="28"/>
  <c r="E240" i="28" s="1"/>
  <c r="F240" i="28" s="1"/>
  <c r="D228" i="10"/>
  <c r="C227" i="10"/>
  <c r="B228" i="10"/>
  <c r="A228" i="10"/>
  <c r="B279" i="37" l="1"/>
  <c r="C278" i="37"/>
  <c r="A279" i="37"/>
  <c r="G278" i="37"/>
  <c r="D279" i="37"/>
  <c r="B279" i="36"/>
  <c r="C278" i="36"/>
  <c r="A279" i="36"/>
  <c r="G278" i="36"/>
  <c r="D279" i="36"/>
  <c r="A280" i="35"/>
  <c r="D280" i="35"/>
  <c r="G279" i="35"/>
  <c r="B280" i="35"/>
  <c r="C279" i="35"/>
  <c r="B242" i="28"/>
  <c r="A242" i="28"/>
  <c r="G241" i="28"/>
  <c r="C241" i="28"/>
  <c r="E241" i="28" s="1"/>
  <c r="F241" i="28" s="1"/>
  <c r="D242" i="28"/>
  <c r="D229" i="10"/>
  <c r="C228" i="10"/>
  <c r="B229" i="10"/>
  <c r="A229" i="10"/>
  <c r="A280" i="37" l="1"/>
  <c r="D280" i="37"/>
  <c r="G279" i="37"/>
  <c r="B280" i="37"/>
  <c r="C279" i="37"/>
  <c r="A280" i="36"/>
  <c r="D280" i="36"/>
  <c r="G279" i="36"/>
  <c r="B280" i="36"/>
  <c r="C279" i="36"/>
  <c r="D281" i="35"/>
  <c r="G280" i="35"/>
  <c r="B281" i="35"/>
  <c r="C280" i="35"/>
  <c r="A281" i="35"/>
  <c r="D243" i="28"/>
  <c r="C242" i="28"/>
  <c r="E242" i="28" s="1"/>
  <c r="F242" i="28" s="1"/>
  <c r="B243" i="28"/>
  <c r="A243" i="28"/>
  <c r="G242" i="28"/>
  <c r="D230" i="10"/>
  <c r="C229" i="10"/>
  <c r="B230" i="10"/>
  <c r="A230" i="10"/>
  <c r="D281" i="37" l="1"/>
  <c r="G280" i="37"/>
  <c r="C280" i="37"/>
  <c r="B281" i="37"/>
  <c r="A281" i="37"/>
  <c r="D281" i="36"/>
  <c r="G280" i="36"/>
  <c r="C280" i="36"/>
  <c r="B281" i="36"/>
  <c r="A281" i="36"/>
  <c r="B282" i="35"/>
  <c r="C281" i="35"/>
  <c r="A282" i="35"/>
  <c r="D282" i="35"/>
  <c r="G281" i="35"/>
  <c r="D244" i="28"/>
  <c r="C243" i="28"/>
  <c r="E243" i="28" s="1"/>
  <c r="F243" i="28" s="1"/>
  <c r="G243" i="28"/>
  <c r="B244" i="28"/>
  <c r="A244" i="28"/>
  <c r="D231" i="10"/>
  <c r="C230" i="10"/>
  <c r="B231" i="10"/>
  <c r="A231" i="10"/>
  <c r="B282" i="37" l="1"/>
  <c r="C281" i="37"/>
  <c r="A282" i="37"/>
  <c r="G281" i="37"/>
  <c r="D282" i="37"/>
  <c r="B282" i="36"/>
  <c r="C281" i="36"/>
  <c r="A282" i="36"/>
  <c r="G281" i="36"/>
  <c r="D282" i="36"/>
  <c r="B283" i="35"/>
  <c r="C282" i="35"/>
  <c r="A283" i="35"/>
  <c r="D283" i="35"/>
  <c r="G282" i="35"/>
  <c r="D245" i="28"/>
  <c r="C244" i="28"/>
  <c r="E244" i="28" s="1"/>
  <c r="F244" i="28" s="1"/>
  <c r="A245" i="28"/>
  <c r="G244" i="28"/>
  <c r="B245" i="28"/>
  <c r="A232" i="10"/>
  <c r="D232" i="10"/>
  <c r="C231" i="10"/>
  <c r="B232" i="10"/>
  <c r="B283" i="37" l="1"/>
  <c r="C282" i="37"/>
  <c r="A283" i="37"/>
  <c r="D283" i="37"/>
  <c r="G282" i="37"/>
  <c r="B283" i="36"/>
  <c r="C282" i="36"/>
  <c r="A283" i="36"/>
  <c r="D283" i="36"/>
  <c r="G282" i="36"/>
  <c r="A284" i="35"/>
  <c r="D284" i="35"/>
  <c r="G283" i="35"/>
  <c r="C283" i="35"/>
  <c r="B284" i="35"/>
  <c r="B246" i="28"/>
  <c r="A246" i="28"/>
  <c r="D246" i="28"/>
  <c r="C245" i="28"/>
  <c r="E245" i="28" s="1"/>
  <c r="F245" i="28" s="1"/>
  <c r="G245" i="28"/>
  <c r="B233" i="10"/>
  <c r="A233" i="10"/>
  <c r="C232" i="10"/>
  <c r="D233" i="10"/>
  <c r="A284" i="37" l="1"/>
  <c r="D284" i="37"/>
  <c r="G283" i="37"/>
  <c r="C283" i="37"/>
  <c r="B284" i="37"/>
  <c r="A284" i="36"/>
  <c r="D284" i="36"/>
  <c r="G283" i="36"/>
  <c r="C283" i="36"/>
  <c r="B284" i="36"/>
  <c r="D285" i="35"/>
  <c r="G284" i="35"/>
  <c r="B285" i="35"/>
  <c r="C284" i="35"/>
  <c r="A285" i="35"/>
  <c r="G246" i="28"/>
  <c r="B247" i="28"/>
  <c r="D247" i="28"/>
  <c r="A247" i="28"/>
  <c r="C246" i="28"/>
  <c r="E246" i="28" s="1"/>
  <c r="F246" i="28" s="1"/>
  <c r="B234" i="10"/>
  <c r="A234" i="10"/>
  <c r="D234" i="10"/>
  <c r="C233" i="10"/>
  <c r="D285" i="37" l="1"/>
  <c r="G284" i="37"/>
  <c r="B285" i="37"/>
  <c r="A285" i="37"/>
  <c r="C284" i="37"/>
  <c r="D285" i="36"/>
  <c r="G284" i="36"/>
  <c r="B285" i="36"/>
  <c r="A285" i="36"/>
  <c r="C284" i="36"/>
  <c r="B286" i="35"/>
  <c r="C285" i="35"/>
  <c r="A286" i="35"/>
  <c r="D286" i="35"/>
  <c r="G285" i="35"/>
  <c r="A248" i="28"/>
  <c r="G247" i="28"/>
  <c r="D248" i="28"/>
  <c r="C247" i="28"/>
  <c r="E247" i="28" s="1"/>
  <c r="F247" i="28" s="1"/>
  <c r="B248" i="28"/>
  <c r="D235" i="10"/>
  <c r="C234" i="10"/>
  <c r="B235" i="10"/>
  <c r="A235" i="10"/>
  <c r="B286" i="37" l="1"/>
  <c r="C285" i="37"/>
  <c r="D286" i="37"/>
  <c r="A286" i="37"/>
  <c r="G285" i="37"/>
  <c r="B286" i="36"/>
  <c r="C285" i="36"/>
  <c r="D286" i="36"/>
  <c r="A286" i="36"/>
  <c r="G285" i="36"/>
  <c r="B287" i="35"/>
  <c r="C286" i="35"/>
  <c r="A287" i="35"/>
  <c r="D287" i="35"/>
  <c r="G286" i="35"/>
  <c r="B249" i="28"/>
  <c r="A249" i="28"/>
  <c r="G248" i="28"/>
  <c r="D249" i="28"/>
  <c r="C248" i="28"/>
  <c r="E248" i="28" s="1"/>
  <c r="F248" i="28" s="1"/>
  <c r="D236" i="10"/>
  <c r="C235" i="10"/>
  <c r="B236" i="10"/>
  <c r="A236" i="10"/>
  <c r="B287" i="37" l="1"/>
  <c r="C286" i="37"/>
  <c r="A287" i="37"/>
  <c r="G286" i="37"/>
  <c r="D287" i="37"/>
  <c r="B287" i="36"/>
  <c r="C286" i="36"/>
  <c r="A287" i="36"/>
  <c r="G286" i="36"/>
  <c r="D287" i="36"/>
  <c r="A288" i="35"/>
  <c r="D288" i="35"/>
  <c r="G287" i="35"/>
  <c r="B288" i="35"/>
  <c r="C287" i="35"/>
  <c r="B250" i="28"/>
  <c r="A250" i="28"/>
  <c r="D250" i="28"/>
  <c r="G249" i="28"/>
  <c r="C249" i="28"/>
  <c r="E249" i="28" s="1"/>
  <c r="F249" i="28" s="1"/>
  <c r="D237" i="10"/>
  <c r="C236" i="10"/>
  <c r="B237" i="10"/>
  <c r="A237" i="10"/>
  <c r="A288" i="37" l="1"/>
  <c r="D288" i="37"/>
  <c r="G287" i="37"/>
  <c r="B288" i="37"/>
  <c r="C287" i="37"/>
  <c r="A288" i="36"/>
  <c r="D288" i="36"/>
  <c r="G287" i="36"/>
  <c r="B288" i="36"/>
  <c r="C287" i="36"/>
  <c r="D289" i="35"/>
  <c r="G288" i="35"/>
  <c r="B289" i="35"/>
  <c r="C288" i="35"/>
  <c r="A289" i="35"/>
  <c r="D251" i="28"/>
  <c r="C250" i="28"/>
  <c r="E250" i="28" s="1"/>
  <c r="F250" i="28" s="1"/>
  <c r="B251" i="28"/>
  <c r="A251" i="28"/>
  <c r="G250" i="28"/>
  <c r="D238" i="10"/>
  <c r="C237" i="10"/>
  <c r="B238" i="10"/>
  <c r="A238" i="10"/>
  <c r="D289" i="37" l="1"/>
  <c r="G288" i="37"/>
  <c r="C288" i="37"/>
  <c r="B289" i="37"/>
  <c r="A289" i="37"/>
  <c r="D289" i="36"/>
  <c r="G288" i="36"/>
  <c r="C288" i="36"/>
  <c r="B289" i="36"/>
  <c r="A289" i="36"/>
  <c r="B290" i="35"/>
  <c r="C289" i="35"/>
  <c r="A290" i="35"/>
  <c r="G289" i="35"/>
  <c r="D290" i="35"/>
  <c r="D252" i="28"/>
  <c r="C251" i="28"/>
  <c r="G251" i="28"/>
  <c r="E251" i="28"/>
  <c r="F251" i="28" s="1"/>
  <c r="B252" i="28"/>
  <c r="A252" i="28"/>
  <c r="D239" i="10"/>
  <c r="C238" i="10"/>
  <c r="B239" i="10"/>
  <c r="A239" i="10"/>
  <c r="B290" i="37" l="1"/>
  <c r="C289" i="37"/>
  <c r="A290" i="37"/>
  <c r="G289" i="37"/>
  <c r="D290" i="37"/>
  <c r="B290" i="36"/>
  <c r="C289" i="36"/>
  <c r="A290" i="36"/>
  <c r="G289" i="36"/>
  <c r="D290" i="36"/>
  <c r="B291" i="35"/>
  <c r="C290" i="35"/>
  <c r="A291" i="35"/>
  <c r="D291" i="35"/>
  <c r="G290" i="35"/>
  <c r="E252" i="28"/>
  <c r="F252" i="28" s="1"/>
  <c r="D253" i="28"/>
  <c r="C252" i="28"/>
  <c r="A253" i="28"/>
  <c r="G252" i="28"/>
  <c r="B253" i="28"/>
  <c r="A240" i="10"/>
  <c r="D240" i="10"/>
  <c r="C239" i="10"/>
  <c r="B240" i="10"/>
  <c r="B291" i="37" l="1"/>
  <c r="C290" i="37"/>
  <c r="A291" i="37"/>
  <c r="D291" i="37"/>
  <c r="G290" i="37"/>
  <c r="B291" i="36"/>
  <c r="C290" i="36"/>
  <c r="A291" i="36"/>
  <c r="D291" i="36"/>
  <c r="G290" i="36"/>
  <c r="A292" i="35"/>
  <c r="D292" i="35"/>
  <c r="G291" i="35"/>
  <c r="B292" i="35"/>
  <c r="C291" i="35"/>
  <c r="E253" i="28"/>
  <c r="F253" i="28" s="1"/>
  <c r="B254" i="28"/>
  <c r="A254" i="28"/>
  <c r="G253" i="28"/>
  <c r="C253" i="28"/>
  <c r="D254" i="28"/>
  <c r="B241" i="10"/>
  <c r="A241" i="10"/>
  <c r="D241" i="10"/>
  <c r="C240" i="10"/>
  <c r="A292" i="37" l="1"/>
  <c r="D292" i="37"/>
  <c r="G291" i="37"/>
  <c r="C291" i="37"/>
  <c r="B292" i="37"/>
  <c r="A292" i="36"/>
  <c r="D292" i="36"/>
  <c r="G291" i="36"/>
  <c r="C291" i="36"/>
  <c r="B292" i="36"/>
  <c r="D293" i="35"/>
  <c r="G292" i="35"/>
  <c r="B293" i="35"/>
  <c r="C292" i="35"/>
  <c r="A293" i="35"/>
  <c r="G254" i="28"/>
  <c r="B255" i="28"/>
  <c r="C254" i="28"/>
  <c r="E254" i="28" s="1"/>
  <c r="F254" i="28" s="1"/>
  <c r="D255" i="28"/>
  <c r="A255" i="28"/>
  <c r="B242" i="10"/>
  <c r="A242" i="10"/>
  <c r="C241" i="10"/>
  <c r="D242" i="10"/>
  <c r="D293" i="37" l="1"/>
  <c r="G292" i="37"/>
  <c r="B293" i="37"/>
  <c r="A293" i="37"/>
  <c r="C292" i="37"/>
  <c r="D293" i="36"/>
  <c r="G292" i="36"/>
  <c r="B293" i="36"/>
  <c r="A293" i="36"/>
  <c r="C292" i="36"/>
  <c r="B294" i="35"/>
  <c r="C293" i="35"/>
  <c r="A294" i="35"/>
  <c r="D294" i="35"/>
  <c r="G293" i="35"/>
  <c r="A256" i="28"/>
  <c r="G255" i="28"/>
  <c r="D256" i="28"/>
  <c r="C255" i="28"/>
  <c r="B256" i="28"/>
  <c r="E255" i="28"/>
  <c r="F255" i="28" s="1"/>
  <c r="D243" i="10"/>
  <c r="C242" i="10"/>
  <c r="B243" i="10"/>
  <c r="A243" i="10"/>
  <c r="B294" i="37" l="1"/>
  <c r="C293" i="37"/>
  <c r="D294" i="37"/>
  <c r="A294" i="37"/>
  <c r="G293" i="37"/>
  <c r="B294" i="36"/>
  <c r="C293" i="36"/>
  <c r="D294" i="36"/>
  <c r="A294" i="36"/>
  <c r="G293" i="36"/>
  <c r="B295" i="35"/>
  <c r="C294" i="35"/>
  <c r="A295" i="35"/>
  <c r="D295" i="35"/>
  <c r="G294" i="35"/>
  <c r="B257" i="28"/>
  <c r="A257" i="28"/>
  <c r="G256" i="28"/>
  <c r="D257" i="28"/>
  <c r="C256" i="28"/>
  <c r="E256" i="28"/>
  <c r="F256" i="28" s="1"/>
  <c r="D244" i="10"/>
  <c r="C243" i="10"/>
  <c r="B244" i="10"/>
  <c r="A244" i="10"/>
  <c r="B295" i="37" l="1"/>
  <c r="C294" i="37"/>
  <c r="A295" i="37"/>
  <c r="G294" i="37"/>
  <c r="D295" i="37"/>
  <c r="B295" i="36"/>
  <c r="C294" i="36"/>
  <c r="A295" i="36"/>
  <c r="G294" i="36"/>
  <c r="D295" i="36"/>
  <c r="A296" i="35"/>
  <c r="D296" i="35"/>
  <c r="G295" i="35"/>
  <c r="B296" i="35"/>
  <c r="C295" i="35"/>
  <c r="B258" i="28"/>
  <c r="A258" i="28"/>
  <c r="C257" i="28"/>
  <c r="E257" i="28" s="1"/>
  <c r="F257" i="28" s="1"/>
  <c r="D258" i="28"/>
  <c r="G257" i="28"/>
  <c r="D245" i="10"/>
  <c r="C244" i="10"/>
  <c r="B245" i="10"/>
  <c r="A245" i="10"/>
  <c r="A296" i="37" l="1"/>
  <c r="D296" i="37"/>
  <c r="G295" i="37"/>
  <c r="B296" i="37"/>
  <c r="C295" i="37"/>
  <c r="A296" i="36"/>
  <c r="D296" i="36"/>
  <c r="G295" i="36"/>
  <c r="B296" i="36"/>
  <c r="C295" i="36"/>
  <c r="D297" i="35"/>
  <c r="G296" i="35"/>
  <c r="B297" i="35"/>
  <c r="C296" i="35"/>
  <c r="A297" i="35"/>
  <c r="D259" i="28"/>
  <c r="C258" i="28"/>
  <c r="B259" i="28"/>
  <c r="E258" i="28"/>
  <c r="F258" i="28" s="1"/>
  <c r="A259" i="28"/>
  <c r="G258" i="28"/>
  <c r="D246" i="10"/>
  <c r="C245" i="10"/>
  <c r="B246" i="10"/>
  <c r="A246" i="10"/>
  <c r="D297" i="37" l="1"/>
  <c r="G296" i="37"/>
  <c r="C296" i="37"/>
  <c r="B297" i="37"/>
  <c r="A297" i="37"/>
  <c r="D297" i="36"/>
  <c r="G296" i="36"/>
  <c r="C296" i="36"/>
  <c r="B297" i="36"/>
  <c r="A297" i="36"/>
  <c r="D298" i="35"/>
  <c r="C297" i="35"/>
  <c r="B298" i="35"/>
  <c r="A298" i="35"/>
  <c r="D260" i="28"/>
  <c r="C259" i="28"/>
  <c r="E259" i="28" s="1"/>
  <c r="F259" i="28" s="1"/>
  <c r="G259" i="28"/>
  <c r="B260" i="28"/>
  <c r="A260" i="28"/>
  <c r="D247" i="10"/>
  <c r="C246" i="10"/>
  <c r="B247" i="10"/>
  <c r="A247" i="10"/>
  <c r="D298" i="37" l="1"/>
  <c r="C297" i="37"/>
  <c r="B298" i="37"/>
  <c r="A298" i="37"/>
  <c r="D298" i="36"/>
  <c r="C297" i="36"/>
  <c r="B298" i="36"/>
  <c r="A298" i="36"/>
  <c r="D299" i="35"/>
  <c r="C298" i="35"/>
  <c r="B299" i="35"/>
  <c r="A299" i="35"/>
  <c r="D261" i="28"/>
  <c r="C260" i="28"/>
  <c r="E260" i="28" s="1"/>
  <c r="F260" i="28" s="1"/>
  <c r="A261" i="28"/>
  <c r="G260" i="28"/>
  <c r="B261" i="28"/>
  <c r="A248" i="10"/>
  <c r="D248" i="10"/>
  <c r="C247" i="10"/>
  <c r="B248" i="10"/>
  <c r="D299" i="37" l="1"/>
  <c r="C298" i="37"/>
  <c r="B299" i="37"/>
  <c r="A299" i="37"/>
  <c r="D299" i="36"/>
  <c r="C298" i="36"/>
  <c r="B299" i="36"/>
  <c r="A299" i="36"/>
  <c r="D300" i="35"/>
  <c r="C299" i="35"/>
  <c r="B300" i="35"/>
  <c r="C300" i="35" s="1"/>
  <c r="A300" i="35"/>
  <c r="D262" i="28"/>
  <c r="C261" i="28"/>
  <c r="E261" i="28" s="1"/>
  <c r="F261" i="28" s="1"/>
  <c r="B262" i="28"/>
  <c r="A262" i="28"/>
  <c r="G261" i="28"/>
  <c r="B249" i="10"/>
  <c r="A249" i="10"/>
  <c r="D249" i="10"/>
  <c r="C248" i="10"/>
  <c r="D300" i="37" l="1"/>
  <c r="C299" i="37"/>
  <c r="B300" i="37"/>
  <c r="C300" i="37" s="1"/>
  <c r="A300" i="37"/>
  <c r="D300" i="36"/>
  <c r="C299" i="36"/>
  <c r="B300" i="36"/>
  <c r="C300" i="36" s="1"/>
  <c r="A300" i="36"/>
  <c r="G262" i="28"/>
  <c r="B263" i="28"/>
  <c r="D263" i="28"/>
  <c r="A263" i="28"/>
  <c r="C262" i="28"/>
  <c r="E262" i="28" s="1"/>
  <c r="F262" i="28" s="1"/>
  <c r="B250" i="10"/>
  <c r="A250" i="10"/>
  <c r="D250" i="10"/>
  <c r="C249" i="10"/>
  <c r="A264" i="28" l="1"/>
  <c r="G263" i="28"/>
  <c r="D264" i="28"/>
  <c r="C263" i="28"/>
  <c r="E263" i="28" s="1"/>
  <c r="F263" i="28" s="1"/>
  <c r="B264" i="28"/>
  <c r="D251" i="10"/>
  <c r="C250" i="10"/>
  <c r="B251" i="10"/>
  <c r="A251" i="10"/>
  <c r="B265" i="28" l="1"/>
  <c r="A265" i="28"/>
  <c r="G264" i="28"/>
  <c r="D265" i="28"/>
  <c r="C264" i="28"/>
  <c r="E264" i="28"/>
  <c r="F264" i="28" s="1"/>
  <c r="D252" i="10"/>
  <c r="C251" i="10"/>
  <c r="B252" i="10"/>
  <c r="A252" i="10"/>
  <c r="B266" i="28" l="1"/>
  <c r="A266" i="28"/>
  <c r="G265" i="28"/>
  <c r="C265" i="28"/>
  <c r="E265" i="28" s="1"/>
  <c r="F265" i="28" s="1"/>
  <c r="D266" i="28"/>
  <c r="D253" i="10"/>
  <c r="C252" i="10"/>
  <c r="B253" i="10"/>
  <c r="A253" i="10"/>
  <c r="D267" i="28" l="1"/>
  <c r="C266" i="28"/>
  <c r="B267" i="28"/>
  <c r="A267" i="28"/>
  <c r="E266" i="28"/>
  <c r="F266" i="28" s="1"/>
  <c r="G266" i="28"/>
  <c r="D254" i="10"/>
  <c r="C253" i="10"/>
  <c r="B254" i="10"/>
  <c r="A254" i="10"/>
  <c r="D268" i="28" l="1"/>
  <c r="C267" i="28"/>
  <c r="B268" i="28"/>
  <c r="G267" i="28"/>
  <c r="A268" i="28"/>
  <c r="E267" i="28"/>
  <c r="F267" i="28" s="1"/>
  <c r="D255" i="10"/>
  <c r="C254" i="10"/>
  <c r="B255" i="10"/>
  <c r="A255" i="10"/>
  <c r="D269" i="28" l="1"/>
  <c r="C268" i="28"/>
  <c r="E268" i="28" s="1"/>
  <c r="F268" i="28" s="1"/>
  <c r="A269" i="28"/>
  <c r="G268" i="28"/>
  <c r="B269" i="28"/>
  <c r="A256" i="10"/>
  <c r="D256" i="10"/>
  <c r="C255" i="10"/>
  <c r="B256" i="10"/>
  <c r="D270" i="28" l="1"/>
  <c r="C269" i="28"/>
  <c r="E269" i="28" s="1"/>
  <c r="F269" i="28" s="1"/>
  <c r="B270" i="28"/>
  <c r="A270" i="28"/>
  <c r="G269" i="28"/>
  <c r="B257" i="10"/>
  <c r="A257" i="10"/>
  <c r="D257" i="10"/>
  <c r="C256" i="10"/>
  <c r="G270" i="28" l="1"/>
  <c r="B271" i="28"/>
  <c r="D271" i="28"/>
  <c r="A271" i="28"/>
  <c r="C270" i="28"/>
  <c r="E270" i="28" s="1"/>
  <c r="F270" i="28" s="1"/>
  <c r="B258" i="10"/>
  <c r="A258" i="10"/>
  <c r="D258" i="10"/>
  <c r="C257" i="10"/>
  <c r="A272" i="28" l="1"/>
  <c r="G271" i="28"/>
  <c r="D272" i="28"/>
  <c r="C271" i="28"/>
  <c r="E271" i="28" s="1"/>
  <c r="F271" i="28" s="1"/>
  <c r="B272" i="28"/>
  <c r="D259" i="10"/>
  <c r="C258" i="10"/>
  <c r="B259" i="10"/>
  <c r="A259" i="10"/>
  <c r="B273" i="28" l="1"/>
  <c r="A273" i="28"/>
  <c r="G272" i="28"/>
  <c r="C272" i="28"/>
  <c r="D273" i="28"/>
  <c r="E272" i="28"/>
  <c r="D260" i="10"/>
  <c r="C259" i="10"/>
  <c r="B260" i="10"/>
  <c r="A260" i="10"/>
  <c r="C273" i="28" l="1"/>
  <c r="D274" i="28"/>
  <c r="B274" i="28"/>
  <c r="G273" i="28"/>
  <c r="E273" i="28"/>
  <c r="A274" i="28"/>
  <c r="D261" i="10"/>
  <c r="C260" i="10"/>
  <c r="B261" i="10"/>
  <c r="A261" i="10"/>
  <c r="C274" i="28" l="1"/>
  <c r="E274" i="28" s="1"/>
  <c r="D275" i="28"/>
  <c r="B275" i="28"/>
  <c r="A275" i="28"/>
  <c r="G274" i="28"/>
  <c r="D262" i="10"/>
  <c r="C261" i="10"/>
  <c r="B262" i="10"/>
  <c r="A262" i="10"/>
  <c r="A276" i="28" l="1"/>
  <c r="G275" i="28"/>
  <c r="D276" i="28"/>
  <c r="B276" i="28"/>
  <c r="C275" i="28"/>
  <c r="E275" i="28" s="1"/>
  <c r="D263" i="10"/>
  <c r="C262" i="10"/>
  <c r="B263" i="10"/>
  <c r="A263" i="10"/>
  <c r="D277" i="28" l="1"/>
  <c r="B277" i="28"/>
  <c r="A277" i="28"/>
  <c r="C276" i="28"/>
  <c r="G276" i="28"/>
  <c r="A264" i="10"/>
  <c r="D264" i="10"/>
  <c r="C263" i="10"/>
  <c r="B264" i="10"/>
  <c r="C277" i="28" l="1"/>
  <c r="D278" i="28"/>
  <c r="B278" i="28"/>
  <c r="A278" i="28"/>
  <c r="G277" i="28"/>
  <c r="B265" i="10"/>
  <c r="A265" i="10"/>
  <c r="C264" i="10"/>
  <c r="D265" i="10"/>
  <c r="B279" i="28" l="1"/>
  <c r="A279" i="28"/>
  <c r="G278" i="28"/>
  <c r="D279" i="28"/>
  <c r="C278" i="28"/>
  <c r="B266" i="10"/>
  <c r="A266" i="10"/>
  <c r="D266" i="10"/>
  <c r="C265" i="10"/>
  <c r="D280" i="28" l="1"/>
  <c r="B280" i="28"/>
  <c r="G279" i="28"/>
  <c r="A280" i="28"/>
  <c r="C279" i="28"/>
  <c r="D267" i="10"/>
  <c r="C266" i="10"/>
  <c r="B267" i="10"/>
  <c r="A267" i="10"/>
  <c r="G280" i="28" l="1"/>
  <c r="C280" i="28"/>
  <c r="B281" i="28"/>
  <c r="A281" i="28"/>
  <c r="D281" i="28"/>
  <c r="D268" i="10"/>
  <c r="C267" i="10"/>
  <c r="B268" i="10"/>
  <c r="A268" i="10"/>
  <c r="B282" i="28" l="1"/>
  <c r="A282" i="28"/>
  <c r="G281" i="28"/>
  <c r="C281" i="28"/>
  <c r="D282" i="28"/>
  <c r="D269" i="10"/>
  <c r="C268" i="10"/>
  <c r="B269" i="10"/>
  <c r="A269" i="10"/>
  <c r="C282" i="28" l="1"/>
  <c r="D283" i="28"/>
  <c r="A283" i="28"/>
  <c r="G282" i="28"/>
  <c r="B283" i="28"/>
  <c r="D270" i="10"/>
  <c r="C269" i="10"/>
  <c r="B270" i="10"/>
  <c r="A270" i="10"/>
  <c r="A284" i="28" l="1"/>
  <c r="G283" i="28"/>
  <c r="C283" i="28"/>
  <c r="D284" i="28"/>
  <c r="B284" i="28"/>
  <c r="D271" i="10"/>
  <c r="C270" i="10"/>
  <c r="B271" i="10"/>
  <c r="A271" i="10"/>
  <c r="D285" i="28" l="1"/>
  <c r="B285" i="28"/>
  <c r="A285" i="28"/>
  <c r="C284" i="28"/>
  <c r="G284" i="28"/>
  <c r="A272" i="10"/>
  <c r="D272" i="10"/>
  <c r="C271" i="10"/>
  <c r="B272" i="10"/>
  <c r="C285" i="28" l="1"/>
  <c r="D286" i="28"/>
  <c r="B286" i="28"/>
  <c r="A286" i="28"/>
  <c r="G285" i="28"/>
  <c r="B273" i="10"/>
  <c r="A273" i="10"/>
  <c r="D273" i="10"/>
  <c r="C272" i="10"/>
  <c r="B287" i="28" l="1"/>
  <c r="A287" i="28"/>
  <c r="G286" i="28"/>
  <c r="D287" i="28"/>
  <c r="C286" i="28"/>
  <c r="C273" i="10"/>
  <c r="D274" i="10"/>
  <c r="B274" i="10"/>
  <c r="A274" i="10"/>
  <c r="D288" i="28" l="1"/>
  <c r="B288" i="28"/>
  <c r="G287" i="28"/>
  <c r="C287" i="28"/>
  <c r="A288" i="28"/>
  <c r="C274" i="10"/>
  <c r="D275" i="10"/>
  <c r="B275" i="10"/>
  <c r="A275" i="10"/>
  <c r="G288" i="28" l="1"/>
  <c r="C288" i="28"/>
  <c r="B289" i="28"/>
  <c r="D289" i="28"/>
  <c r="A289" i="28"/>
  <c r="A276" i="10"/>
  <c r="C275" i="10"/>
  <c r="D276" i="10"/>
  <c r="B276" i="10"/>
  <c r="B290" i="28" l="1"/>
  <c r="A290" i="28"/>
  <c r="G289" i="28"/>
  <c r="C289" i="28"/>
  <c r="D290" i="28"/>
  <c r="D277" i="10"/>
  <c r="B277" i="10"/>
  <c r="A277" i="10"/>
  <c r="C276" i="10"/>
  <c r="C290" i="28" l="1"/>
  <c r="D291" i="28"/>
  <c r="A291" i="28"/>
  <c r="G290" i="28"/>
  <c r="B291" i="28"/>
  <c r="C277" i="10"/>
  <c r="D278" i="10"/>
  <c r="B278" i="10"/>
  <c r="A278" i="10"/>
  <c r="A292" i="28" l="1"/>
  <c r="G291" i="28"/>
  <c r="C291" i="28"/>
  <c r="D292" i="28"/>
  <c r="B292" i="28"/>
  <c r="B279" i="10"/>
  <c r="A279" i="10"/>
  <c r="C278" i="10"/>
  <c r="D279" i="10"/>
  <c r="D293" i="28" l="1"/>
  <c r="B293" i="28"/>
  <c r="A293" i="28"/>
  <c r="C292" i="28"/>
  <c r="G292" i="28"/>
  <c r="D280" i="10"/>
  <c r="B280" i="10"/>
  <c r="A280" i="10"/>
  <c r="C279" i="10"/>
  <c r="C293" i="28" l="1"/>
  <c r="D294" i="28"/>
  <c r="B294" i="28"/>
  <c r="A294" i="28"/>
  <c r="G293" i="28"/>
  <c r="C280" i="10"/>
  <c r="D281" i="10"/>
  <c r="B281" i="10"/>
  <c r="A281" i="10"/>
  <c r="B295" i="28" l="1"/>
  <c r="A295" i="28"/>
  <c r="G294" i="28"/>
  <c r="D295" i="28"/>
  <c r="C294" i="28"/>
  <c r="B282" i="10"/>
  <c r="A282" i="10"/>
  <c r="C281" i="10"/>
  <c r="D282" i="10"/>
  <c r="D296" i="28" l="1"/>
  <c r="B296" i="28"/>
  <c r="G295" i="28"/>
  <c r="A296" i="28"/>
  <c r="C295" i="28"/>
  <c r="C282" i="10"/>
  <c r="D283" i="10"/>
  <c r="B283" i="10"/>
  <c r="A283" i="10"/>
  <c r="G296" i="28" l="1"/>
  <c r="C296" i="28"/>
  <c r="B297" i="28"/>
  <c r="D297" i="28"/>
  <c r="A297" i="28"/>
  <c r="A284" i="10"/>
  <c r="C283" i="10"/>
  <c r="D284" i="10"/>
  <c r="B284" i="10"/>
  <c r="D298" i="28" l="1"/>
  <c r="B298" i="28"/>
  <c r="A298" i="28"/>
  <c r="C297" i="28"/>
  <c r="D285" i="10"/>
  <c r="B285" i="10"/>
  <c r="A285" i="10"/>
  <c r="C284" i="10"/>
  <c r="C298" i="28" l="1"/>
  <c r="B299" i="28"/>
  <c r="D299" i="28"/>
  <c r="A299" i="28"/>
  <c r="C285" i="10"/>
  <c r="D286" i="10"/>
  <c r="B286" i="10"/>
  <c r="A286" i="10"/>
  <c r="D300" i="28" l="1"/>
  <c r="B300" i="28"/>
  <c r="A300" i="28"/>
  <c r="C299" i="28"/>
  <c r="B287" i="10"/>
  <c r="A287" i="10"/>
  <c r="C286" i="10"/>
  <c r="D287" i="10"/>
  <c r="C300" i="28" l="1"/>
  <c r="D288" i="10"/>
  <c r="B288" i="10"/>
  <c r="A288" i="10"/>
  <c r="C287" i="10"/>
  <c r="C288" i="10" l="1"/>
  <c r="D289" i="10"/>
  <c r="B289" i="10"/>
  <c r="A289" i="10"/>
  <c r="B290" i="10" l="1"/>
  <c r="A290" i="10"/>
  <c r="C289" i="10"/>
  <c r="D290" i="10"/>
  <c r="C290" i="10" l="1"/>
  <c r="D291" i="10"/>
  <c r="B291" i="10"/>
  <c r="A291" i="10"/>
  <c r="A292" i="10" l="1"/>
  <c r="C291" i="10"/>
  <c r="D292" i="10"/>
  <c r="B292" i="10"/>
  <c r="D293" i="10" l="1"/>
  <c r="B293" i="10"/>
  <c r="A293" i="10"/>
  <c r="C292" i="10"/>
  <c r="C293" i="10" l="1"/>
  <c r="D294" i="10"/>
  <c r="B294" i="10"/>
  <c r="A294" i="10"/>
  <c r="B295" i="10" l="1"/>
  <c r="A295" i="10"/>
  <c r="C294" i="10"/>
  <c r="D295" i="10"/>
  <c r="D296" i="10" l="1"/>
  <c r="B296" i="10"/>
  <c r="A296" i="10"/>
  <c r="C295" i="10"/>
  <c r="C296" i="10" l="1"/>
  <c r="D297" i="10"/>
  <c r="B297" i="10"/>
  <c r="A297" i="10"/>
  <c r="D298" i="10" l="1"/>
  <c r="B298" i="10"/>
  <c r="A298" i="10"/>
  <c r="C297" i="10"/>
  <c r="C298" i="10" l="1"/>
  <c r="D299" i="10"/>
  <c r="B299" i="10"/>
  <c r="A299" i="10"/>
  <c r="D300" i="10" l="1"/>
  <c r="B300" i="10"/>
  <c r="C300" i="10" s="1"/>
  <c r="A300" i="10"/>
  <c r="C299" i="10"/>
  <c r="G184" i="10" l="1"/>
  <c r="G185" i="10" l="1"/>
  <c r="E185" i="10"/>
  <c r="F185" i="10" s="1"/>
  <c r="E186" i="10" l="1"/>
  <c r="F186" i="10" s="1"/>
  <c r="G186" i="10"/>
  <c r="G187" i="10" l="1"/>
  <c r="E187" i="10"/>
  <c r="F187" i="10" s="1"/>
  <c r="G188" i="10" l="1"/>
  <c r="E188" i="10"/>
  <c r="F188" i="10" s="1"/>
  <c r="E189" i="10" l="1"/>
  <c r="F189" i="10" s="1"/>
  <c r="G189" i="10"/>
  <c r="E190" i="10" l="1"/>
  <c r="F190" i="10" s="1"/>
  <c r="G190" i="10"/>
  <c r="E191" i="10" l="1"/>
  <c r="F191" i="10" s="1"/>
  <c r="G191" i="10"/>
  <c r="E192" i="10" l="1"/>
  <c r="F192" i="10" s="1"/>
  <c r="G192" i="10"/>
  <c r="G193" i="10" l="1"/>
  <c r="E193" i="10"/>
  <c r="F193" i="10" s="1"/>
  <c r="E194" i="10" l="1"/>
  <c r="F194" i="10" s="1"/>
  <c r="G194" i="10"/>
  <c r="G195" i="10" l="1"/>
  <c r="E195" i="10"/>
  <c r="F195" i="10" s="1"/>
  <c r="E196" i="10" l="1"/>
  <c r="F196" i="10" s="1"/>
  <c r="G196" i="10"/>
  <c r="G197" i="10" l="1"/>
  <c r="E197" i="10"/>
  <c r="F197" i="10" s="1"/>
  <c r="G198" i="10" l="1"/>
  <c r="E198" i="10"/>
  <c r="F198" i="10" s="1"/>
  <c r="G199" i="10" l="1"/>
  <c r="E199" i="10"/>
  <c r="F199" i="10" s="1"/>
  <c r="G200" i="10" l="1"/>
  <c r="E200" i="10"/>
  <c r="F200" i="10" s="1"/>
  <c r="G201" i="10" l="1"/>
  <c r="E201" i="10"/>
  <c r="F201" i="10" s="1"/>
  <c r="G202" i="10" l="1"/>
  <c r="E202" i="10"/>
  <c r="F202" i="10" s="1"/>
  <c r="E203" i="10" l="1"/>
  <c r="F203" i="10" s="1"/>
  <c r="G203" i="10"/>
  <c r="E204" i="10" l="1"/>
  <c r="F204" i="10" s="1"/>
  <c r="G204" i="10"/>
  <c r="E205" i="10" l="1"/>
  <c r="F205" i="10" s="1"/>
  <c r="G205" i="10"/>
  <c r="G206" i="10" l="1"/>
  <c r="E206" i="10"/>
  <c r="F206" i="10" s="1"/>
  <c r="G207" i="10" l="1"/>
  <c r="E207" i="10"/>
  <c r="F207" i="10" s="1"/>
  <c r="G208" i="10" l="1"/>
  <c r="E208" i="10"/>
  <c r="F208" i="10" s="1"/>
  <c r="G209" i="10" l="1"/>
  <c r="E209" i="10"/>
  <c r="F209" i="10" s="1"/>
  <c r="G210" i="10" l="1"/>
  <c r="E210" i="10"/>
  <c r="F210" i="10" s="1"/>
  <c r="E211" i="10" l="1"/>
  <c r="F211" i="10" s="1"/>
  <c r="G211" i="10"/>
  <c r="G212" i="10" l="1"/>
  <c r="E212" i="10"/>
  <c r="F212" i="10" s="1"/>
  <c r="E213" i="10" l="1"/>
  <c r="F213" i="10" s="1"/>
  <c r="G213" i="10"/>
  <c r="G214" i="10" l="1"/>
  <c r="E214" i="10"/>
  <c r="F214" i="10" s="1"/>
  <c r="E215" i="10" l="1"/>
  <c r="F215" i="10" s="1"/>
  <c r="G215" i="10"/>
  <c r="G216" i="10" l="1"/>
  <c r="E216" i="10"/>
  <c r="F216" i="10" s="1"/>
  <c r="G217" i="10" l="1"/>
  <c r="E217" i="10"/>
  <c r="F217" i="10" s="1"/>
  <c r="G218" i="10" l="1"/>
  <c r="E218" i="10"/>
  <c r="F218" i="10" s="1"/>
  <c r="G219" i="10" l="1"/>
  <c r="E219" i="10"/>
  <c r="F219" i="10" s="1"/>
  <c r="E220" i="10" l="1"/>
  <c r="F220" i="10" s="1"/>
  <c r="G220" i="10"/>
  <c r="G221" i="10" l="1"/>
  <c r="E221" i="10"/>
  <c r="F221" i="10" s="1"/>
  <c r="G222" i="10" l="1"/>
  <c r="E222" i="10"/>
  <c r="F222" i="10" s="1"/>
  <c r="G223" i="10" l="1"/>
  <c r="E223" i="10"/>
  <c r="F223" i="10" s="1"/>
  <c r="E224" i="10" l="1"/>
  <c r="F224" i="10" s="1"/>
  <c r="G224" i="10"/>
  <c r="G225" i="10" l="1"/>
  <c r="E225" i="10"/>
  <c r="F225" i="10" s="1"/>
  <c r="G226" i="10" l="1"/>
  <c r="E226" i="10"/>
  <c r="F226" i="10" s="1"/>
  <c r="E227" i="10" l="1"/>
  <c r="F227" i="10" s="1"/>
  <c r="G227" i="10"/>
  <c r="E228" i="10" l="1"/>
  <c r="F228" i="10" s="1"/>
  <c r="G228" i="10"/>
  <c r="G229" i="10" l="1"/>
  <c r="E229" i="10"/>
  <c r="F229" i="10" s="1"/>
  <c r="G230" i="10" l="1"/>
  <c r="E230" i="10"/>
  <c r="F230" i="10" s="1"/>
  <c r="E231" i="10" l="1"/>
  <c r="F231" i="10" s="1"/>
  <c r="G231" i="10"/>
  <c r="G232" i="10" l="1"/>
  <c r="E232" i="10"/>
  <c r="F232" i="10" s="1"/>
  <c r="G233" i="10" l="1"/>
  <c r="E233" i="10"/>
  <c r="F233" i="10" s="1"/>
  <c r="G234" i="10" l="1"/>
  <c r="E234" i="10"/>
  <c r="F234" i="10" s="1"/>
  <c r="G235" i="10" l="1"/>
  <c r="E235" i="10"/>
  <c r="F235" i="10" s="1"/>
  <c r="G236" i="10" l="1"/>
  <c r="E236" i="10"/>
  <c r="F236" i="10" s="1"/>
  <c r="G237" i="10" l="1"/>
  <c r="E237" i="10"/>
  <c r="F237" i="10" s="1"/>
  <c r="E238" i="10" l="1"/>
  <c r="F238" i="10" s="1"/>
  <c r="G238" i="10"/>
  <c r="G239" i="10" l="1"/>
  <c r="E239" i="10"/>
  <c r="F239" i="10" s="1"/>
  <c r="E240" i="10" l="1"/>
  <c r="F240" i="10" s="1"/>
  <c r="G240" i="10"/>
  <c r="G241" i="10" l="1"/>
  <c r="E241" i="10"/>
  <c r="F241" i="10" s="1"/>
  <c r="G242" i="10" l="1"/>
  <c r="E242" i="10"/>
  <c r="F242" i="10" s="1"/>
  <c r="E243" i="10" l="1"/>
  <c r="F243" i="10" s="1"/>
  <c r="G243" i="10"/>
  <c r="E244" i="10" l="1"/>
  <c r="F244" i="10" s="1"/>
  <c r="G244" i="10"/>
  <c r="E245" i="10" l="1"/>
  <c r="F245" i="10" s="1"/>
  <c r="G245" i="10"/>
  <c r="E246" i="10" l="1"/>
  <c r="F246" i="10" s="1"/>
  <c r="G246" i="10"/>
  <c r="G247" i="10" l="1"/>
  <c r="E247" i="10"/>
  <c r="F247" i="10" s="1"/>
  <c r="G248" i="10" l="1"/>
  <c r="E248" i="10"/>
  <c r="F248" i="10" s="1"/>
  <c r="G249" i="10" l="1"/>
  <c r="E249" i="10"/>
  <c r="F249" i="10" s="1"/>
  <c r="G250" i="10" l="1"/>
  <c r="E250" i="10"/>
  <c r="F250" i="10" s="1"/>
  <c r="G251" i="10" l="1"/>
  <c r="E251" i="10"/>
  <c r="F251" i="10" s="1"/>
  <c r="G252" i="10" l="1"/>
  <c r="E252" i="10"/>
  <c r="F252" i="10" s="1"/>
  <c r="G253" i="10" l="1"/>
  <c r="E253" i="10"/>
  <c r="F253" i="10" s="1"/>
  <c r="G254" i="10" l="1"/>
  <c r="E254" i="10"/>
  <c r="F254" i="10" s="1"/>
  <c r="G255" i="10" l="1"/>
  <c r="E255" i="10"/>
  <c r="F255" i="10" s="1"/>
  <c r="E256" i="10" l="1"/>
  <c r="F256" i="10" s="1"/>
  <c r="G256" i="10"/>
  <c r="E257" i="10" l="1"/>
  <c r="F257" i="10" s="1"/>
  <c r="G257" i="10"/>
  <c r="G258" i="10" l="1"/>
  <c r="E258" i="10"/>
  <c r="F258" i="10" s="1"/>
  <c r="G259" i="10" l="1"/>
  <c r="E259" i="10"/>
  <c r="F259" i="10" s="1"/>
  <c r="G260" i="10" l="1"/>
  <c r="E260" i="10"/>
  <c r="F260" i="10" s="1"/>
  <c r="G261" i="10" l="1"/>
  <c r="E261" i="10"/>
  <c r="F261" i="10" s="1"/>
  <c r="E262" i="10" l="1"/>
  <c r="F262" i="10" s="1"/>
  <c r="G262" i="10"/>
  <c r="E263" i="10" l="1"/>
  <c r="F263" i="10" s="1"/>
  <c r="G263" i="10"/>
  <c r="E264" i="10" l="1"/>
  <c r="F264" i="10" s="1"/>
  <c r="G264" i="10"/>
  <c r="E265" i="10" l="1"/>
  <c r="F265" i="10" s="1"/>
  <c r="G265" i="10"/>
  <c r="G266" i="10" l="1"/>
  <c r="E266" i="10"/>
  <c r="F266" i="10" s="1"/>
  <c r="G267" i="10" l="1"/>
  <c r="E267" i="10"/>
  <c r="F267" i="10" s="1"/>
  <c r="G268" i="10" l="1"/>
  <c r="E268" i="10"/>
  <c r="F268" i="10" s="1"/>
  <c r="G269" i="10" l="1"/>
  <c r="E269" i="10"/>
  <c r="F269" i="10" s="1"/>
  <c r="G270" i="10" l="1"/>
  <c r="E270" i="10"/>
  <c r="F270" i="10" s="1"/>
  <c r="G271" i="10" l="1"/>
  <c r="E271" i="10"/>
  <c r="F271" i="10" s="1"/>
  <c r="E272" i="10" l="1"/>
  <c r="G272" i="10"/>
  <c r="G273" i="10" l="1"/>
  <c r="E273" i="10"/>
  <c r="E274" i="10" l="1"/>
  <c r="G274" i="10"/>
  <c r="G275" i="10" l="1"/>
  <c r="G276" i="10" s="1"/>
  <c r="G277" i="10" s="1"/>
  <c r="G278" i="10" s="1"/>
  <c r="G279" i="10" s="1"/>
  <c r="G280" i="10" s="1"/>
  <c r="G281" i="10" s="1"/>
  <c r="G282" i="10" s="1"/>
  <c r="G283" i="10" s="1"/>
  <c r="G284" i="10" s="1"/>
  <c r="G285" i="10" s="1"/>
  <c r="G286" i="10" s="1"/>
  <c r="G287" i="10" s="1"/>
  <c r="G288" i="10" s="1"/>
  <c r="G289" i="10" s="1"/>
  <c r="G290" i="10" s="1"/>
  <c r="G291" i="10" s="1"/>
  <c r="G292" i="10" s="1"/>
  <c r="G293" i="10" s="1"/>
  <c r="G294" i="10" s="1"/>
  <c r="G295" i="10" s="1"/>
  <c r="G296" i="10" s="1"/>
  <c r="E275" i="10"/>
  <c r="Q8" i="30" l="1"/>
  <c r="D19" i="30" s="1"/>
  <c r="Q9" i="30" l="1"/>
  <c r="Q15" i="30" s="1"/>
  <c r="G26" i="30" s="1"/>
  <c r="G24" i="30" s="1"/>
  <c r="D10" i="30" l="1"/>
  <c r="E10" i="30" s="1"/>
  <c r="E11" i="30" l="1"/>
  <c r="E12" i="30" s="1"/>
  <c r="E13" i="30" s="1"/>
  <c r="H26" i="30"/>
  <c r="E15" i="30" l="1"/>
  <c r="D16" i="30" s="1"/>
  <c r="D24" i="30" l="1"/>
  <c r="D27" i="30" s="1"/>
  <c r="G21" i="30" l="1"/>
  <c r="G2" i="30"/>
  <c r="D30" i="30" l="1"/>
  <c r="D29" i="30"/>
  <c r="D33" i="30"/>
  <c r="D34" i="30"/>
  <c r="D35" i="30"/>
  <c r="D36" i="30" l="1"/>
  <c r="D31" i="30"/>
  <c r="G34" i="30"/>
  <c r="G10" i="30" l="1"/>
  <c r="K7" i="116"/>
  <c r="Y7" i="116"/>
  <c r="AM7" i="116"/>
  <c r="R7" i="116"/>
  <c r="D7" i="116"/>
  <c r="AF7" i="116"/>
  <c r="G108" i="10" l="1"/>
  <c r="E108" i="10"/>
  <c r="F108" i="10" s="1"/>
  <c r="E109" i="10" l="1"/>
  <c r="F109" i="10" s="1"/>
  <c r="G109" i="10"/>
  <c r="G110" i="10" l="1"/>
  <c r="E110" i="10"/>
  <c r="F110" i="10" s="1"/>
  <c r="E111" i="10" l="1"/>
  <c r="F111" i="10" s="1"/>
  <c r="G111" i="10"/>
  <c r="G112" i="10" l="1"/>
  <c r="E112" i="10"/>
  <c r="F112" i="10" s="1"/>
  <c r="G113" i="10" l="1"/>
  <c r="E113" i="10"/>
  <c r="F113" i="10" s="1"/>
  <c r="G114" i="10" l="1"/>
  <c r="E114" i="10"/>
  <c r="F114" i="10" s="1"/>
  <c r="G115" i="10" l="1"/>
  <c r="E115" i="10"/>
  <c r="F115" i="10" s="1"/>
  <c r="G116" i="10" l="1"/>
  <c r="E116" i="10"/>
  <c r="F116" i="10" s="1"/>
  <c r="G117" i="10" l="1"/>
  <c r="E117" i="10"/>
  <c r="F117" i="10" s="1"/>
  <c r="E118" i="10" l="1"/>
  <c r="F118" i="10" s="1"/>
  <c r="G118" i="10"/>
  <c r="E119" i="10" l="1"/>
  <c r="F119" i="10" s="1"/>
  <c r="G119" i="10"/>
  <c r="G120" i="10" l="1"/>
  <c r="E120" i="10"/>
  <c r="F120" i="10" s="1"/>
  <c r="E121" i="10" l="1"/>
  <c r="F121" i="10" s="1"/>
  <c r="G121" i="10"/>
  <c r="G122" i="10" l="1"/>
  <c r="E122" i="10"/>
  <c r="F122" i="10" s="1"/>
  <c r="G123" i="10" l="1"/>
  <c r="E123" i="10"/>
  <c r="F123" i="10" s="1"/>
  <c r="G124" i="10" l="1"/>
  <c r="E124" i="10"/>
  <c r="F124" i="10" s="1"/>
  <c r="E125" i="10" l="1"/>
  <c r="F125" i="10" s="1"/>
  <c r="G125" i="10"/>
  <c r="E126" i="10" l="1"/>
  <c r="F126" i="10" s="1"/>
  <c r="G126" i="10"/>
  <c r="E127" i="10" l="1"/>
  <c r="F127" i="10" s="1"/>
  <c r="G127" i="10"/>
  <c r="G128" i="10" l="1"/>
  <c r="E128" i="10"/>
  <c r="F128" i="10" s="1"/>
  <c r="E129" i="10" l="1"/>
  <c r="F129" i="10" s="1"/>
  <c r="G129" i="10"/>
  <c r="E130" i="10" l="1"/>
  <c r="F130" i="10" s="1"/>
  <c r="G130" i="10"/>
  <c r="G131" i="10" l="1"/>
  <c r="E131" i="10"/>
  <c r="F131" i="10" s="1"/>
  <c r="G132" i="10" l="1"/>
  <c r="E132" i="10"/>
  <c r="F132" i="10" s="1"/>
  <c r="G133" i="10" l="1"/>
  <c r="E133" i="10"/>
  <c r="F133" i="10" s="1"/>
  <c r="G134" i="10" l="1"/>
  <c r="E134" i="10"/>
  <c r="F134" i="10" s="1"/>
  <c r="E135" i="10" l="1"/>
  <c r="F135" i="10" s="1"/>
  <c r="G135" i="10"/>
  <c r="G136" i="10" l="1"/>
  <c r="E136" i="10"/>
  <c r="F136" i="10" s="1"/>
  <c r="G137" i="10" l="1"/>
  <c r="E137" i="10"/>
  <c r="F137" i="10" s="1"/>
  <c r="G138" i="10" l="1"/>
  <c r="E138" i="10"/>
  <c r="F138" i="10" s="1"/>
  <c r="E139" i="10" l="1"/>
  <c r="F139" i="10" s="1"/>
  <c r="G139" i="10"/>
  <c r="G140" i="10" l="1"/>
  <c r="E140" i="10"/>
  <c r="F140" i="10" s="1"/>
  <c r="G141" i="10" l="1"/>
  <c r="E141" i="10"/>
  <c r="F141" i="10" s="1"/>
  <c r="G142" i="10" l="1"/>
  <c r="E142" i="10"/>
  <c r="F142" i="10" s="1"/>
  <c r="E143" i="10" l="1"/>
  <c r="F143" i="10" s="1"/>
  <c r="G143" i="10"/>
  <c r="E144" i="10" l="1"/>
  <c r="F144" i="10" s="1"/>
  <c r="G144" i="10"/>
  <c r="G145" i="10" l="1"/>
  <c r="E145" i="10"/>
  <c r="F145" i="10" s="1"/>
  <c r="G146" i="10" l="1"/>
  <c r="E146" i="10"/>
  <c r="F146" i="10" s="1"/>
  <c r="E147" i="10" l="1"/>
  <c r="F147" i="10" s="1"/>
  <c r="G147" i="10"/>
  <c r="G148" i="10" l="1"/>
  <c r="E148" i="10"/>
  <c r="F148" i="10" s="1"/>
  <c r="E149" i="10" l="1"/>
  <c r="F149" i="10" s="1"/>
  <c r="G149" i="10"/>
  <c r="E150" i="10" l="1"/>
  <c r="F150" i="10" s="1"/>
  <c r="G150" i="10"/>
  <c r="E151" i="10" l="1"/>
  <c r="F151" i="10" s="1"/>
  <c r="G151" i="10"/>
  <c r="G152" i="10" l="1"/>
  <c r="E152" i="10"/>
  <c r="F152" i="10" s="1"/>
  <c r="G153" i="10" l="1"/>
  <c r="E153" i="10"/>
  <c r="F153" i="10" s="1"/>
  <c r="G154" i="10" l="1"/>
  <c r="E154" i="10"/>
  <c r="F154" i="10" s="1"/>
  <c r="G155" i="10" l="1"/>
  <c r="E155" i="10"/>
  <c r="F155" i="10" s="1"/>
  <c r="E156" i="10" l="1"/>
  <c r="F156" i="10" s="1"/>
  <c r="G156" i="10"/>
  <c r="G157" i="10" l="1"/>
  <c r="E157" i="10"/>
  <c r="F157" i="10" s="1"/>
  <c r="G158" i="10" l="1"/>
  <c r="E158" i="10"/>
  <c r="F158" i="10" s="1"/>
  <c r="E159" i="10" l="1"/>
  <c r="F159" i="10" s="1"/>
  <c r="G159" i="10"/>
  <c r="E160" i="10" l="1"/>
  <c r="F160" i="10" s="1"/>
  <c r="G160" i="10"/>
  <c r="G161" i="10" l="1"/>
  <c r="E161" i="10"/>
  <c r="F161" i="10" s="1"/>
  <c r="G162" i="10" l="1"/>
  <c r="E162" i="10"/>
  <c r="F162" i="10" s="1"/>
  <c r="G163" i="10" l="1"/>
  <c r="E163" i="10"/>
  <c r="F163" i="10" s="1"/>
  <c r="E164" i="10" l="1"/>
  <c r="F164" i="10" s="1"/>
  <c r="G164" i="10"/>
  <c r="G165" i="10" l="1"/>
  <c r="E165" i="10"/>
  <c r="F165" i="10" s="1"/>
  <c r="G166" i="10" l="1"/>
  <c r="E166" i="10"/>
  <c r="F166" i="10" s="1"/>
  <c r="E167" i="10" l="1"/>
  <c r="F167" i="10" s="1"/>
  <c r="G167" i="10"/>
  <c r="E168" i="10" l="1"/>
  <c r="F168" i="10" s="1"/>
  <c r="G168" i="10"/>
  <c r="G169" i="10" l="1"/>
  <c r="E169" i="10"/>
  <c r="F169" i="10" s="1"/>
  <c r="E170" i="10" l="1"/>
  <c r="F170" i="10" s="1"/>
  <c r="G170" i="10"/>
  <c r="E171" i="10" l="1"/>
  <c r="F171" i="10" s="1"/>
  <c r="G171" i="10"/>
  <c r="G172" i="10" l="1"/>
  <c r="E172" i="10"/>
  <c r="F172" i="10" s="1"/>
  <c r="G173" i="10" l="1"/>
  <c r="E173" i="10"/>
  <c r="F173" i="10" s="1"/>
  <c r="G174" i="10" l="1"/>
  <c r="E174" i="10"/>
  <c r="F174" i="10" s="1"/>
  <c r="E175" i="10" l="1"/>
  <c r="F175" i="10" s="1"/>
  <c r="G175" i="10"/>
  <c r="E176" i="10" l="1"/>
  <c r="F176" i="10" s="1"/>
  <c r="G176" i="10"/>
  <c r="G177" i="10" l="1"/>
  <c r="E177" i="10"/>
  <c r="F177" i="10" s="1"/>
  <c r="G178" i="10" l="1"/>
  <c r="E178" i="10"/>
  <c r="F178" i="10" s="1"/>
  <c r="G179" i="10" l="1"/>
  <c r="E179" i="10"/>
  <c r="F179" i="10" s="1"/>
  <c r="G180" i="10" l="1"/>
  <c r="E180" i="10"/>
  <c r="F180" i="10" s="1"/>
  <c r="E181" i="10" l="1"/>
  <c r="F181" i="10" s="1"/>
  <c r="G181" i="10"/>
  <c r="G182" i="10" l="1"/>
  <c r="E182" i="10"/>
  <c r="F182" i="10" s="1"/>
  <c r="E183" i="10" l="1"/>
  <c r="G183" i="10"/>
  <c r="F183" i="10" l="1"/>
  <c r="E184" i="10"/>
  <c r="F184" i="10" s="1"/>
  <c r="G107" i="10"/>
  <c r="I23" i="115"/>
  <c r="G23" i="115"/>
  <c r="G25" i="115" s="1"/>
  <c r="H26" i="115" s="1"/>
  <c r="H70" i="115" l="1"/>
  <c r="D4" i="116" s="1"/>
  <c r="K4" i="116" s="1"/>
  <c r="R4" i="116" s="1"/>
  <c r="Y4" i="116" s="1"/>
  <c r="AF4" i="116" s="1"/>
  <c r="AM4" i="116" s="1"/>
  <c r="G55" i="115"/>
  <c r="H36" i="115"/>
  <c r="D3" i="39"/>
  <c r="I26" i="115"/>
  <c r="H66" i="115"/>
  <c r="B55" i="115"/>
  <c r="D3" i="10"/>
  <c r="I36" i="115" l="1"/>
  <c r="H38" i="115"/>
  <c r="D3" i="41"/>
  <c r="D3" i="116"/>
  <c r="AF3" i="116"/>
  <c r="Y3" i="116"/>
  <c r="D3" i="37"/>
  <c r="AM3" i="116"/>
  <c r="D3" i="35"/>
  <c r="D3" i="36"/>
  <c r="K3" i="116"/>
  <c r="R3" i="116"/>
  <c r="D3" i="40"/>
  <c r="D4" i="10"/>
  <c r="H54" i="115" l="1"/>
  <c r="D7" i="10"/>
  <c r="D23" i="10"/>
  <c r="D24" i="10"/>
  <c r="D25" i="10"/>
  <c r="D32" i="10"/>
  <c r="D34" i="10"/>
  <c r="D11" i="10"/>
  <c r="D13" i="10"/>
  <c r="D14" i="10"/>
  <c r="D18" i="10"/>
  <c r="D20" i="10"/>
  <c r="D21" i="10"/>
  <c r="D26" i="10"/>
  <c r="D16" i="10"/>
  <c r="D12" i="10"/>
  <c r="D19" i="10"/>
  <c r="D22" i="10"/>
  <c r="D27" i="10"/>
  <c r="D15" i="10"/>
  <c r="D17" i="10"/>
  <c r="D30" i="10"/>
  <c r="D31" i="10"/>
  <c r="D43" i="10"/>
  <c r="D44" i="10"/>
  <c r="D59" i="10"/>
  <c r="D61" i="10"/>
  <c r="D41" i="10"/>
  <c r="D45" i="10"/>
  <c r="D28" i="10"/>
  <c r="D36" i="10"/>
  <c r="D39" i="10"/>
  <c r="D40" i="10"/>
  <c r="D35" i="10"/>
  <c r="D46" i="10"/>
  <c r="D51" i="10"/>
  <c r="D55" i="10"/>
  <c r="D29" i="10"/>
  <c r="D4" i="35"/>
  <c r="D53" i="10"/>
  <c r="D38" i="10"/>
  <c r="D52" i="10"/>
  <c r="D56" i="10"/>
  <c r="D33" i="10"/>
  <c r="D37" i="10"/>
  <c r="D42" i="10"/>
  <c r="D48" i="10"/>
  <c r="D49" i="10"/>
  <c r="D50" i="10"/>
  <c r="D68" i="10"/>
  <c r="D71" i="10"/>
  <c r="D72" i="10"/>
  <c r="D74" i="10"/>
  <c r="D76" i="10"/>
  <c r="D78" i="10"/>
  <c r="D80" i="10"/>
  <c r="D57" i="10"/>
  <c r="D4" i="39"/>
  <c r="D54" i="10"/>
  <c r="D60" i="10"/>
  <c r="D63" i="10"/>
  <c r="D65" i="10"/>
  <c r="D66" i="10"/>
  <c r="D84" i="10"/>
  <c r="D47" i="10"/>
  <c r="D67" i="10"/>
  <c r="D69" i="10"/>
  <c r="D4" i="36"/>
  <c r="D73" i="10"/>
  <c r="D75" i="10"/>
  <c r="D77" i="10"/>
  <c r="D79" i="10"/>
  <c r="D85" i="10"/>
  <c r="D58" i="10"/>
  <c r="D62" i="10"/>
  <c r="D64" i="10"/>
  <c r="D70" i="10"/>
  <c r="D87" i="10"/>
  <c r="D89" i="10"/>
  <c r="D98" i="10"/>
  <c r="D102" i="10"/>
  <c r="D107" i="10"/>
  <c r="D4" i="40"/>
  <c r="D82" i="10"/>
  <c r="D93" i="10"/>
  <c r="D95" i="10"/>
  <c r="D99" i="10"/>
  <c r="D103" i="10"/>
  <c r="D81" i="10"/>
  <c r="D90" i="10"/>
  <c r="D4" i="37"/>
  <c r="D97" i="10"/>
  <c r="D4" i="41"/>
  <c r="D83" i="10"/>
  <c r="D101" i="10"/>
  <c r="D105" i="10"/>
  <c r="G10" i="10"/>
  <c r="D86" i="10"/>
  <c r="D92" i="10"/>
  <c r="D88" i="10"/>
  <c r="D96" i="10"/>
  <c r="D91" i="10"/>
  <c r="D94" i="10"/>
  <c r="D104" i="10"/>
  <c r="D106" i="10"/>
  <c r="D100" i="10"/>
  <c r="I38" i="115"/>
  <c r="D54" i="115"/>
  <c r="H39" i="115"/>
  <c r="D14" i="36" l="1"/>
  <c r="D17" i="36"/>
  <c r="D27" i="36"/>
  <c r="D29" i="36"/>
  <c r="D30" i="36"/>
  <c r="D38" i="36"/>
  <c r="D16" i="36"/>
  <c r="D19" i="36"/>
  <c r="D20" i="36"/>
  <c r="D23" i="36"/>
  <c r="D28" i="36"/>
  <c r="D11" i="36"/>
  <c r="D22" i="36"/>
  <c r="D25" i="36"/>
  <c r="D13" i="36"/>
  <c r="D15" i="36"/>
  <c r="D18" i="36"/>
  <c r="D21" i="36"/>
  <c r="D32" i="36"/>
  <c r="D12" i="36"/>
  <c r="D26" i="36"/>
  <c r="D36" i="36"/>
  <c r="D42" i="36"/>
  <c r="D54" i="36"/>
  <c r="D59" i="36"/>
  <c r="D35" i="36"/>
  <c r="D31" i="36"/>
  <c r="D39" i="36"/>
  <c r="D33" i="36"/>
  <c r="D44" i="36"/>
  <c r="D45" i="36"/>
  <c r="D46" i="36"/>
  <c r="D48" i="36"/>
  <c r="D49" i="36"/>
  <c r="D52" i="36"/>
  <c r="D56" i="36"/>
  <c r="D60" i="36"/>
  <c r="D40" i="36"/>
  <c r="D47" i="36"/>
  <c r="D37" i="36"/>
  <c r="D41" i="36"/>
  <c r="D57" i="36"/>
  <c r="D24" i="36"/>
  <c r="D34" i="36"/>
  <c r="D43" i="36"/>
  <c r="D55" i="36"/>
  <c r="D64" i="36"/>
  <c r="D65" i="36"/>
  <c r="G10" i="36"/>
  <c r="D50" i="36"/>
  <c r="D58" i="36"/>
  <c r="D68" i="36"/>
  <c r="D70" i="36"/>
  <c r="D51" i="36"/>
  <c r="D61" i="36"/>
  <c r="D66" i="36"/>
  <c r="D71" i="36"/>
  <c r="D53" i="36"/>
  <c r="D62" i="36"/>
  <c r="D63" i="36"/>
  <c r="D67" i="36"/>
  <c r="D69" i="36"/>
  <c r="G10" i="116"/>
  <c r="D11" i="116"/>
  <c r="D11" i="37"/>
  <c r="D14" i="37"/>
  <c r="D35" i="37"/>
  <c r="D36" i="37"/>
  <c r="D15" i="37"/>
  <c r="D27" i="37"/>
  <c r="D21" i="37"/>
  <c r="D18" i="37"/>
  <c r="D12" i="37"/>
  <c r="D13" i="37"/>
  <c r="D17" i="37"/>
  <c r="D19" i="37"/>
  <c r="D26" i="37"/>
  <c r="D31" i="37"/>
  <c r="D16" i="37"/>
  <c r="D22" i="37"/>
  <c r="D20" i="37"/>
  <c r="D24" i="37"/>
  <c r="D29" i="37"/>
  <c r="D40" i="37"/>
  <c r="D49" i="37"/>
  <c r="D65" i="37"/>
  <c r="D30" i="37"/>
  <c r="D41" i="37"/>
  <c r="D46" i="37"/>
  <c r="D47" i="37"/>
  <c r="D25" i="37"/>
  <c r="D32" i="37"/>
  <c r="D38" i="37"/>
  <c r="D34" i="37"/>
  <c r="D42" i="37"/>
  <c r="D50" i="37"/>
  <c r="D57" i="37"/>
  <c r="D55" i="37"/>
  <c r="D58" i="37"/>
  <c r="D39" i="37"/>
  <c r="D43" i="37"/>
  <c r="D45" i="37"/>
  <c r="D23" i="37"/>
  <c r="D33" i="37"/>
  <c r="D37" i="37"/>
  <c r="D44" i="37"/>
  <c r="D54" i="37"/>
  <c r="D28" i="37"/>
  <c r="D59" i="37"/>
  <c r="D48" i="37"/>
  <c r="D53" i="37"/>
  <c r="D60" i="37"/>
  <c r="D61" i="37"/>
  <c r="D62" i="37"/>
  <c r="D63" i="37"/>
  <c r="D70" i="37"/>
  <c r="D84" i="37"/>
  <c r="D87" i="37"/>
  <c r="D52" i="37"/>
  <c r="D56" i="37"/>
  <c r="D64" i="37"/>
  <c r="D66" i="37"/>
  <c r="D74" i="37"/>
  <c r="D76" i="37"/>
  <c r="D86" i="37"/>
  <c r="D81" i="37"/>
  <c r="D93" i="37"/>
  <c r="D69" i="37"/>
  <c r="D82" i="37"/>
  <c r="D51" i="37"/>
  <c r="D67" i="37"/>
  <c r="D78" i="37"/>
  <c r="D80" i="37"/>
  <c r="D83" i="37"/>
  <c r="D73" i="37"/>
  <c r="D91" i="37"/>
  <c r="D79" i="37"/>
  <c r="D72" i="37"/>
  <c r="D75" i="37"/>
  <c r="D77" i="37"/>
  <c r="D88" i="37"/>
  <c r="D92" i="37"/>
  <c r="D68" i="37"/>
  <c r="D89" i="37"/>
  <c r="D71" i="37"/>
  <c r="D85" i="37"/>
  <c r="D90" i="37"/>
  <c r="D94" i="37"/>
  <c r="D95" i="37"/>
  <c r="G10" i="37"/>
  <c r="D39" i="39"/>
  <c r="D12" i="39"/>
  <c r="D32" i="39"/>
  <c r="D33" i="39"/>
  <c r="D11" i="39"/>
  <c r="D13" i="39"/>
  <c r="D17" i="39"/>
  <c r="D18" i="39"/>
  <c r="D24" i="39"/>
  <c r="D27" i="39"/>
  <c r="D19" i="39"/>
  <c r="D23" i="39"/>
  <c r="D26" i="39"/>
  <c r="D14" i="39"/>
  <c r="D16" i="39"/>
  <c r="D20" i="39"/>
  <c r="D30" i="39"/>
  <c r="D15" i="39"/>
  <c r="D25" i="39"/>
  <c r="D29" i="39"/>
  <c r="D31" i="39"/>
  <c r="D22" i="39"/>
  <c r="D38" i="39"/>
  <c r="D41" i="39"/>
  <c r="D45" i="39"/>
  <c r="D53" i="39"/>
  <c r="D21" i="39"/>
  <c r="D42" i="39"/>
  <c r="D36" i="39"/>
  <c r="D40" i="39"/>
  <c r="D44" i="39"/>
  <c r="D54" i="39"/>
  <c r="D28" i="39"/>
  <c r="D35" i="39"/>
  <c r="D51" i="39"/>
  <c r="D37" i="39"/>
  <c r="D34" i="39"/>
  <c r="D46" i="39"/>
  <c r="D47" i="39"/>
  <c r="D48" i="39"/>
  <c r="D50" i="39"/>
  <c r="D59" i="39"/>
  <c r="D52" i="39"/>
  <c r="G10" i="39"/>
  <c r="D49" i="39"/>
  <c r="D55" i="39"/>
  <c r="D57" i="39"/>
  <c r="D58" i="39"/>
  <c r="D43" i="39"/>
  <c r="D56" i="39"/>
  <c r="Y11" i="116"/>
  <c r="AB10" i="116"/>
  <c r="D15" i="40"/>
  <c r="D19" i="40"/>
  <c r="D23" i="40"/>
  <c r="D28" i="40"/>
  <c r="D31" i="40"/>
  <c r="D34" i="40"/>
  <c r="D22" i="40"/>
  <c r="D30" i="40"/>
  <c r="D17" i="40"/>
  <c r="D26" i="40"/>
  <c r="D16" i="40"/>
  <c r="D12" i="40"/>
  <c r="D14" i="40"/>
  <c r="D24" i="40"/>
  <c r="D11" i="40"/>
  <c r="D18" i="40"/>
  <c r="D21" i="40"/>
  <c r="D13" i="40"/>
  <c r="D25" i="40"/>
  <c r="D32" i="40"/>
  <c r="D36" i="40"/>
  <c r="D47" i="40"/>
  <c r="D50" i="40"/>
  <c r="D51" i="40"/>
  <c r="D27" i="40"/>
  <c r="D33" i="40"/>
  <c r="D35" i="40"/>
  <c r="D37" i="40"/>
  <c r="D44" i="40"/>
  <c r="D48" i="40"/>
  <c r="D39" i="40"/>
  <c r="D41" i="40"/>
  <c r="D49" i="40"/>
  <c r="D29" i="40"/>
  <c r="D57" i="40"/>
  <c r="D20" i="40"/>
  <c r="D38" i="40"/>
  <c r="D42" i="40"/>
  <c r="D45" i="40"/>
  <c r="D53" i="40"/>
  <c r="D40" i="40"/>
  <c r="D46" i="40"/>
  <c r="D43" i="40"/>
  <c r="D55" i="40"/>
  <c r="D66" i="40"/>
  <c r="D56" i="40"/>
  <c r="D67" i="40"/>
  <c r="D61" i="40"/>
  <c r="D63" i="40"/>
  <c r="D70" i="40"/>
  <c r="D72" i="40"/>
  <c r="D80" i="40"/>
  <c r="D54" i="40"/>
  <c r="D59" i="40"/>
  <c r="D60" i="40"/>
  <c r="D62" i="40"/>
  <c r="G10" i="40"/>
  <c r="D52" i="40"/>
  <c r="D73" i="40"/>
  <c r="D75" i="40"/>
  <c r="D77" i="40"/>
  <c r="D79" i="40"/>
  <c r="D81" i="40"/>
  <c r="D64" i="40"/>
  <c r="D65" i="40"/>
  <c r="D68" i="40"/>
  <c r="D71" i="40"/>
  <c r="D82" i="40"/>
  <c r="D76" i="40"/>
  <c r="D74" i="40"/>
  <c r="D58" i="40"/>
  <c r="D78" i="40"/>
  <c r="D83" i="40"/>
  <c r="D69" i="40"/>
  <c r="AM11" i="116"/>
  <c r="AP10" i="116"/>
  <c r="K11" i="116"/>
  <c r="N10" i="116"/>
  <c r="D32" i="35"/>
  <c r="D13" i="35"/>
  <c r="D18" i="35"/>
  <c r="D21" i="35"/>
  <c r="D22" i="35"/>
  <c r="D29" i="35"/>
  <c r="D11" i="35"/>
  <c r="D12" i="35"/>
  <c r="D24" i="35"/>
  <c r="D15" i="35"/>
  <c r="D17" i="35"/>
  <c r="D28" i="35"/>
  <c r="D14" i="35"/>
  <c r="D16" i="35"/>
  <c r="D19" i="35"/>
  <c r="D25" i="35"/>
  <c r="D26" i="35"/>
  <c r="D27" i="35"/>
  <c r="D30" i="35"/>
  <c r="D33" i="35"/>
  <c r="D40" i="35"/>
  <c r="G10" i="35"/>
  <c r="D38" i="35"/>
  <c r="D39" i="35"/>
  <c r="D37" i="35"/>
  <c r="D23" i="35"/>
  <c r="D42" i="35"/>
  <c r="D34" i="35"/>
  <c r="D36" i="35"/>
  <c r="D41" i="35"/>
  <c r="D43" i="35"/>
  <c r="D44" i="35"/>
  <c r="D47" i="35"/>
  <c r="D20" i="35"/>
  <c r="D31" i="35"/>
  <c r="D35" i="35"/>
  <c r="D45" i="35"/>
  <c r="D46" i="35"/>
  <c r="G11" i="10"/>
  <c r="E11" i="10"/>
  <c r="F11" i="10" s="1"/>
  <c r="AF11" i="116"/>
  <c r="AI10" i="116"/>
  <c r="D11" i="41"/>
  <c r="D15" i="41"/>
  <c r="D16" i="41"/>
  <c r="D19" i="41"/>
  <c r="D20" i="41"/>
  <c r="D21" i="41"/>
  <c r="D24" i="41"/>
  <c r="D25" i="41"/>
  <c r="D18" i="41"/>
  <c r="D30" i="41"/>
  <c r="D13" i="41"/>
  <c r="D14" i="41"/>
  <c r="D22" i="41"/>
  <c r="D23" i="41"/>
  <c r="D12" i="41"/>
  <c r="D17" i="41"/>
  <c r="D27" i="41"/>
  <c r="D28" i="41"/>
  <c r="D29" i="41"/>
  <c r="D44" i="41"/>
  <c r="D55" i="41"/>
  <c r="D57" i="41"/>
  <c r="D62" i="41"/>
  <c r="D64" i="41"/>
  <c r="D31" i="41"/>
  <c r="D37" i="41"/>
  <c r="D34" i="41"/>
  <c r="D33" i="41"/>
  <c r="D47" i="41"/>
  <c r="D53" i="41"/>
  <c r="D32" i="41"/>
  <c r="D36" i="41"/>
  <c r="D41" i="41"/>
  <c r="D43" i="41"/>
  <c r="D46" i="41"/>
  <c r="D26" i="41"/>
  <c r="D38" i="41"/>
  <c r="D40" i="41"/>
  <c r="D48" i="41"/>
  <c r="D50" i="41"/>
  <c r="D51" i="41"/>
  <c r="D49" i="41"/>
  <c r="D58" i="41"/>
  <c r="D35" i="41"/>
  <c r="D39" i="41"/>
  <c r="D42" i="41"/>
  <c r="D52" i="41"/>
  <c r="D63" i="41"/>
  <c r="D54" i="41"/>
  <c r="D45" i="41"/>
  <c r="D65" i="41"/>
  <c r="D78" i="41"/>
  <c r="D83" i="41"/>
  <c r="D89" i="41"/>
  <c r="D56" i="41"/>
  <c r="D70" i="41"/>
  <c r="D71" i="41"/>
  <c r="D87" i="41"/>
  <c r="D90" i="41"/>
  <c r="D60" i="41"/>
  <c r="D68" i="41"/>
  <c r="D61" i="41"/>
  <c r="D72" i="41"/>
  <c r="D74" i="41"/>
  <c r="D76" i="41"/>
  <c r="D84" i="41"/>
  <c r="D92" i="41"/>
  <c r="D59" i="41"/>
  <c r="D67" i="41"/>
  <c r="D77" i="41"/>
  <c r="D86" i="41"/>
  <c r="D69" i="41"/>
  <c r="D79" i="41"/>
  <c r="D88" i="41"/>
  <c r="D91" i="41"/>
  <c r="D106" i="41"/>
  <c r="D101" i="41"/>
  <c r="D105" i="41"/>
  <c r="G10" i="41"/>
  <c r="D98" i="41"/>
  <c r="D102" i="41"/>
  <c r="D81" i="41"/>
  <c r="D66" i="41"/>
  <c r="D80" i="41"/>
  <c r="D97" i="41"/>
  <c r="D73" i="41"/>
  <c r="D82" i="41"/>
  <c r="D93" i="41"/>
  <c r="D95" i="41"/>
  <c r="D99" i="41"/>
  <c r="D103" i="41"/>
  <c r="D75" i="41"/>
  <c r="D100" i="41"/>
  <c r="D104" i="41"/>
  <c r="D85" i="41"/>
  <c r="D107" i="41"/>
  <c r="D96" i="41"/>
  <c r="D94" i="41"/>
  <c r="U10" i="116"/>
  <c r="R11" i="116"/>
  <c r="G11" i="35" l="1"/>
  <c r="E11" i="35"/>
  <c r="F11" i="35" s="1"/>
  <c r="G11" i="41"/>
  <c r="E11" i="41"/>
  <c r="F11" i="41" s="1"/>
  <c r="N11" i="116"/>
  <c r="L11" i="116"/>
  <c r="M11" i="116" s="1"/>
  <c r="H58" i="115" s="1"/>
  <c r="E11" i="37"/>
  <c r="G11" i="37"/>
  <c r="S11" i="116"/>
  <c r="T11" i="116" s="1"/>
  <c r="H59" i="115" s="1"/>
  <c r="U11" i="116"/>
  <c r="AN11" i="116"/>
  <c r="AO11" i="116" s="1"/>
  <c r="H62" i="115" s="1"/>
  <c r="AP11" i="116"/>
  <c r="G11" i="116"/>
  <c r="E11" i="116"/>
  <c r="F11" i="116" s="1"/>
  <c r="H57" i="115" s="1"/>
  <c r="G11" i="39"/>
  <c r="E11" i="39"/>
  <c r="F11" i="39" s="1"/>
  <c r="G11" i="36"/>
  <c r="E11" i="36"/>
  <c r="G11" i="40"/>
  <c r="E11" i="40"/>
  <c r="AI11" i="116"/>
  <c r="AG11" i="116"/>
  <c r="AH11" i="116" s="1"/>
  <c r="H61" i="115" s="1"/>
  <c r="E12" i="10"/>
  <c r="F12" i="10" s="1"/>
  <c r="G12" i="10"/>
  <c r="Z11" i="116"/>
  <c r="AA11" i="116" s="1"/>
  <c r="H60" i="115" s="1"/>
  <c r="AB11" i="116"/>
  <c r="E12" i="41" l="1"/>
  <c r="F12" i="41" s="1"/>
  <c r="G12" i="41"/>
  <c r="D57" i="115"/>
  <c r="E34" i="47"/>
  <c r="E39" i="30"/>
  <c r="E44" i="30"/>
  <c r="D62" i="115"/>
  <c r="E39" i="47"/>
  <c r="F11" i="40"/>
  <c r="E12" i="40"/>
  <c r="F12" i="40" s="1"/>
  <c r="G12" i="40"/>
  <c r="E12" i="39"/>
  <c r="F12" i="39" s="1"/>
  <c r="G12" i="39"/>
  <c r="E12" i="37"/>
  <c r="F12" i="37" s="1"/>
  <c r="G12" i="37"/>
  <c r="E12" i="35"/>
  <c r="F12" i="35" s="1"/>
  <c r="G12" i="35"/>
  <c r="F11" i="37"/>
  <c r="E13" i="10"/>
  <c r="G13" i="10"/>
  <c r="E12" i="36"/>
  <c r="F12" i="36" s="1"/>
  <c r="G12" i="36"/>
  <c r="D58" i="115"/>
  <c r="E40" i="30"/>
  <c r="E35" i="47"/>
  <c r="F11" i="36"/>
  <c r="F13" i="10" l="1"/>
  <c r="E14" i="10"/>
  <c r="F14" i="10" s="1"/>
  <c r="G14" i="10"/>
  <c r="E13" i="39"/>
  <c r="F13" i="39" s="1"/>
  <c r="G13" i="39"/>
  <c r="D59" i="115"/>
  <c r="E36" i="47"/>
  <c r="E41" i="30"/>
  <c r="E13" i="40"/>
  <c r="F13" i="40" s="1"/>
  <c r="G13" i="40"/>
  <c r="E42" i="30"/>
  <c r="D60" i="115"/>
  <c r="E37" i="47"/>
  <c r="E43" i="30"/>
  <c r="D61" i="115"/>
  <c r="E38" i="47"/>
  <c r="E13" i="35"/>
  <c r="F13" i="35" s="1"/>
  <c r="G13" i="35"/>
  <c r="E13" i="41"/>
  <c r="G13" i="41"/>
  <c r="E13" i="36"/>
  <c r="F13" i="36" s="1"/>
  <c r="G13" i="36"/>
  <c r="E13" i="37"/>
  <c r="F13" i="37" s="1"/>
  <c r="G13" i="37"/>
  <c r="F13" i="41" l="1"/>
  <c r="E14" i="37"/>
  <c r="F14" i="37" s="1"/>
  <c r="G14" i="37"/>
  <c r="E14" i="35"/>
  <c r="G14" i="35"/>
  <c r="E15" i="10"/>
  <c r="F15" i="10" s="1"/>
  <c r="G15" i="10"/>
  <c r="E14" i="41"/>
  <c r="F14" i="41" s="1"/>
  <c r="G14" i="41"/>
  <c r="E14" i="39"/>
  <c r="G14" i="39"/>
  <c r="E14" i="40"/>
  <c r="G14" i="40"/>
  <c r="E14" i="36"/>
  <c r="G14" i="36"/>
  <c r="E15" i="35" l="1"/>
  <c r="F15" i="35" s="1"/>
  <c r="G15" i="35"/>
  <c r="E15" i="39"/>
  <c r="F15" i="39" s="1"/>
  <c r="G15" i="39"/>
  <c r="F14" i="40"/>
  <c r="E16" i="10"/>
  <c r="G16" i="10"/>
  <c r="F14" i="39"/>
  <c r="E15" i="41"/>
  <c r="G15" i="41"/>
  <c r="E15" i="40"/>
  <c r="F15" i="40" s="1"/>
  <c r="G15" i="40"/>
  <c r="F14" i="35"/>
  <c r="E15" i="37"/>
  <c r="G15" i="37"/>
  <c r="E15" i="36"/>
  <c r="F15" i="36" s="1"/>
  <c r="G15" i="36"/>
  <c r="F14" i="36"/>
  <c r="E17" i="10" l="1"/>
  <c r="F17" i="10" s="1"/>
  <c r="G17" i="10"/>
  <c r="E16" i="40"/>
  <c r="G16" i="40"/>
  <c r="E16" i="39"/>
  <c r="F16" i="39" s="1"/>
  <c r="G16" i="39"/>
  <c r="F16" i="10"/>
  <c r="F15" i="41"/>
  <c r="E16" i="37"/>
  <c r="F16" i="37" s="1"/>
  <c r="G16" i="37"/>
  <c r="E16" i="35"/>
  <c r="G16" i="35"/>
  <c r="E16" i="36"/>
  <c r="G16" i="36"/>
  <c r="E16" i="41"/>
  <c r="F16" i="41" s="1"/>
  <c r="G16" i="41"/>
  <c r="F15" i="37"/>
  <c r="E17" i="35" l="1"/>
  <c r="F17" i="35" s="1"/>
  <c r="G17" i="35"/>
  <c r="F16" i="36"/>
  <c r="E17" i="40"/>
  <c r="F17" i="40" s="1"/>
  <c r="G17" i="40"/>
  <c r="E17" i="36"/>
  <c r="F17" i="36" s="1"/>
  <c r="G17" i="36"/>
  <c r="E17" i="39"/>
  <c r="F17" i="39" s="1"/>
  <c r="G17" i="39"/>
  <c r="F16" i="40"/>
  <c r="F16" i="35"/>
  <c r="E17" i="37"/>
  <c r="F17" i="37" s="1"/>
  <c r="G17" i="37"/>
  <c r="E18" i="10"/>
  <c r="F18" i="10" s="1"/>
  <c r="G18" i="10"/>
  <c r="E17" i="41"/>
  <c r="G17" i="41"/>
  <c r="E18" i="37" l="1"/>
  <c r="F18" i="37" s="1"/>
  <c r="G18" i="37"/>
  <c r="E18" i="36"/>
  <c r="F18" i="36" s="1"/>
  <c r="G18" i="36"/>
  <c r="E18" i="40"/>
  <c r="F18" i="40" s="1"/>
  <c r="G18" i="40"/>
  <c r="E18" i="41"/>
  <c r="F18" i="41" s="1"/>
  <c r="G18" i="41"/>
  <c r="F17" i="41"/>
  <c r="E19" i="10"/>
  <c r="F19" i="10" s="1"/>
  <c r="G19" i="10"/>
  <c r="E18" i="39"/>
  <c r="F18" i="39" s="1"/>
  <c r="G18" i="39"/>
  <c r="E18" i="35"/>
  <c r="F18" i="35" s="1"/>
  <c r="G18" i="35"/>
  <c r="E19" i="41" l="1"/>
  <c r="F19" i="41" s="1"/>
  <c r="G19" i="41"/>
  <c r="E19" i="40"/>
  <c r="F19" i="40" s="1"/>
  <c r="G19" i="40"/>
  <c r="E20" i="10"/>
  <c r="F20" i="10" s="1"/>
  <c r="G20" i="10"/>
  <c r="E19" i="36"/>
  <c r="F19" i="36" s="1"/>
  <c r="G19" i="36"/>
  <c r="E19" i="37"/>
  <c r="F19" i="37" s="1"/>
  <c r="G19" i="37"/>
  <c r="E19" i="35"/>
  <c r="F19" i="35" s="1"/>
  <c r="G19" i="35"/>
  <c r="E19" i="39"/>
  <c r="F19" i="39" s="1"/>
  <c r="G19" i="39"/>
  <c r="E20" i="36" l="1"/>
  <c r="F20" i="36" s="1"/>
  <c r="G20" i="36"/>
  <c r="E20" i="39"/>
  <c r="F20" i="39" s="1"/>
  <c r="G20" i="39"/>
  <c r="E20" i="41"/>
  <c r="F20" i="41" s="1"/>
  <c r="G20" i="41"/>
  <c r="E21" i="10"/>
  <c r="F21" i="10" s="1"/>
  <c r="G21" i="10"/>
  <c r="E20" i="35"/>
  <c r="F20" i="35" s="1"/>
  <c r="G20" i="35"/>
  <c r="E20" i="40"/>
  <c r="F20" i="40" s="1"/>
  <c r="G20" i="40"/>
  <c r="E20" i="37"/>
  <c r="F20" i="37" s="1"/>
  <c r="G20" i="37"/>
  <c r="E21" i="41" l="1"/>
  <c r="F21" i="41" s="1"/>
  <c r="G21" i="41"/>
  <c r="E21" i="37"/>
  <c r="F21" i="37" s="1"/>
  <c r="G21" i="37"/>
  <c r="E21" i="36"/>
  <c r="F21" i="36" s="1"/>
  <c r="G21" i="36"/>
  <c r="E22" i="10"/>
  <c r="F22" i="10" s="1"/>
  <c r="G22" i="10"/>
  <c r="E21" i="40"/>
  <c r="F21" i="40" s="1"/>
  <c r="G21" i="40"/>
  <c r="E21" i="39"/>
  <c r="F21" i="39" s="1"/>
  <c r="G21" i="39"/>
  <c r="E21" i="35"/>
  <c r="F21" i="35" s="1"/>
  <c r="G21" i="35"/>
  <c r="E23" i="10" l="1"/>
  <c r="F23" i="10" s="1"/>
  <c r="G23" i="10"/>
  <c r="E22" i="36"/>
  <c r="F22" i="36" s="1"/>
  <c r="G22" i="36"/>
  <c r="E22" i="39"/>
  <c r="F22" i="39" s="1"/>
  <c r="G22" i="39"/>
  <c r="E22" i="37"/>
  <c r="F22" i="37" s="1"/>
  <c r="G22" i="37"/>
  <c r="E22" i="41"/>
  <c r="F22" i="41" s="1"/>
  <c r="G22" i="41"/>
  <c r="E22" i="35"/>
  <c r="F22" i="35" s="1"/>
  <c r="G22" i="35"/>
  <c r="E22" i="40"/>
  <c r="F22" i="40" s="1"/>
  <c r="G22" i="40"/>
  <c r="E23" i="40" l="1"/>
  <c r="F23" i="40" s="1"/>
  <c r="G23" i="40"/>
  <c r="E23" i="37"/>
  <c r="F23" i="37" s="1"/>
  <c r="G23" i="37"/>
  <c r="E23" i="39"/>
  <c r="F23" i="39" s="1"/>
  <c r="G23" i="39"/>
  <c r="E24" i="10"/>
  <c r="F24" i="10" s="1"/>
  <c r="G24" i="10"/>
  <c r="E23" i="35"/>
  <c r="F23" i="35" s="1"/>
  <c r="G23" i="35"/>
  <c r="E23" i="36"/>
  <c r="F23" i="36" s="1"/>
  <c r="G23" i="36"/>
  <c r="E23" i="41"/>
  <c r="F23" i="41" s="1"/>
  <c r="G23" i="41"/>
  <c r="E24" i="41" l="1"/>
  <c r="F24" i="41" s="1"/>
  <c r="G24" i="41"/>
  <c r="E24" i="39"/>
  <c r="F24" i="39" s="1"/>
  <c r="G24" i="39"/>
  <c r="E24" i="40"/>
  <c r="F24" i="40" s="1"/>
  <c r="G24" i="40"/>
  <c r="E25" i="10"/>
  <c r="F25" i="10" s="1"/>
  <c r="G25" i="10"/>
  <c r="E24" i="36"/>
  <c r="F24" i="36" s="1"/>
  <c r="G24" i="36"/>
  <c r="E24" i="37"/>
  <c r="F24" i="37" s="1"/>
  <c r="G24" i="37"/>
  <c r="E24" i="35"/>
  <c r="F24" i="35" s="1"/>
  <c r="G24" i="35"/>
  <c r="E25" i="35" l="1"/>
  <c r="F25" i="35" s="1"/>
  <c r="G25" i="35"/>
  <c r="E25" i="41"/>
  <c r="F25" i="41" s="1"/>
  <c r="G25" i="41"/>
  <c r="E26" i="10"/>
  <c r="F26" i="10" s="1"/>
  <c r="G26" i="10"/>
  <c r="E25" i="40"/>
  <c r="F25" i="40" s="1"/>
  <c r="G25" i="40"/>
  <c r="E25" i="37"/>
  <c r="F25" i="37" s="1"/>
  <c r="G25" i="37"/>
  <c r="E25" i="39"/>
  <c r="F25" i="39" s="1"/>
  <c r="G25" i="39"/>
  <c r="E25" i="36"/>
  <c r="F25" i="36" s="1"/>
  <c r="G25" i="36"/>
  <c r="E27" i="10" l="1"/>
  <c r="F27" i="10" s="1"/>
  <c r="G27" i="10"/>
  <c r="E26" i="39"/>
  <c r="F26" i="39" s="1"/>
  <c r="G26" i="39"/>
  <c r="E26" i="36"/>
  <c r="F26" i="36" s="1"/>
  <c r="G26" i="36"/>
  <c r="E26" i="35"/>
  <c r="F26" i="35" s="1"/>
  <c r="G26" i="35"/>
  <c r="E26" i="40"/>
  <c r="F26" i="40" s="1"/>
  <c r="G26" i="40"/>
  <c r="E26" i="41"/>
  <c r="F26" i="41" s="1"/>
  <c r="G26" i="41"/>
  <c r="E26" i="37"/>
  <c r="F26" i="37" s="1"/>
  <c r="G26" i="37"/>
  <c r="E27" i="36" l="1"/>
  <c r="F27" i="36" s="1"/>
  <c r="G27" i="36"/>
  <c r="E27" i="39"/>
  <c r="F27" i="39" s="1"/>
  <c r="G27" i="39"/>
  <c r="E28" i="10"/>
  <c r="F28" i="10" s="1"/>
  <c r="G28" i="10"/>
  <c r="E27" i="35"/>
  <c r="F27" i="35" s="1"/>
  <c r="G27" i="35"/>
  <c r="E27" i="37"/>
  <c r="F27" i="37" s="1"/>
  <c r="G27" i="37"/>
  <c r="E27" i="41"/>
  <c r="F27" i="41" s="1"/>
  <c r="G27" i="41"/>
  <c r="E27" i="40"/>
  <c r="F27" i="40" s="1"/>
  <c r="G27" i="40"/>
  <c r="E28" i="35" l="1"/>
  <c r="F28" i="35" s="1"/>
  <c r="G28" i="35"/>
  <c r="E28" i="40"/>
  <c r="F28" i="40" s="1"/>
  <c r="G28" i="40"/>
  <c r="E28" i="36"/>
  <c r="F28" i="36" s="1"/>
  <c r="G28" i="36"/>
  <c r="E29" i="10"/>
  <c r="F29" i="10" s="1"/>
  <c r="G29" i="10"/>
  <c r="E28" i="41"/>
  <c r="F28" i="41" s="1"/>
  <c r="G28" i="41"/>
  <c r="E28" i="39"/>
  <c r="F28" i="39" s="1"/>
  <c r="G28" i="39"/>
  <c r="E28" i="37"/>
  <c r="F28" i="37" s="1"/>
  <c r="G28" i="37"/>
  <c r="E30" i="10" l="1"/>
  <c r="F30" i="10" s="1"/>
  <c r="G30" i="10"/>
  <c r="E29" i="37"/>
  <c r="F29" i="37" s="1"/>
  <c r="G29" i="37"/>
  <c r="E29" i="36"/>
  <c r="F29" i="36" s="1"/>
  <c r="G29" i="36"/>
  <c r="E29" i="35"/>
  <c r="F29" i="35" s="1"/>
  <c r="G29" i="35"/>
  <c r="E29" i="39"/>
  <c r="F29" i="39" s="1"/>
  <c r="G29" i="39"/>
  <c r="E29" i="40"/>
  <c r="F29" i="40" s="1"/>
  <c r="G29" i="40"/>
  <c r="E29" i="41"/>
  <c r="F29" i="41" s="1"/>
  <c r="G29" i="41"/>
  <c r="E30" i="35" l="1"/>
  <c r="F30" i="35" s="1"/>
  <c r="G30" i="35"/>
  <c r="E30" i="40"/>
  <c r="F30" i="40" s="1"/>
  <c r="G30" i="40"/>
  <c r="E30" i="37"/>
  <c r="F30" i="37" s="1"/>
  <c r="G30" i="37"/>
  <c r="G30" i="39"/>
  <c r="E30" i="39"/>
  <c r="F30" i="39" s="1"/>
  <c r="E31" i="10"/>
  <c r="F31" i="10" s="1"/>
  <c r="G31" i="10"/>
  <c r="E30" i="41"/>
  <c r="F30" i="41" s="1"/>
  <c r="G30" i="41"/>
  <c r="E30" i="36"/>
  <c r="F30" i="36" s="1"/>
  <c r="G30" i="36"/>
  <c r="E31" i="36" l="1"/>
  <c r="F31" i="36" s="1"/>
  <c r="G31" i="36"/>
  <c r="E31" i="41"/>
  <c r="F31" i="41" s="1"/>
  <c r="G31" i="41"/>
  <c r="E31" i="39"/>
  <c r="F31" i="39" s="1"/>
  <c r="G31" i="39"/>
  <c r="E31" i="37"/>
  <c r="F31" i="37" s="1"/>
  <c r="G31" i="37"/>
  <c r="E31" i="40"/>
  <c r="F31" i="40" s="1"/>
  <c r="G31" i="40"/>
  <c r="E32" i="10"/>
  <c r="F32" i="10" s="1"/>
  <c r="G32" i="10"/>
  <c r="G31" i="35"/>
  <c r="E31" i="35"/>
  <c r="F31" i="35" s="1"/>
  <c r="E32" i="39" l="1"/>
  <c r="F32" i="39" s="1"/>
  <c r="G32" i="39"/>
  <c r="E33" i="10"/>
  <c r="F33" i="10" s="1"/>
  <c r="G33" i="10"/>
  <c r="E32" i="41"/>
  <c r="F32" i="41" s="1"/>
  <c r="G32" i="41"/>
  <c r="E32" i="36"/>
  <c r="F32" i="36" s="1"/>
  <c r="G32" i="36"/>
  <c r="E32" i="37"/>
  <c r="F32" i="37" s="1"/>
  <c r="G32" i="37"/>
  <c r="E32" i="35"/>
  <c r="F32" i="35" s="1"/>
  <c r="G32" i="35"/>
  <c r="E32" i="40"/>
  <c r="F32" i="40" s="1"/>
  <c r="G32" i="40"/>
  <c r="E33" i="36" l="1"/>
  <c r="F33" i="36" s="1"/>
  <c r="G33" i="36"/>
  <c r="E34" i="10"/>
  <c r="F34" i="10" s="1"/>
  <c r="G34" i="10"/>
  <c r="E33" i="39"/>
  <c r="F33" i="39" s="1"/>
  <c r="G33" i="39"/>
  <c r="E33" i="40"/>
  <c r="F33" i="40" s="1"/>
  <c r="G33" i="40"/>
  <c r="E33" i="41"/>
  <c r="F33" i="41" s="1"/>
  <c r="G33" i="41"/>
  <c r="E33" i="35"/>
  <c r="F33" i="35" s="1"/>
  <c r="G33" i="35"/>
  <c r="E33" i="37"/>
  <c r="F33" i="37" s="1"/>
  <c r="G33" i="37"/>
  <c r="E34" i="37" l="1"/>
  <c r="F34" i="37" s="1"/>
  <c r="G34" i="37"/>
  <c r="E34" i="40"/>
  <c r="F34" i="40" s="1"/>
  <c r="G34" i="40"/>
  <c r="G34" i="39"/>
  <c r="E34" i="39"/>
  <c r="F34" i="39" s="1"/>
  <c r="G34" i="35"/>
  <c r="E34" i="35"/>
  <c r="F34" i="35" s="1"/>
  <c r="E34" i="41"/>
  <c r="F34" i="41" s="1"/>
  <c r="G34" i="41"/>
  <c r="E34" i="36"/>
  <c r="F34" i="36" s="1"/>
  <c r="G34" i="36"/>
  <c r="E35" i="10"/>
  <c r="F35" i="10" s="1"/>
  <c r="G35" i="10"/>
  <c r="E36" i="10" l="1"/>
  <c r="F36" i="10" s="1"/>
  <c r="G36" i="10"/>
  <c r="E35" i="36"/>
  <c r="F35" i="36" s="1"/>
  <c r="G35" i="36"/>
  <c r="G35" i="35"/>
  <c r="E35" i="35"/>
  <c r="F35" i="35" s="1"/>
  <c r="E35" i="39"/>
  <c r="F35" i="39" s="1"/>
  <c r="G35" i="39"/>
  <c r="E35" i="40"/>
  <c r="F35" i="40" s="1"/>
  <c r="G35" i="40"/>
  <c r="E35" i="41"/>
  <c r="F35" i="41" s="1"/>
  <c r="G35" i="41"/>
  <c r="E35" i="37"/>
  <c r="F35" i="37" s="1"/>
  <c r="G35" i="37"/>
  <c r="E36" i="39" l="1"/>
  <c r="F36" i="39" s="1"/>
  <c r="G36" i="39"/>
  <c r="E36" i="37"/>
  <c r="F36" i="37" s="1"/>
  <c r="G36" i="37"/>
  <c r="E36" i="35"/>
  <c r="F36" i="35" s="1"/>
  <c r="G36" i="35"/>
  <c r="E36" i="41"/>
  <c r="F36" i="41" s="1"/>
  <c r="G36" i="41"/>
  <c r="E36" i="36"/>
  <c r="F36" i="36" s="1"/>
  <c r="G36" i="36"/>
  <c r="E37" i="10"/>
  <c r="F37" i="10" s="1"/>
  <c r="G37" i="10"/>
  <c r="E36" i="40"/>
  <c r="F36" i="40" s="1"/>
  <c r="G36" i="40"/>
  <c r="E38" i="10" l="1"/>
  <c r="F38" i="10" s="1"/>
  <c r="G38" i="10"/>
  <c r="E37" i="41"/>
  <c r="F37" i="41" s="1"/>
  <c r="G37" i="41"/>
  <c r="E37" i="40"/>
  <c r="F37" i="40" s="1"/>
  <c r="G37" i="40"/>
  <c r="E37" i="35"/>
  <c r="F37" i="35" s="1"/>
  <c r="G37" i="35"/>
  <c r="E37" i="37"/>
  <c r="F37" i="37" s="1"/>
  <c r="G37" i="37"/>
  <c r="E37" i="39"/>
  <c r="F37" i="39" s="1"/>
  <c r="G37" i="39"/>
  <c r="E37" i="36"/>
  <c r="F37" i="36" s="1"/>
  <c r="G37" i="36"/>
  <c r="E38" i="40" l="1"/>
  <c r="F38" i="40" s="1"/>
  <c r="G38" i="40"/>
  <c r="G38" i="39"/>
  <c r="E38" i="39"/>
  <c r="F38" i="39" s="1"/>
  <c r="E38" i="35"/>
  <c r="F38" i="35" s="1"/>
  <c r="G38" i="35"/>
  <c r="E39" i="10"/>
  <c r="F39" i="10" s="1"/>
  <c r="G39" i="10"/>
  <c r="E38" i="36"/>
  <c r="F38" i="36" s="1"/>
  <c r="G38" i="36"/>
  <c r="E38" i="41"/>
  <c r="F38" i="41" s="1"/>
  <c r="G38" i="41"/>
  <c r="E38" i="37"/>
  <c r="F38" i="37" s="1"/>
  <c r="G38" i="37"/>
  <c r="E40" i="10" l="1"/>
  <c r="F40" i="10" s="1"/>
  <c r="G40" i="10"/>
  <c r="G39" i="35"/>
  <c r="E39" i="35"/>
  <c r="F39" i="35" s="1"/>
  <c r="E39" i="41"/>
  <c r="F39" i="41" s="1"/>
  <c r="G39" i="41"/>
  <c r="E39" i="40"/>
  <c r="F39" i="40" s="1"/>
  <c r="G39" i="40"/>
  <c r="E39" i="37"/>
  <c r="F39" i="37" s="1"/>
  <c r="G39" i="37"/>
  <c r="E39" i="39"/>
  <c r="F39" i="39" s="1"/>
  <c r="G39" i="39"/>
  <c r="E39" i="36"/>
  <c r="F39" i="36" s="1"/>
  <c r="G39" i="36"/>
  <c r="E40" i="41" l="1"/>
  <c r="F40" i="41" s="1"/>
  <c r="G40" i="41"/>
  <c r="E40" i="40"/>
  <c r="F40" i="40" s="1"/>
  <c r="G40" i="40"/>
  <c r="E40" i="39"/>
  <c r="F40" i="39" s="1"/>
  <c r="G40" i="39"/>
  <c r="E40" i="36"/>
  <c r="F40" i="36" s="1"/>
  <c r="G40" i="36"/>
  <c r="E41" i="10"/>
  <c r="F41" i="10" s="1"/>
  <c r="G41" i="10"/>
  <c r="G40" i="35"/>
  <c r="E40" i="35"/>
  <c r="F40" i="35" s="1"/>
  <c r="E40" i="37"/>
  <c r="F40" i="37" s="1"/>
  <c r="G40" i="37"/>
  <c r="E41" i="37" l="1"/>
  <c r="F41" i="37" s="1"/>
  <c r="G41" i="37"/>
  <c r="E41" i="35"/>
  <c r="F41" i="35" s="1"/>
  <c r="G41" i="35"/>
  <c r="E41" i="36"/>
  <c r="F41" i="36" s="1"/>
  <c r="G41" i="36"/>
  <c r="G41" i="39"/>
  <c r="E41" i="39"/>
  <c r="F41" i="39" s="1"/>
  <c r="E41" i="40"/>
  <c r="F41" i="40" s="1"/>
  <c r="G41" i="40"/>
  <c r="E41" i="41"/>
  <c r="F41" i="41" s="1"/>
  <c r="G41" i="41"/>
  <c r="E42" i="10"/>
  <c r="F42" i="10" s="1"/>
  <c r="G42" i="10"/>
  <c r="E43" i="10" l="1"/>
  <c r="F43" i="10" s="1"/>
  <c r="G43" i="10"/>
  <c r="E42" i="39"/>
  <c r="F42" i="39" s="1"/>
  <c r="G42" i="39"/>
  <c r="E42" i="36"/>
  <c r="F42" i="36" s="1"/>
  <c r="G42" i="36"/>
  <c r="E42" i="37"/>
  <c r="F42" i="37" s="1"/>
  <c r="G42" i="37"/>
  <c r="E42" i="41"/>
  <c r="F42" i="41" s="1"/>
  <c r="G42" i="41"/>
  <c r="E42" i="35"/>
  <c r="F42" i="35" s="1"/>
  <c r="G42" i="35"/>
  <c r="E42" i="40"/>
  <c r="F42" i="40" s="1"/>
  <c r="G42" i="40"/>
  <c r="E43" i="40" l="1"/>
  <c r="F43" i="40" s="1"/>
  <c r="G43" i="40"/>
  <c r="E44" i="10"/>
  <c r="F44" i="10" s="1"/>
  <c r="G44" i="10"/>
  <c r="E43" i="37"/>
  <c r="F43" i="37" s="1"/>
  <c r="G43" i="37"/>
  <c r="E43" i="36"/>
  <c r="F43" i="36" s="1"/>
  <c r="G43" i="36"/>
  <c r="E43" i="35"/>
  <c r="F43" i="35" s="1"/>
  <c r="G43" i="35"/>
  <c r="E43" i="39"/>
  <c r="F43" i="39" s="1"/>
  <c r="G43" i="39"/>
  <c r="E43" i="41"/>
  <c r="F43" i="41" s="1"/>
  <c r="G43" i="41"/>
  <c r="G44" i="39" l="1"/>
  <c r="E44" i="39"/>
  <c r="F44" i="39" s="1"/>
  <c r="E44" i="36"/>
  <c r="F44" i="36" s="1"/>
  <c r="G44" i="36"/>
  <c r="E44" i="41"/>
  <c r="F44" i="41" s="1"/>
  <c r="G44" i="41"/>
  <c r="E44" i="37"/>
  <c r="F44" i="37" s="1"/>
  <c r="G44" i="37"/>
  <c r="E45" i="10"/>
  <c r="F45" i="10" s="1"/>
  <c r="G45" i="10"/>
  <c r="E44" i="35"/>
  <c r="F44" i="35" s="1"/>
  <c r="G44" i="35"/>
  <c r="E44" i="40"/>
  <c r="F44" i="40" s="1"/>
  <c r="G44" i="40"/>
  <c r="E45" i="37" l="1"/>
  <c r="F45" i="37" s="1"/>
  <c r="G45" i="37"/>
  <c r="G45" i="36"/>
  <c r="E45" i="36"/>
  <c r="F45" i="36" s="1"/>
  <c r="E45" i="40"/>
  <c r="F45" i="40" s="1"/>
  <c r="G45" i="40"/>
  <c r="E45" i="41"/>
  <c r="F45" i="41" s="1"/>
  <c r="G45" i="41"/>
  <c r="E45" i="35"/>
  <c r="F45" i="35" s="1"/>
  <c r="G45" i="35"/>
  <c r="E46" i="10"/>
  <c r="F46" i="10" s="1"/>
  <c r="G46" i="10"/>
  <c r="E45" i="39"/>
  <c r="F45" i="39" s="1"/>
  <c r="G45" i="39"/>
  <c r="E46" i="40" l="1"/>
  <c r="F46" i="40" s="1"/>
  <c r="G46" i="40"/>
  <c r="E47" i="10"/>
  <c r="F47" i="10" s="1"/>
  <c r="G47" i="10"/>
  <c r="E46" i="37"/>
  <c r="F46" i="37" s="1"/>
  <c r="G46" i="37"/>
  <c r="E46" i="41"/>
  <c r="F46" i="41" s="1"/>
  <c r="G46" i="41"/>
  <c r="G46" i="39"/>
  <c r="E46" i="39"/>
  <c r="F46" i="39" s="1"/>
  <c r="E46" i="36"/>
  <c r="F46" i="36" s="1"/>
  <c r="G46" i="36"/>
  <c r="E46" i="35"/>
  <c r="G46" i="35"/>
  <c r="F46" i="35" l="1"/>
  <c r="E47" i="35"/>
  <c r="F47" i="35" s="1"/>
  <c r="E47" i="40"/>
  <c r="F47" i="40" s="1"/>
  <c r="G47" i="40"/>
  <c r="E47" i="41"/>
  <c r="F47" i="41" s="1"/>
  <c r="G47" i="41"/>
  <c r="E47" i="37"/>
  <c r="F47" i="37" s="1"/>
  <c r="G47" i="37"/>
  <c r="E47" i="36"/>
  <c r="F47" i="36" s="1"/>
  <c r="G47" i="36"/>
  <c r="E48" i="10"/>
  <c r="F48" i="10" s="1"/>
  <c r="G48" i="10"/>
  <c r="E47" i="39"/>
  <c r="F47" i="39" s="1"/>
  <c r="G47" i="39"/>
  <c r="E48" i="39" l="1"/>
  <c r="F48" i="39" s="1"/>
  <c r="G48" i="39"/>
  <c r="E49" i="10"/>
  <c r="F49" i="10" s="1"/>
  <c r="G49" i="10"/>
  <c r="E48" i="41"/>
  <c r="F48" i="41" s="1"/>
  <c r="G48" i="41"/>
  <c r="E48" i="37"/>
  <c r="F48" i="37" s="1"/>
  <c r="G48" i="37"/>
  <c r="E48" i="40"/>
  <c r="F48" i="40" s="1"/>
  <c r="G48" i="40"/>
  <c r="E48" i="36"/>
  <c r="F48" i="36" s="1"/>
  <c r="G48" i="36"/>
  <c r="E49" i="41" l="1"/>
  <c r="F49" i="41" s="1"/>
  <c r="G49" i="41"/>
  <c r="E50" i="10"/>
  <c r="F50" i="10" s="1"/>
  <c r="G50" i="10"/>
  <c r="E49" i="39"/>
  <c r="F49" i="39" s="1"/>
  <c r="G49" i="39"/>
  <c r="E49" i="37"/>
  <c r="F49" i="37" s="1"/>
  <c r="G49" i="37"/>
  <c r="E49" i="36"/>
  <c r="F49" i="36" s="1"/>
  <c r="G49" i="36"/>
  <c r="G49" i="40"/>
  <c r="E49" i="40"/>
  <c r="F49" i="40" s="1"/>
  <c r="E50" i="37" l="1"/>
  <c r="F50" i="37" s="1"/>
  <c r="G50" i="37"/>
  <c r="E50" i="40"/>
  <c r="F50" i="40" s="1"/>
  <c r="G50" i="40"/>
  <c r="E50" i="41"/>
  <c r="F50" i="41" s="1"/>
  <c r="G50" i="41"/>
  <c r="G50" i="39"/>
  <c r="E50" i="39"/>
  <c r="F50" i="39" s="1"/>
  <c r="E51" i="10"/>
  <c r="F51" i="10" s="1"/>
  <c r="G51" i="10"/>
  <c r="E50" i="36"/>
  <c r="F50" i="36" s="1"/>
  <c r="G50" i="36"/>
  <c r="E51" i="39" l="1"/>
  <c r="F51" i="39" s="1"/>
  <c r="G51" i="39"/>
  <c r="E51" i="36"/>
  <c r="F51" i="36" s="1"/>
  <c r="G51" i="36"/>
  <c r="E51" i="40"/>
  <c r="F51" i="40" s="1"/>
  <c r="G51" i="40"/>
  <c r="E52" i="10"/>
  <c r="F52" i="10" s="1"/>
  <c r="G52" i="10"/>
  <c r="E51" i="37"/>
  <c r="F51" i="37" s="1"/>
  <c r="G51" i="37"/>
  <c r="E51" i="41"/>
  <c r="F51" i="41" s="1"/>
  <c r="G51" i="41"/>
  <c r="E53" i="10" l="1"/>
  <c r="F53" i="10" s="1"/>
  <c r="G53" i="10"/>
  <c r="E52" i="41"/>
  <c r="F52" i="41" s="1"/>
  <c r="G52" i="41"/>
  <c r="E52" i="40"/>
  <c r="F52" i="40" s="1"/>
  <c r="G52" i="40"/>
  <c r="E52" i="36"/>
  <c r="F52" i="36" s="1"/>
  <c r="G52" i="36"/>
  <c r="E52" i="37"/>
  <c r="F52" i="37" s="1"/>
  <c r="G52" i="37"/>
  <c r="G52" i="39"/>
  <c r="E52" i="39"/>
  <c r="F52" i="39" s="1"/>
  <c r="E53" i="40" l="1"/>
  <c r="F53" i="40" s="1"/>
  <c r="G53" i="40"/>
  <c r="E53" i="36"/>
  <c r="F53" i="36" s="1"/>
  <c r="G53" i="36"/>
  <c r="E53" i="39"/>
  <c r="F53" i="39" s="1"/>
  <c r="G53" i="39"/>
  <c r="E53" i="41"/>
  <c r="F53" i="41" s="1"/>
  <c r="G53" i="41"/>
  <c r="E53" i="37"/>
  <c r="F53" i="37" s="1"/>
  <c r="G53" i="37"/>
  <c r="E54" i="10"/>
  <c r="F54" i="10" s="1"/>
  <c r="G54" i="10"/>
  <c r="E54" i="41" l="1"/>
  <c r="F54" i="41" s="1"/>
  <c r="G54" i="41"/>
  <c r="E54" i="40"/>
  <c r="F54" i="40" s="1"/>
  <c r="G54" i="40"/>
  <c r="G54" i="39"/>
  <c r="E54" i="39"/>
  <c r="F54" i="39" s="1"/>
  <c r="E55" i="10"/>
  <c r="F55" i="10" s="1"/>
  <c r="G55" i="10"/>
  <c r="E54" i="36"/>
  <c r="F54" i="36" s="1"/>
  <c r="G54" i="36"/>
  <c r="E54" i="37"/>
  <c r="F54" i="37" s="1"/>
  <c r="G54" i="37"/>
  <c r="E56" i="10" l="1"/>
  <c r="F56" i="10" s="1"/>
  <c r="G56" i="10"/>
  <c r="E55" i="37"/>
  <c r="F55" i="37" s="1"/>
  <c r="G55" i="37"/>
  <c r="E55" i="39"/>
  <c r="F55" i="39" s="1"/>
  <c r="G55" i="39"/>
  <c r="E55" i="40"/>
  <c r="F55" i="40" s="1"/>
  <c r="G55" i="40"/>
  <c r="G55" i="36"/>
  <c r="E55" i="36"/>
  <c r="F55" i="36" s="1"/>
  <c r="E55" i="41"/>
  <c r="F55" i="41" s="1"/>
  <c r="G55" i="41"/>
  <c r="E56" i="37" l="1"/>
  <c r="F56" i="37" s="1"/>
  <c r="G56" i="37"/>
  <c r="E56" i="40"/>
  <c r="F56" i="40" s="1"/>
  <c r="G56" i="40"/>
  <c r="E56" i="39"/>
  <c r="F56" i="39" s="1"/>
  <c r="G56" i="39"/>
  <c r="E56" i="41"/>
  <c r="F56" i="41" s="1"/>
  <c r="G56" i="41"/>
  <c r="E57" i="10"/>
  <c r="F57" i="10" s="1"/>
  <c r="G57" i="10"/>
  <c r="E56" i="36"/>
  <c r="F56" i="36" s="1"/>
  <c r="G56" i="36"/>
  <c r="E57" i="41" l="1"/>
  <c r="F57" i="41" s="1"/>
  <c r="G57" i="41"/>
  <c r="G57" i="39"/>
  <c r="E57" i="39"/>
  <c r="F57" i="39" s="1"/>
  <c r="E57" i="37"/>
  <c r="F57" i="37" s="1"/>
  <c r="G57" i="37"/>
  <c r="E57" i="36"/>
  <c r="F57" i="36" s="1"/>
  <c r="G57" i="36"/>
  <c r="E57" i="40"/>
  <c r="F57" i="40" s="1"/>
  <c r="G57" i="40"/>
  <c r="E58" i="10"/>
  <c r="F58" i="10" s="1"/>
  <c r="G58" i="10"/>
  <c r="E58" i="37" l="1"/>
  <c r="F58" i="37" s="1"/>
  <c r="G58" i="37"/>
  <c r="E59" i="10"/>
  <c r="F59" i="10" s="1"/>
  <c r="G59" i="10"/>
  <c r="E58" i="36"/>
  <c r="F58" i="36" s="1"/>
  <c r="G58" i="36"/>
  <c r="E58" i="40"/>
  <c r="F58" i="40" s="1"/>
  <c r="G58" i="40"/>
  <c r="E58" i="41"/>
  <c r="F58" i="41" s="1"/>
  <c r="G58" i="41"/>
  <c r="G58" i="39"/>
  <c r="E58" i="39"/>
  <c r="F58" i="39" l="1"/>
  <c r="E59" i="39"/>
  <c r="F59" i="39" s="1"/>
  <c r="E59" i="37"/>
  <c r="F59" i="37" s="1"/>
  <c r="G59" i="37"/>
  <c r="E59" i="40"/>
  <c r="F59" i="40" s="1"/>
  <c r="G59" i="40"/>
  <c r="E59" i="36"/>
  <c r="F59" i="36" s="1"/>
  <c r="G59" i="36"/>
  <c r="E60" i="10"/>
  <c r="F60" i="10" s="1"/>
  <c r="G60" i="10"/>
  <c r="E59" i="41"/>
  <c r="F59" i="41" s="1"/>
  <c r="G59" i="41"/>
  <c r="E60" i="37" l="1"/>
  <c r="F60" i="37" s="1"/>
  <c r="G60" i="37"/>
  <c r="E60" i="36"/>
  <c r="F60" i="36" s="1"/>
  <c r="G60" i="36"/>
  <c r="E60" i="40"/>
  <c r="F60" i="40" s="1"/>
  <c r="G60" i="40"/>
  <c r="E60" i="41"/>
  <c r="F60" i="41" s="1"/>
  <c r="G60" i="41"/>
  <c r="G61" i="10"/>
  <c r="E61" i="10"/>
  <c r="F61" i="10" s="1"/>
  <c r="E61" i="41" l="1"/>
  <c r="F61" i="41" s="1"/>
  <c r="G61" i="41"/>
  <c r="E61" i="40"/>
  <c r="F61" i="40" s="1"/>
  <c r="G61" i="40"/>
  <c r="G61" i="36"/>
  <c r="E61" i="36"/>
  <c r="F61" i="36" s="1"/>
  <c r="E61" i="37"/>
  <c r="F61" i="37" s="1"/>
  <c r="G61" i="37"/>
  <c r="E62" i="10"/>
  <c r="F62" i="10" s="1"/>
  <c r="G62" i="10"/>
  <c r="E62" i="37" l="1"/>
  <c r="F62" i="37" s="1"/>
  <c r="G62" i="37"/>
  <c r="E62" i="36"/>
  <c r="F62" i="36" s="1"/>
  <c r="G62" i="36"/>
  <c r="E62" i="40"/>
  <c r="F62" i="40" s="1"/>
  <c r="G62" i="40"/>
  <c r="E63" i="10"/>
  <c r="F63" i="10" s="1"/>
  <c r="G63" i="10"/>
  <c r="E62" i="41"/>
  <c r="F62" i="41" s="1"/>
  <c r="G62" i="41"/>
  <c r="E64" i="10" l="1"/>
  <c r="F64" i="10" s="1"/>
  <c r="G64" i="10"/>
  <c r="E63" i="41"/>
  <c r="F63" i="41" s="1"/>
  <c r="G63" i="41"/>
  <c r="E63" i="37"/>
  <c r="F63" i="37" s="1"/>
  <c r="G63" i="37"/>
  <c r="E63" i="40"/>
  <c r="F63" i="40" s="1"/>
  <c r="G63" i="40"/>
  <c r="G63" i="36"/>
  <c r="E63" i="36"/>
  <c r="F63" i="36" s="1"/>
  <c r="E64" i="37" l="1"/>
  <c r="F64" i="37" s="1"/>
  <c r="G64" i="37"/>
  <c r="E65" i="10"/>
  <c r="F65" i="10" s="1"/>
  <c r="G65" i="10"/>
  <c r="E64" i="40"/>
  <c r="F64" i="40" s="1"/>
  <c r="G64" i="40"/>
  <c r="E64" i="41"/>
  <c r="F64" i="41" s="1"/>
  <c r="G64" i="41"/>
  <c r="E64" i="36"/>
  <c r="F64" i="36" s="1"/>
  <c r="G64" i="36"/>
  <c r="E65" i="41" l="1"/>
  <c r="F65" i="41" s="1"/>
  <c r="G65" i="41"/>
  <c r="G65" i="40"/>
  <c r="E65" i="40"/>
  <c r="F65" i="40" s="1"/>
  <c r="E66" i="10"/>
  <c r="F66" i="10" s="1"/>
  <c r="G66" i="10"/>
  <c r="E65" i="37"/>
  <c r="F65" i="37" s="1"/>
  <c r="G65" i="37"/>
  <c r="G65" i="36"/>
  <c r="E65" i="36"/>
  <c r="F65" i="36" s="1"/>
  <c r="E67" i="10" l="1"/>
  <c r="F67" i="10" s="1"/>
  <c r="G67" i="10"/>
  <c r="G66" i="41"/>
  <c r="E66" i="41"/>
  <c r="F66" i="41" s="1"/>
  <c r="E66" i="37"/>
  <c r="F66" i="37" s="1"/>
  <c r="G66" i="37"/>
  <c r="E66" i="40"/>
  <c r="F66" i="40" s="1"/>
  <c r="G66" i="40"/>
  <c r="E66" i="36"/>
  <c r="F66" i="36" s="1"/>
  <c r="G66" i="36"/>
  <c r="E67" i="37" l="1"/>
  <c r="F67" i="37" s="1"/>
  <c r="G67" i="37"/>
  <c r="G67" i="40"/>
  <c r="E67" i="40"/>
  <c r="F67" i="40" s="1"/>
  <c r="G68" i="10"/>
  <c r="E68" i="10"/>
  <c r="F68" i="10" s="1"/>
  <c r="E67" i="41"/>
  <c r="F67" i="41" s="1"/>
  <c r="G67" i="41"/>
  <c r="E67" i="36"/>
  <c r="F67" i="36" s="1"/>
  <c r="G67" i="36"/>
  <c r="E68" i="37" l="1"/>
  <c r="F68" i="37" s="1"/>
  <c r="G68" i="37"/>
  <c r="E68" i="41"/>
  <c r="F68" i="41" s="1"/>
  <c r="G68" i="41"/>
  <c r="E69" i="10"/>
  <c r="F69" i="10" s="1"/>
  <c r="G69" i="10"/>
  <c r="G68" i="40"/>
  <c r="E68" i="40"/>
  <c r="F68" i="40" s="1"/>
  <c r="G68" i="36"/>
  <c r="E68" i="36"/>
  <c r="F68" i="36" s="1"/>
  <c r="E70" i="10" l="1"/>
  <c r="F70" i="10" s="1"/>
  <c r="G70" i="10"/>
  <c r="G69" i="40"/>
  <c r="E69" i="40"/>
  <c r="F69" i="40" s="1"/>
  <c r="E69" i="41"/>
  <c r="F69" i="41" s="1"/>
  <c r="G69" i="41"/>
  <c r="E69" i="37"/>
  <c r="F69" i="37" s="1"/>
  <c r="G69" i="37"/>
  <c r="E69" i="36"/>
  <c r="F69" i="36" s="1"/>
  <c r="G69" i="36"/>
  <c r="E70" i="41" l="1"/>
  <c r="F70" i="41" s="1"/>
  <c r="G70" i="41"/>
  <c r="E71" i="10"/>
  <c r="F71" i="10" s="1"/>
  <c r="G71" i="10"/>
  <c r="E70" i="37"/>
  <c r="F70" i="37" s="1"/>
  <c r="G70" i="37"/>
  <c r="G70" i="40"/>
  <c r="E70" i="40"/>
  <c r="F70" i="40" s="1"/>
  <c r="G70" i="36"/>
  <c r="E70" i="36"/>
  <c r="E71" i="40" l="1"/>
  <c r="F71" i="40" s="1"/>
  <c r="G71" i="40"/>
  <c r="E71" i="37"/>
  <c r="F71" i="37" s="1"/>
  <c r="G71" i="37"/>
  <c r="E72" i="10"/>
  <c r="F72" i="10" s="1"/>
  <c r="G72" i="10"/>
  <c r="E71" i="41"/>
  <c r="F71" i="41" s="1"/>
  <c r="G71" i="41"/>
  <c r="F70" i="36"/>
  <c r="E71" i="36"/>
  <c r="F71" i="36" s="1"/>
  <c r="E72" i="41" l="1"/>
  <c r="F72" i="41" s="1"/>
  <c r="G72" i="41"/>
  <c r="E73" i="10"/>
  <c r="F73" i="10" s="1"/>
  <c r="G73" i="10"/>
  <c r="E72" i="40"/>
  <c r="F72" i="40" s="1"/>
  <c r="G72" i="40"/>
  <c r="E72" i="37"/>
  <c r="F72" i="37" s="1"/>
  <c r="G72" i="37"/>
  <c r="E73" i="37" l="1"/>
  <c r="F73" i="37" s="1"/>
  <c r="G73" i="37"/>
  <c r="G73" i="40"/>
  <c r="E73" i="40"/>
  <c r="F73" i="40" s="1"/>
  <c r="E74" i="10"/>
  <c r="F74" i="10" s="1"/>
  <c r="G74" i="10"/>
  <c r="E73" i="41"/>
  <c r="F73" i="41" s="1"/>
  <c r="G73" i="41"/>
  <c r="E74" i="41" l="1"/>
  <c r="F74" i="41" s="1"/>
  <c r="G74" i="41"/>
  <c r="E74" i="37"/>
  <c r="F74" i="37" s="1"/>
  <c r="G74" i="37"/>
  <c r="E75" i="10"/>
  <c r="F75" i="10" s="1"/>
  <c r="G75" i="10"/>
  <c r="E74" i="40"/>
  <c r="F74" i="40" s="1"/>
  <c r="G74" i="40"/>
  <c r="G75" i="40" l="1"/>
  <c r="E75" i="40"/>
  <c r="F75" i="40" s="1"/>
  <c r="G76" i="10"/>
  <c r="E76" i="10"/>
  <c r="F76" i="10" s="1"/>
  <c r="E75" i="37"/>
  <c r="F75" i="37" s="1"/>
  <c r="G75" i="37"/>
  <c r="E75" i="41"/>
  <c r="F75" i="41" s="1"/>
  <c r="G75" i="41"/>
  <c r="E76" i="41" l="1"/>
  <c r="F76" i="41" s="1"/>
  <c r="G76" i="41"/>
  <c r="E76" i="37"/>
  <c r="F76" i="37" s="1"/>
  <c r="G76" i="37"/>
  <c r="E77" i="10"/>
  <c r="F77" i="10" s="1"/>
  <c r="G77" i="10"/>
  <c r="G76" i="40"/>
  <c r="E76" i="40"/>
  <c r="F76" i="40" s="1"/>
  <c r="E78" i="10" l="1"/>
  <c r="F78" i="10" s="1"/>
  <c r="G78" i="10"/>
  <c r="E77" i="37"/>
  <c r="F77" i="37" s="1"/>
  <c r="G77" i="37"/>
  <c r="E77" i="40"/>
  <c r="F77" i="40" s="1"/>
  <c r="G77" i="40"/>
  <c r="E77" i="41"/>
  <c r="F77" i="41" s="1"/>
  <c r="G77" i="41"/>
  <c r="E78" i="41" l="1"/>
  <c r="F78" i="41" s="1"/>
  <c r="G78" i="41"/>
  <c r="G78" i="40"/>
  <c r="E78" i="40"/>
  <c r="F78" i="40" s="1"/>
  <c r="E79" i="10"/>
  <c r="F79" i="10" s="1"/>
  <c r="G79" i="10"/>
  <c r="E78" i="37"/>
  <c r="F78" i="37" s="1"/>
  <c r="G78" i="37"/>
  <c r="E79" i="37" l="1"/>
  <c r="F79" i="37" s="1"/>
  <c r="G79" i="37"/>
  <c r="E80" i="10"/>
  <c r="F80" i="10" s="1"/>
  <c r="G80" i="10"/>
  <c r="E79" i="40"/>
  <c r="F79" i="40" s="1"/>
  <c r="G79" i="40"/>
  <c r="E79" i="41"/>
  <c r="F79" i="41" s="1"/>
  <c r="G79" i="41"/>
  <c r="E80" i="41" l="1"/>
  <c r="F80" i="41" s="1"/>
  <c r="G80" i="41"/>
  <c r="E81" i="10"/>
  <c r="F81" i="10" s="1"/>
  <c r="G81" i="10"/>
  <c r="G80" i="40"/>
  <c r="E80" i="40"/>
  <c r="F80" i="40" s="1"/>
  <c r="E80" i="37"/>
  <c r="F80" i="37" s="1"/>
  <c r="G80" i="37"/>
  <c r="E81" i="37" l="1"/>
  <c r="F81" i="37" s="1"/>
  <c r="G81" i="37"/>
  <c r="G81" i="40"/>
  <c r="E81" i="40"/>
  <c r="F81" i="40" s="1"/>
  <c r="E82" i="10"/>
  <c r="F82" i="10" s="1"/>
  <c r="G82" i="10"/>
  <c r="E81" i="41"/>
  <c r="F81" i="41" s="1"/>
  <c r="G81" i="41"/>
  <c r="G82" i="41" l="1"/>
  <c r="E82" i="41"/>
  <c r="F82" i="41" s="1"/>
  <c r="G83" i="10"/>
  <c r="E83" i="10"/>
  <c r="F83" i="10" s="1"/>
  <c r="G82" i="40"/>
  <c r="E82" i="40"/>
  <c r="E82" i="37"/>
  <c r="F82" i="37" s="1"/>
  <c r="G82" i="37"/>
  <c r="E83" i="37" l="1"/>
  <c r="F83" i="37" s="1"/>
  <c r="G83" i="37"/>
  <c r="F82" i="40"/>
  <c r="E83" i="40"/>
  <c r="F83" i="40" s="1"/>
  <c r="G84" i="10"/>
  <c r="E84" i="10"/>
  <c r="F84" i="10" s="1"/>
  <c r="E83" i="41"/>
  <c r="F83" i="41" s="1"/>
  <c r="G83" i="41"/>
  <c r="G84" i="41" l="1"/>
  <c r="E84" i="41"/>
  <c r="F84" i="41" s="1"/>
  <c r="E85" i="10"/>
  <c r="F85" i="10" s="1"/>
  <c r="G85" i="10"/>
  <c r="E84" i="37"/>
  <c r="F84" i="37" s="1"/>
  <c r="G84" i="37"/>
  <c r="E86" i="10" l="1"/>
  <c r="F86" i="10" s="1"/>
  <c r="G86" i="10"/>
  <c r="E85" i="37"/>
  <c r="F85" i="37" s="1"/>
  <c r="G85" i="37"/>
  <c r="E85" i="41"/>
  <c r="F85" i="41" s="1"/>
  <c r="G85" i="41"/>
  <c r="E86" i="41" l="1"/>
  <c r="F86" i="41" s="1"/>
  <c r="G86" i="41"/>
  <c r="E86" i="37"/>
  <c r="F86" i="37" s="1"/>
  <c r="G86" i="37"/>
  <c r="E87" i="10"/>
  <c r="F87" i="10" s="1"/>
  <c r="G87" i="10"/>
  <c r="E88" i="10" l="1"/>
  <c r="F88" i="10" s="1"/>
  <c r="G88" i="10"/>
  <c r="G87" i="37"/>
  <c r="E87" i="37"/>
  <c r="F87" i="37" s="1"/>
  <c r="E87" i="41"/>
  <c r="F87" i="41" s="1"/>
  <c r="G87" i="41"/>
  <c r="E88" i="41" l="1"/>
  <c r="F88" i="41" s="1"/>
  <c r="G88" i="41"/>
  <c r="E88" i="37"/>
  <c r="F88" i="37" s="1"/>
  <c r="G88" i="37"/>
  <c r="G89" i="10"/>
  <c r="E89" i="10"/>
  <c r="F89" i="10" s="1"/>
  <c r="E90" i="10" l="1"/>
  <c r="F90" i="10" s="1"/>
  <c r="G90" i="10"/>
  <c r="E89" i="37"/>
  <c r="F89" i="37" s="1"/>
  <c r="G89" i="37"/>
  <c r="E89" i="41"/>
  <c r="F89" i="41" s="1"/>
  <c r="G89" i="41"/>
  <c r="E90" i="41" l="1"/>
  <c r="F90" i="41" s="1"/>
  <c r="G90" i="41"/>
  <c r="E90" i="37"/>
  <c r="F90" i="37" s="1"/>
  <c r="G90" i="37"/>
  <c r="G91" i="10"/>
  <c r="E91" i="10"/>
  <c r="F91" i="10" s="1"/>
  <c r="G91" i="37" l="1"/>
  <c r="E91" i="37"/>
  <c r="F91" i="37" s="1"/>
  <c r="G92" i="10"/>
  <c r="E92" i="10"/>
  <c r="F92" i="10" s="1"/>
  <c r="E91" i="41"/>
  <c r="F91" i="41" s="1"/>
  <c r="G91" i="41"/>
  <c r="G92" i="41" l="1"/>
  <c r="E92" i="41"/>
  <c r="F92" i="41" s="1"/>
  <c r="E93" i="10"/>
  <c r="F93" i="10" s="1"/>
  <c r="G93" i="10"/>
  <c r="E92" i="37"/>
  <c r="F92" i="37" s="1"/>
  <c r="G92" i="37"/>
  <c r="E94" i="10" l="1"/>
  <c r="F94" i="10" s="1"/>
  <c r="G94" i="10"/>
  <c r="G93" i="37"/>
  <c r="E93" i="37"/>
  <c r="F93" i="37" s="1"/>
  <c r="E93" i="41"/>
  <c r="F93" i="41" s="1"/>
  <c r="G93" i="41"/>
  <c r="E95" i="10" l="1"/>
  <c r="F95" i="10" s="1"/>
  <c r="G95" i="10"/>
  <c r="E94" i="41"/>
  <c r="F94" i="41" s="1"/>
  <c r="G94" i="41"/>
  <c r="G94" i="37"/>
  <c r="E94" i="37"/>
  <c r="E95" i="41" l="1"/>
  <c r="F95" i="41" s="1"/>
  <c r="G95" i="41"/>
  <c r="F94" i="37"/>
  <c r="E95" i="37"/>
  <c r="F95" i="37" s="1"/>
  <c r="G96" i="10"/>
  <c r="E96" i="10"/>
  <c r="F96" i="10" s="1"/>
  <c r="E97" i="10" l="1"/>
  <c r="F97" i="10" s="1"/>
  <c r="G97" i="10"/>
  <c r="E96" i="41"/>
  <c r="F96" i="41" s="1"/>
  <c r="G96" i="41"/>
  <c r="G97" i="41" l="1"/>
  <c r="E97" i="41"/>
  <c r="F97" i="41" s="1"/>
  <c r="E98" i="10"/>
  <c r="F98" i="10" s="1"/>
  <c r="G98" i="10"/>
  <c r="E99" i="10" l="1"/>
  <c r="F99" i="10" s="1"/>
  <c r="G99" i="10"/>
  <c r="G98" i="41"/>
  <c r="E98" i="41"/>
  <c r="F98" i="41" s="1"/>
  <c r="G99" i="41" l="1"/>
  <c r="E99" i="41"/>
  <c r="F99" i="41" s="1"/>
  <c r="G100" i="10"/>
  <c r="E100" i="10"/>
  <c r="F100" i="10" s="1"/>
  <c r="G101" i="10" l="1"/>
  <c r="E101" i="10"/>
  <c r="F101" i="10" s="1"/>
  <c r="G100" i="41"/>
  <c r="E100" i="41"/>
  <c r="F100" i="41" s="1"/>
  <c r="E101" i="41" l="1"/>
  <c r="F101" i="41" s="1"/>
  <c r="G101" i="41"/>
  <c r="E102" i="10"/>
  <c r="F102" i="10" s="1"/>
  <c r="G102" i="10"/>
  <c r="E103" i="10" l="1"/>
  <c r="F103" i="10" s="1"/>
  <c r="G103" i="10"/>
  <c r="E102" i="41"/>
  <c r="F102" i="41" s="1"/>
  <c r="G102" i="41"/>
  <c r="E103" i="41" l="1"/>
  <c r="F103" i="41" s="1"/>
  <c r="G103" i="41"/>
  <c r="E104" i="10"/>
  <c r="F104" i="10" s="1"/>
  <c r="G104" i="10"/>
  <c r="G104" i="41" l="1"/>
  <c r="E104" i="41"/>
  <c r="F104" i="41" s="1"/>
  <c r="G105" i="10"/>
  <c r="E105" i="10"/>
  <c r="F105" i="10" s="1"/>
  <c r="E106" i="10" l="1"/>
  <c r="G106" i="10"/>
  <c r="E105" i="41"/>
  <c r="F105" i="41" s="1"/>
  <c r="G105" i="41"/>
  <c r="E106" i="41" l="1"/>
  <c r="G106" i="41"/>
  <c r="F106" i="10"/>
  <c r="E107" i="10"/>
  <c r="F107" i="10" s="1"/>
  <c r="F106" i="41" l="1"/>
  <c r="E107" i="41"/>
  <c r="F107" i="4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Hồ Nguyên</author>
  </authors>
  <commentList>
    <comment ref="K12" authorId="0" shapeId="0" xr:uid="{358ABD33-D70F-40D9-BE5A-91AB5EB85062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Tên Khách hàng</t>
        </r>
      </text>
    </comment>
    <comment ref="L28" authorId="0" shapeId="0" xr:uid="{C030D88C-3645-4E9D-B3AF-01D38F26D127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Tỉnh : 150.000
Thành phố : 500.000</t>
        </r>
      </text>
    </comment>
    <comment ref="L31" authorId="0" shapeId="0" xr:uid="{C34C8860-CE72-41B0-A57E-AE85A66E237E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  <comment ref="L32" authorId="0" shapeId="0" xr:uid="{741B72CE-2C5E-472D-86DF-16A5BB398BC1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  <comment ref="L33" authorId="0" shapeId="0" xr:uid="{972EC551-7F42-4618-AED5-67F365E10E9B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Hồ Nguyên</author>
    <author>PC</author>
  </authors>
  <commentList>
    <comment ref="F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Ngân hàng cho vay</t>
        </r>
      </text>
    </comment>
    <comment ref="F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Tên Khách hàng</t>
        </r>
      </text>
    </comment>
    <comment ref="E19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số tiền cần giảm vào đây / các cột ở dưới tương tự (muốn tăng giá nhấn dấu "-" ở trước)</t>
        </r>
      </text>
    </comment>
    <comment ref="D21" authorId="1" shapeId="0" xr:uid="{8ABF4133-5B1E-4F75-AF0F-B42B67C64C38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DN: 2.160.000
Solati : 3.389.000</t>
        </r>
      </text>
    </comment>
    <comment ref="G2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Tỉnh : 150.000
Thành phố : 500.000</t>
        </r>
      </text>
    </comment>
    <comment ref="G24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  <comment ref="G25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  <comment ref="G26" authorId="0" shapeId="0" xr:uid="{DF490D14-C349-4496-85DB-5A4FCF19A0EC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  <comment ref="E33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tăng giảm để cân đối TBCV ngân hàng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Hồ Nguyên</author>
    <author>PC</author>
  </authors>
  <commentList>
    <comment ref="F5" authorId="0" shapeId="0" xr:uid="{CFF58E1F-25EA-4D6E-9402-DDF25392FDB1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Ngân hàng cho vay</t>
        </r>
      </text>
    </comment>
    <comment ref="F6" authorId="0" shapeId="0" xr:uid="{D4AD704A-2327-4FC8-A78B-3905D7F50EC1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Tên Khách hàng</t>
        </r>
      </text>
    </comment>
    <comment ref="E14" authorId="0" shapeId="0" xr:uid="{7523AE77-46C7-481E-AA80-FD280BFEC20A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số tiền cần giảm vào đây / các cột ở dưới tương tự (muốn tăng giá nhấn dấu "-" ở trước)</t>
        </r>
      </text>
    </comment>
    <comment ref="G16" authorId="0" shapeId="0" xr:uid="{9079E90D-37B9-4D75-A08B-C25DAFC87F0C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Tỉnh : 150.000
Thành phố : 500.000</t>
        </r>
      </text>
    </comment>
    <comment ref="D17" authorId="1" shapeId="0" xr:uid="{B8A691F9-D48E-4296-8B96-5B47CB906BEB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DN: 2.160.000
Solati : 3.389.000</t>
        </r>
      </text>
    </comment>
    <comment ref="G19" authorId="0" shapeId="0" xr:uid="{30D7361C-05BA-4E44-99D7-B6992A7873E6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  <comment ref="G20" authorId="0" shapeId="0" xr:uid="{2C48A491-C962-40C6-8C28-1FACC46FF4B7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muôn tăng ở đây / muốn giảm giá thêm dấu "-" ở trước giá</t>
        </r>
      </text>
    </comment>
    <comment ref="E28" authorId="0" shapeId="0" xr:uid="{6755A254-EB62-4E3B-9F24-D328A3B1F9EB}">
      <text>
        <r>
          <rPr>
            <b/>
            <sz val="9"/>
            <color indexed="81"/>
            <rFont val="Tahoma"/>
            <family val="2"/>
          </rPr>
          <t>Hồ Nguyên:</t>
        </r>
        <r>
          <rPr>
            <sz val="9"/>
            <color indexed="81"/>
            <rFont val="Tahoma"/>
            <family val="2"/>
          </rPr>
          <t xml:space="preserve">
Nhập giá tăng giảm để cân đối TBCV ngân hàng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Jinhoo</author>
  </authors>
  <commentList>
    <comment ref="S5" authorId="0" shapeId="0" xr:uid="{E0F96556-8B40-4017-95E6-8283A3C3F0A0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7" authorId="0" shapeId="0" xr:uid="{20DE0FFC-D02B-407B-9D7D-90088C463E3E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10" authorId="0" shapeId="0" xr:uid="{83985137-20F3-4D56-94A6-129B8662D2EF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12" authorId="0" shapeId="0" xr:uid="{7FDCC445-9B3D-4E9A-A49D-BED715E3AE63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15" authorId="0" shapeId="0" xr:uid="{3DF4155B-D407-445E-985D-C4C15A15A2D5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17" authorId="0" shapeId="0" xr:uid="{04DF409E-163E-4FC0-A902-F8AF0BAE9DCD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18" authorId="0" shapeId="0" xr:uid="{C473124F-47EE-4404-A071-02C079E798E0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19" authorId="0" shapeId="0" xr:uid="{C88A5186-FFE1-4F7F-96BB-289B27063DFB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20" authorId="0" shapeId="0" xr:uid="{A4907C83-5996-474F-BE74-2A36DEE5A85F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22" authorId="0" shapeId="0" xr:uid="{5D553211-CC13-40D1-B5BC-7F1052643986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24" authorId="0" shapeId="0" xr:uid="{54CD0850-BA11-4F7E-9353-DCFF512776F2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25" authorId="0" shapeId="0" xr:uid="{47DFF032-6913-4DCF-A3F5-5D631CE3B15D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26" authorId="0" shapeId="0" xr:uid="{22F3DA7B-9EF1-4CAB-9E19-2705B04F7538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27" authorId="0" shapeId="0" xr:uid="{1B4CFA6B-FCF2-481C-B42D-9EE1ABAB0190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28" authorId="0" shapeId="0" xr:uid="{63848EC2-B01C-460E-9831-466818388FB3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30" authorId="0" shapeId="0" xr:uid="{AF861F7D-8EB0-45BB-BA96-275B5D323A4F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31" authorId="0" shapeId="0" xr:uid="{C7E6F034-CFAE-44F9-8C73-FD55B81922FF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32" authorId="0" shapeId="0" xr:uid="{D08E9916-5758-463C-ADB0-1BD9E610B890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34" authorId="0" shapeId="0" xr:uid="{15256A72-B6B3-438A-9B4F-1ABDA3B3D8BE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35" authorId="0" shapeId="0" xr:uid="{CFFA896B-DE5C-4EE8-A3C3-23DBE08EC5B8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38" authorId="0" shapeId="0" xr:uid="{D089FF93-2962-4081-A88C-8CBA936676AA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40" authorId="0" shapeId="0" xr:uid="{8ADB1B69-763D-4F41-BF68-E9CD513711A3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41" authorId="0" shapeId="0" xr:uid="{5BE7F436-7E4D-478C-B60A-CDFEAAD7CB19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43" authorId="0" shapeId="0" xr:uid="{CD6DB985-33C6-446F-A6F1-09DA6546073D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  <comment ref="S44" authorId="0" shapeId="0" xr:uid="{D0008DCF-1F1B-48D0-9556-6BD5CB2824B4}">
      <text>
        <r>
          <rPr>
            <b/>
            <sz val="9"/>
            <color indexed="81"/>
            <rFont val="Tahoma"/>
            <family val="2"/>
          </rPr>
          <t>Jinhoo:</t>
        </r>
        <r>
          <rPr>
            <sz val="9"/>
            <color indexed="81"/>
            <rFont val="Tahoma"/>
            <family val="2"/>
          </rPr>
          <t xml:space="preserve">
iễn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392A963-51A4-499F-98B7-8D22148C3A30}" keepAlive="1" interval="10" name="Query - CSG" description="Connection to the 'CSG' query in the workbook." type="5" refreshedVersion="8" background="1" refreshOnLoad="1" saveData="1">
    <dbPr connection="Provider=Microsoft.Mashup.OleDb.1;Data Source=$Workbook$;Location=CSG;Extended Properties=&quot;&quot;" command="SELECT * FROM [CSG]"/>
  </connection>
  <connection id="2" xr16:uid="{0591642F-D4C5-464A-BE51-E8BFACDA2814}" keepAlive="1" interval="10" name="Query - Data" description="Connection to the 'Data' query in the workbook." type="5" refreshedVersion="8" background="1" refreshOnLoad="1" saveData="1">
    <dbPr connection="Provider=Microsoft.Mashup.OleDb.1;Data Source=$Workbook$;Location=Data;Extended Properties=&quot;&quot;" command="SELECT * FROM [Data]"/>
  </connection>
  <connection id="3" xr16:uid="{DB77BFC7-F643-414D-AF7C-81DD48562C84}" keepAlive="1" name="Query - DVDK" description="Connection to the 'DVDK' query in the workbook." type="5" refreshedVersion="8" background="1" saveData="1">
    <dbPr connection="Provider=Microsoft.Mashup.OleDb.1;Data Source=$Workbook$;Location=DVDK;Extended Properties=&quot;&quot;" command="SELECT * FROM [DVDK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<sst xmlns="http://schemas.openxmlformats.org/spreadsheetml/2006/main" count="1374" uniqueCount="598">
  <si>
    <t>Kỳ hạn</t>
  </si>
  <si>
    <t>Số ngày</t>
  </si>
  <si>
    <t>Ngày đóng</t>
  </si>
  <si>
    <t>Trả gốc</t>
  </si>
  <si>
    <t>Trả lãi</t>
  </si>
  <si>
    <t xml:space="preserve">Dư nợ còn lại </t>
  </si>
  <si>
    <t>Lãi suất ưu đãi (%/năm)</t>
  </si>
  <si>
    <t>Thời gian vay (tháng)</t>
  </si>
  <si>
    <t>Tổng số tiền vay (VND)</t>
  </si>
  <si>
    <t>LỊCH TRẢ NỢ DỰ KIẾN</t>
  </si>
  <si>
    <t xml:space="preserve">  Ngày vay dự kiến</t>
  </si>
  <si>
    <t xml:space="preserve">  Lãi dự kiến sau ưu đãi (%/năm)</t>
  </si>
  <si>
    <t xml:space="preserve">  Thời gian ưu đãi (tháng)</t>
  </si>
  <si>
    <t xml:space="preserve">  Thời gian ân hạn gốc (tháng)</t>
  </si>
  <si>
    <t>Total</t>
  </si>
  <si>
    <t>KHÁCH HÀNG VAY</t>
  </si>
  <si>
    <t>SỐ TIỀN HẰNG THÁNG</t>
  </si>
  <si>
    <t>GIÁ XE</t>
  </si>
  <si>
    <t>LÃI SUẤT</t>
  </si>
  <si>
    <t>7Y</t>
  </si>
  <si>
    <t>6Y</t>
  </si>
  <si>
    <t>5Y</t>
  </si>
  <si>
    <t>STT</t>
  </si>
  <si>
    <t>THÀNH TIỀN</t>
  </si>
  <si>
    <t>Tổng cộng chi phí đăng ký</t>
  </si>
  <si>
    <t>VND</t>
  </si>
  <si>
    <t>PHƯƠNG THỨC TRẢ THẲNG</t>
  </si>
  <si>
    <t>Tiền xe:</t>
  </si>
  <si>
    <t>Chi phí đăng ký:</t>
  </si>
  <si>
    <t>Tổng cộng:</t>
  </si>
  <si>
    <t>PHƯƠNG THỨC TRẢ QUA NGÂN HÀNG</t>
  </si>
  <si>
    <t>Vay ngân hàng:</t>
  </si>
  <si>
    <t>Trả trước:</t>
  </si>
  <si>
    <t>(1)</t>
  </si>
  <si>
    <t>(2)</t>
  </si>
  <si>
    <t>Tổng cộng (1) + (2)</t>
  </si>
  <si>
    <t>Giá xe</t>
  </si>
  <si>
    <t xml:space="preserve">Bảo hiểm trách nhiệm dân sự + người ngồi trên xe </t>
  </si>
  <si>
    <t xml:space="preserve">Bảo hiểm vật chất xe/năm </t>
  </si>
  <si>
    <t>15%</t>
  </si>
  <si>
    <t>4Y</t>
  </si>
  <si>
    <t>20%</t>
  </si>
  <si>
    <t>8Y</t>
  </si>
  <si>
    <t>TPBank</t>
  </si>
  <si>
    <t>Other Bank</t>
  </si>
  <si>
    <t>Tên Xe</t>
  </si>
  <si>
    <t>Grand I10</t>
  </si>
  <si>
    <t>Elantra</t>
  </si>
  <si>
    <t>Tucson Dầu</t>
  </si>
  <si>
    <t>Solati</t>
  </si>
  <si>
    <t>SOLATI</t>
  </si>
  <si>
    <t>-</t>
  </si>
  <si>
    <t>ACCENT</t>
  </si>
  <si>
    <t>ELANTRA</t>
  </si>
  <si>
    <t>KONA</t>
  </si>
  <si>
    <t>TUCSON</t>
  </si>
  <si>
    <t>SANTAFE</t>
  </si>
  <si>
    <t>Loại xe :</t>
  </si>
  <si>
    <t>Gia đình :</t>
  </si>
  <si>
    <t>Kinh doanh :</t>
  </si>
  <si>
    <t>Kinh doanh Taxi :</t>
  </si>
  <si>
    <t>Trả trước :</t>
  </si>
  <si>
    <t>CÁC KHOẢN LỆ PHÍ (Hoàn trả lại nếu dư)</t>
  </si>
  <si>
    <t>Code quà tặng giảm giá :</t>
  </si>
  <si>
    <t>TP.HCM</t>
  </si>
  <si>
    <t>Tây Ninh</t>
  </si>
  <si>
    <t>Bình Dương</t>
  </si>
  <si>
    <t>Đồng Nai</t>
  </si>
  <si>
    <t>Vũng Tàu</t>
  </si>
  <si>
    <t>Long An</t>
  </si>
  <si>
    <t>Ninh Thuận</t>
  </si>
  <si>
    <t>Bình Thuận</t>
  </si>
  <si>
    <t>Bình Phước</t>
  </si>
  <si>
    <t>Phan Thiết</t>
  </si>
  <si>
    <t>Phan Rang</t>
  </si>
  <si>
    <t>Nha Trang</t>
  </si>
  <si>
    <t>Bình Định</t>
  </si>
  <si>
    <t>Phú Yên</t>
  </si>
  <si>
    <t>Đắk Lắk</t>
  </si>
  <si>
    <t>Đắk Nông</t>
  </si>
  <si>
    <t>Gia Lai</t>
  </si>
  <si>
    <t>Kom Tum</t>
  </si>
  <si>
    <t>Đà Lạt</t>
  </si>
  <si>
    <t>Đà Nẵng</t>
  </si>
  <si>
    <t>Huế</t>
  </si>
  <si>
    <t>Thanh Hóa</t>
  </si>
  <si>
    <t>Nghệ An</t>
  </si>
  <si>
    <t>Tiền Giang</t>
  </si>
  <si>
    <t>Bến Tre</t>
  </si>
  <si>
    <t>Trà Vinh</t>
  </si>
  <si>
    <t>An Giang</t>
  </si>
  <si>
    <t>Kiên Giang</t>
  </si>
  <si>
    <t>Hậu Giang</t>
  </si>
  <si>
    <t>Cần Thơ</t>
  </si>
  <si>
    <t>Đồng Tháp</t>
  </si>
  <si>
    <t>Vĩnh Long</t>
  </si>
  <si>
    <t>Bạc Liêu</t>
  </si>
  <si>
    <t>Sóc Trăng</t>
  </si>
  <si>
    <t>Cà Mau</t>
  </si>
  <si>
    <t>CHI PHÍ ĐĂNG KÝ</t>
  </si>
  <si>
    <t>Tổng tiền đưa trước</t>
  </si>
  <si>
    <t>Dòng xe</t>
  </si>
  <si>
    <t>Gia đình7C:</t>
  </si>
  <si>
    <t>Giá gốc :</t>
  </si>
  <si>
    <t>- Dán phim cách nhiệt Bh 10 Năm</t>
  </si>
  <si>
    <t>- Lót sàn cách âm , chống cháy</t>
  </si>
  <si>
    <t>- Camera hành trình</t>
  </si>
  <si>
    <t>- Thẻ nhớ hành trình</t>
  </si>
  <si>
    <t>- Tẩu sạc USB</t>
  </si>
  <si>
    <t>- Phủ gầm</t>
  </si>
  <si>
    <t>- Viền che mưa</t>
  </si>
  <si>
    <t>10 Ngày</t>
  </si>
  <si>
    <t>10-15 Ngày</t>
  </si>
  <si>
    <t>15-25 Ngày</t>
  </si>
  <si>
    <t>20-30 Ngày</t>
  </si>
  <si>
    <t>30 - 45 Ngày</t>
  </si>
  <si>
    <t>45 - 60 Ngày</t>
  </si>
  <si>
    <t>60 - 75 Ngày</t>
  </si>
  <si>
    <t>75 - 90 Ngày</t>
  </si>
  <si>
    <t>DISCOUNT</t>
  </si>
  <si>
    <t>VIP</t>
  </si>
  <si>
    <t>- Hộp đen kinh doanh</t>
  </si>
  <si>
    <t>Registration fee (number car)</t>
  </si>
  <si>
    <t>Car certification fee</t>
  </si>
  <si>
    <t>Compulsory assurance 1 year</t>
  </si>
  <si>
    <t xml:space="preserve">Car assurance - optinal 1 year (not contraisn) </t>
  </si>
  <si>
    <t>Car license number service (in HCMC)</t>
  </si>
  <si>
    <t>Estimation of Car License Fee (Grand new car)</t>
  </si>
  <si>
    <t>Price :</t>
  </si>
  <si>
    <t>Discount :</t>
  </si>
  <si>
    <t>Last Price :</t>
  </si>
  <si>
    <t xml:space="preserve">Estimation of Car License Fee </t>
  </si>
  <si>
    <t>Estimation of Car License Fee :</t>
  </si>
  <si>
    <t>Base Price :</t>
  </si>
  <si>
    <t>CASH</t>
  </si>
  <si>
    <t>INSTALLMENT</t>
  </si>
  <si>
    <t>Total (1) + (2) :</t>
  </si>
  <si>
    <t>AMOUNT</t>
  </si>
  <si>
    <t>Tháng</t>
  </si>
  <si>
    <t>Trắng</t>
  </si>
  <si>
    <t>Đỏ</t>
  </si>
  <si>
    <t>Đen</t>
  </si>
  <si>
    <t>Vàng cát</t>
  </si>
  <si>
    <t>Vàng be</t>
  </si>
  <si>
    <t xml:space="preserve">Xanh </t>
  </si>
  <si>
    <t>Cam</t>
  </si>
  <si>
    <t>Xanh chuối</t>
  </si>
  <si>
    <t>Bạc</t>
  </si>
  <si>
    <t>Khung thuế HCM</t>
  </si>
  <si>
    <t>GỐC</t>
  </si>
  <si>
    <t>Car Model :</t>
  </si>
  <si>
    <t>Banking Loan :</t>
  </si>
  <si>
    <t>Completed :</t>
  </si>
  <si>
    <t>Lâm Đồng</t>
  </si>
  <si>
    <t>- Bệ bước chân cao cấp</t>
  </si>
  <si>
    <t>Giảm giá :</t>
  </si>
  <si>
    <t>Ngân hàng cho vay :</t>
  </si>
  <si>
    <t>Chênh lệch</t>
  </si>
  <si>
    <t>Lệch</t>
  </si>
  <si>
    <t>Giảm</t>
  </si>
  <si>
    <t>MODEL</t>
  </si>
  <si>
    <t>GIÁ HTC</t>
  </si>
  <si>
    <t>XE 2019</t>
  </si>
  <si>
    <t>XE 2020</t>
  </si>
  <si>
    <t>GIẢM GIÁ</t>
  </si>
  <si>
    <t>TẶNG PK</t>
  </si>
  <si>
    <t>THƯỞNG</t>
  </si>
  <si>
    <t>LƯƠNG NS</t>
  </si>
  <si>
    <t>GRAND I10</t>
  </si>
  <si>
    <t>Grand I10 Base</t>
  </si>
  <si>
    <t>Grand I10 MT</t>
  </si>
  <si>
    <t>Grand I10 AT</t>
  </si>
  <si>
    <t>Grand I10 SD Base</t>
  </si>
  <si>
    <t>Grand I10 SD MT</t>
  </si>
  <si>
    <t>Grand I10 SD AT</t>
  </si>
  <si>
    <t>Accent MT Base</t>
  </si>
  <si>
    <t>Accent MT Full</t>
  </si>
  <si>
    <t>Accent AT</t>
  </si>
  <si>
    <t>Accent AT ĐB</t>
  </si>
  <si>
    <t>Elantra 1.6 MT</t>
  </si>
  <si>
    <t>Elantra 1.6 AT</t>
  </si>
  <si>
    <t>Elantra 2.0 AT</t>
  </si>
  <si>
    <t>Elantra 1.6 Turbo</t>
  </si>
  <si>
    <t>Kona 2.0 TC</t>
  </si>
  <si>
    <t>Kona 2.0 ĐB</t>
  </si>
  <si>
    <t>Kona 1.6 Turbo</t>
  </si>
  <si>
    <t>Tucson 2.0 TC</t>
  </si>
  <si>
    <t>Tucson 2.0 ĐB</t>
  </si>
  <si>
    <t>Tucson 1.6 Turbo</t>
  </si>
  <si>
    <t>Santafe Xăng TC</t>
  </si>
  <si>
    <t>Santafe Xăng ĐB</t>
  </si>
  <si>
    <t>Santafe Xăng CC</t>
  </si>
  <si>
    <t>Santafe Dầu TC</t>
  </si>
  <si>
    <t>Santafe Dầu ĐB</t>
  </si>
  <si>
    <t>Santafe Dầu CC</t>
  </si>
  <si>
    <t>3 Món
Phim
Hộp</t>
  </si>
  <si>
    <t>- Không ghế : 940.000.000
 - Có ghế : 970.000.000 (Thương lượng)
 - Ghế U : + 50.000.000 (Trần, Màn hình, Sàn ốp gỗ, Định vị , Camera lùi, Đèn trần)</t>
  </si>
  <si>
    <t>Mã Nhóm 1</t>
  </si>
  <si>
    <t>Tên Nhóm 1</t>
  </si>
  <si>
    <t>NAM</t>
  </si>
  <si>
    <t>TAY</t>
  </si>
  <si>
    <t>TRUNG</t>
  </si>
  <si>
    <t>BAC</t>
  </si>
  <si>
    <t>Miền Nam</t>
  </si>
  <si>
    <t>Miền Tây</t>
  </si>
  <si>
    <t>Miền Trung</t>
  </si>
  <si>
    <t>Miền Bắc</t>
  </si>
  <si>
    <t>MẪ NHÓM 2</t>
  </si>
  <si>
    <t>TÊN NHÓM 2</t>
  </si>
  <si>
    <t>THANH TOÁN NGÂN HÀNG</t>
  </si>
  <si>
    <t>Hà Tĩnh</t>
  </si>
  <si>
    <t>GIÁ XE HIỆN TẠI</t>
  </si>
  <si>
    <t>Số tiền /tháng</t>
  </si>
  <si>
    <t>Số tiền dự tính hằng tháng trên là tạm tính, số tiền trả hằng tháng sẽ giảm dần theo dư nợ (tháng sau ít hơn tháng trước)</t>
  </si>
  <si>
    <t>Số tiền trả trước</t>
  </si>
  <si>
    <t>- Gói bảo hành nâng cấp 05 năm</t>
  </si>
  <si>
    <t>- Thảm taplo</t>
  </si>
  <si>
    <t xml:space="preserve">  Lãi tạm tính sau ưu đãi (%/năm)</t>
  </si>
  <si>
    <t>Hà Nội</t>
  </si>
  <si>
    <t>Bắc Giang</t>
  </si>
  <si>
    <t>Registration duty (10% of price)</t>
  </si>
  <si>
    <t>Thuế bạ HCM</t>
  </si>
  <si>
    <t>XE 2021</t>
  </si>
  <si>
    <t>GIÁ XE BẢN CŨ</t>
  </si>
  <si>
    <t>Phụ kiện</t>
  </si>
  <si>
    <t>Tips : Xác định nhu cầu khách hàng</t>
  </si>
  <si>
    <t>1. Anh/ chị có dự định nhận xe trong tháng không hay mình tham khảo trước để em tư vấn anh/ chị luôn ạ !</t>
  </si>
  <si>
    <t>2. Dạ vậy để tiện cho anh trải nghiệm thực tế trước khi quyết định em đem xe cho Anh/ chị lái thử để cảm nhận luôn nha !</t>
  </si>
  <si>
    <t>3. Trong tuần này Anh/chị có rãnh không ạ, sắp xếp ghé qua Showroom em, sẵn tiện xem xe và em tư vấn kỹ hơn về xe và ngân hàng luôn</t>
  </si>
  <si>
    <t>Giá HTC</t>
  </si>
  <si>
    <t>KHÔNG XE</t>
  </si>
  <si>
    <t>Không xe</t>
  </si>
  <si>
    <t>Nam Định</t>
  </si>
  <si>
    <t>Quảng Bình</t>
  </si>
  <si>
    <t>Quãng Ngải</t>
  </si>
  <si>
    <t>Quảng Nam</t>
  </si>
  <si>
    <t>Xe</t>
  </si>
  <si>
    <t>Hòa Bình</t>
  </si>
  <si>
    <t>Hà Nam</t>
  </si>
  <si>
    <t>Bắc Ninh</t>
  </si>
  <si>
    <t>Cao Bằng</t>
  </si>
  <si>
    <t>Hải Phòng</t>
  </si>
  <si>
    <t>Ninh Bình</t>
  </si>
  <si>
    <t>Thái Bình</t>
  </si>
  <si>
    <t>Sơn La</t>
  </si>
  <si>
    <t>CP ỨNG</t>
  </si>
  <si>
    <t>- Phủ Ceramic</t>
  </si>
  <si>
    <t>CHÍNH SÁCH GIÁ XE T7</t>
  </si>
  <si>
    <t>3 Món + Đụng deal liên hệ TP</t>
  </si>
  <si>
    <t>ss</t>
  </si>
  <si>
    <t>XE TP&gt;HCM</t>
  </si>
  <si>
    <t>QUÀ TẶNG</t>
  </si>
  <si>
    <t>LƯƠNG</t>
  </si>
  <si>
    <t>- Trả góp 03 năm (dư nợ giảm dần)</t>
  </si>
  <si>
    <t>- Trả góp 04 năm (dư nợ giảm dần)</t>
  </si>
  <si>
    <t>- Trả góp 05 năm (dư nợ giảm dần)</t>
  </si>
  <si>
    <t>- Trả góp 06 năm (dư nợ giảm dần)</t>
  </si>
  <si>
    <t>- Trả góp 07 năm (dư nợ giảm dần)</t>
  </si>
  <si>
    <t>- Trả góp 08 năm (dư nợ giảm dần)</t>
  </si>
  <si>
    <t>Năm thứ 1 : 4%       Năm thứ 3 : 2%      Năm thứ 5 : Free
Năm thứ 2 : 3%      Năm thứ 4 : 1%</t>
  </si>
  <si>
    <t>TẤT TOÁN TRƯỚC HẠN THAM KHẢO</t>
  </si>
  <si>
    <t>Dịch vụ đăng ký xe</t>
  </si>
  <si>
    <t>LƯU Ý THUẾ</t>
  </si>
  <si>
    <t>Gói Trang Trí</t>
  </si>
  <si>
    <t>- Bộ lên kiếng tự động</t>
  </si>
  <si>
    <t>- 5L Nguyên liệu</t>
  </si>
  <si>
    <t>Đăng Ký Xe Định Quán + 1tr5</t>
  </si>
  <si>
    <t>- Lót sàn 5D</t>
  </si>
  <si>
    <t>Kinh Doanh 7C :</t>
  </si>
  <si>
    <t>Chương Trình 2022 :</t>
  </si>
  <si>
    <t>Chương Trình 2023 :</t>
  </si>
  <si>
    <t>Thuế HN tăng thêm :</t>
  </si>
  <si>
    <t>Tin nhắn nhanh</t>
  </si>
  <si>
    <t>Dạ mình đã chọn được phiên bản nào chưa ạ, nếu chưa để e tư vấn cho mình thêm để dễ so sánh các bản</t>
  </si>
  <si>
    <t>Dạ mình tham kháo giá và chương trình khuyến mãi để cân nhắc lấy xe đúng không ạ</t>
  </si>
  <si>
    <t>Mình tham khảo lấy xe lăn bánh biển số về đâu ạ, để e tính cho mình bảng giá chi tiết tham khảo cho dễ</t>
  </si>
  <si>
    <t>Mình dự định mua tiền may luôn hay là chọn hình thức trả góp ạ, bên e có hỗ trợ trả góp tối đa lên tới 85% luôn ạ</t>
  </si>
  <si>
    <t>Trả góp thì bên e hiện có 2 hình thức :
- Ngân hàng nước ngoài :
+ Ưu điểm : Lãi tốt và Chăm sóc khách hàng tốt, dịch vụ hậu mãi tốt
+ Nhược điểm : Hồ sơ khó duyệt, phải chứng minh được thu nhập và giấy tờ đầy đủ
- Ngân hàng trong nước :
+ Ưu điểm : Hồ sơ vay dễ và nhanh
+ Nhược điểm : Lãi cao hơn ngân hàng nước ngoài và các chính sach hậu mãi sẽ không bằng ngân hàng nước ngoài</t>
  </si>
  <si>
    <t>Mình có dự định lấy xe trong tháng luôn chưa ạ hay dự định quá tháng mới lấy xe ạ</t>
  </si>
  <si>
    <t>- The quotation is valid for 48 hours from the issuance time.
- The estimated costs will be refunded if there is a surplus after the invoice is generated.
- Gift vouchers and promotions are subject to availability at the time of vehicle pickup.
- The validity period of gift vouchers is 48 hours from the activation time.
- Note: Bank payment is estimated based on the current highest interest rate. Customers who are eligible for better loan rates will have better options.</t>
  </si>
  <si>
    <t xml:space="preserve">To: </t>
  </si>
  <si>
    <t>Fee to protect street in VN 1 year</t>
  </si>
  <si>
    <t>Car decoration package</t>
  </si>
  <si>
    <t>Deposit</t>
  </si>
  <si>
    <t>- Car cover, floor mat, leather-wrapped steering wheel, fire extinguisher, specialized towel</t>
  </si>
  <si>
    <t>-  The 10% discount code for genuine accessories</t>
  </si>
  <si>
    <t>Free gift accessory</t>
  </si>
  <si>
    <t>Amount per month</t>
  </si>
  <si>
    <t>- Installment payment for 03 years</t>
  </si>
  <si>
    <t>- Installment payment for 04 years</t>
  </si>
  <si>
    <t>- Installment payment for 05 years</t>
  </si>
  <si>
    <t>- Installment payment for 06 years</t>
  </si>
  <si>
    <t>- Installment payment for 07 years</t>
  </si>
  <si>
    <t>- Installment payment for 08 years</t>
  </si>
  <si>
    <t>The estimated monthly amount above is tentative, the actual monthly payment will decrease according to the outstanding balance (less in the following months than in the previous ones)</t>
  </si>
  <si>
    <t>Discount gift code:</t>
  </si>
  <si>
    <t>Early settlement for reference</t>
  </si>
  <si>
    <t>First Year : 4%       Third year : 2%            Fifth year : Free
Second year : 3%    Fourth year 4 : 1%</t>
  </si>
  <si>
    <t>Payment method for cash purchase</t>
  </si>
  <si>
    <t>Bank loan payment method</t>
  </si>
  <si>
    <t>Total registration fee</t>
  </si>
  <si>
    <t>- 5L of raw materials</t>
  </si>
  <si>
    <t>Số tiền vay</t>
  </si>
  <si>
    <t>LƯU Ý THUẾ
ĐĂNG KÝ XE</t>
  </si>
  <si>
    <t>Kính gửi :</t>
  </si>
  <si>
    <t>Điều chỉnh giá :</t>
  </si>
  <si>
    <t>Trả góp thì bên e hiện có 2 hình thức :
- Ngân hàng nước ngoài :
+ Hỗ trợ tối đa : 80% giá trị xe + 7 Năm
+ Ưu điểm : Lãi tốt và Chăm sóc khách hàng tốt, dịch vụ hậu mãi tốt
+ Nhược điểm : Hồ sơ khó duyệt, phải chứng minh được thu nhập và giấy tờ đầy đủ
- Ngân hàng trong nước :
+ Hỗ trợ tối đa : 85% + 8 Năm
+ Ưu điểm : Hồ sơ vay dễ và nhanh
+ Nhược điểm : Lãi cao hơn ngân hàng nước ngoài và các chính sach hậu mãi sẽ không bằng ngân hàng nước ngoài</t>
  </si>
  <si>
    <t>Địa điểm đăng ký</t>
  </si>
  <si>
    <t>GHI CHÚ</t>
  </si>
  <si>
    <t>An Nhơn</t>
  </si>
  <si>
    <t>Hoài Nhơn</t>
  </si>
  <si>
    <t>An Lão</t>
  </si>
  <si>
    <t>Hoài Ân</t>
  </si>
  <si>
    <t>Phù Cát</t>
  </si>
  <si>
    <t>Phù Mỹ</t>
  </si>
  <si>
    <t>Tây Sơn</t>
  </si>
  <si>
    <t>Tuy Phước</t>
  </si>
  <si>
    <t>Vân Canh</t>
  </si>
  <si>
    <t>Vĩnh Thạnh</t>
  </si>
  <si>
    <t>Quận Cẩm Lệ</t>
  </si>
  <si>
    <t>Quận Hải Châu</t>
  </si>
  <si>
    <t>Quận Liên Chiểu</t>
  </si>
  <si>
    <t>Quận Ngũ Hành Sơn</t>
  </si>
  <si>
    <t>Quận Sơn Trà</t>
  </si>
  <si>
    <t>Quận Thanh Khê</t>
  </si>
  <si>
    <t>Hòa Vang</t>
  </si>
  <si>
    <t>Hoàng Sa</t>
  </si>
  <si>
    <t>Thành phố Tuy Hòa</t>
  </si>
  <si>
    <t>Đông Hòa</t>
  </si>
  <si>
    <t>Sông Cầu</t>
  </si>
  <si>
    <t>Đồng Xuân</t>
  </si>
  <si>
    <t>Phú Hòa</t>
  </si>
  <si>
    <t>Sơn Hòa</t>
  </si>
  <si>
    <t>Sông Hinh</t>
  </si>
  <si>
    <t>Tây Hòa</t>
  </si>
  <si>
    <t>Tuy An</t>
  </si>
  <si>
    <t>Thành phố Hội An</t>
  </si>
  <si>
    <t>Thành phố Tam Kỳ</t>
  </si>
  <si>
    <t>Điện Bàn</t>
  </si>
  <si>
    <t>Bắc Trà My</t>
  </si>
  <si>
    <t>Đại Lộc</t>
  </si>
  <si>
    <t>Đông Giang</t>
  </si>
  <si>
    <t>Duy Xuyên</t>
  </si>
  <si>
    <t>Hiệp Đức</t>
  </si>
  <si>
    <t>Nam Giang</t>
  </si>
  <si>
    <t>Nam Trà My</t>
  </si>
  <si>
    <t>Nông Sơn</t>
  </si>
  <si>
    <t>Núi Thành</t>
  </si>
  <si>
    <t>Phú Ninh</t>
  </si>
  <si>
    <t>Phước Sơn</t>
  </si>
  <si>
    <t>Quế Sơn</t>
  </si>
  <si>
    <t>Tây Giang</t>
  </si>
  <si>
    <t>Thăng Bình</t>
  </si>
  <si>
    <t>Tiên Phước</t>
  </si>
  <si>
    <t>Thành phố Quảng Ngãi</t>
  </si>
  <si>
    <t>Đức Phổ</t>
  </si>
  <si>
    <t>Ba Tơ</t>
  </si>
  <si>
    <t>Bình Sơn</t>
  </si>
  <si>
    <t>Lý Sơn</t>
  </si>
  <si>
    <t>Minh Long</t>
  </si>
  <si>
    <t>Mộ Đức</t>
  </si>
  <si>
    <t>Nghĩa Hành</t>
  </si>
  <si>
    <t>Sơn Hà</t>
  </si>
  <si>
    <t>Sơn Tây</t>
  </si>
  <si>
    <t>Sơn Tịnh</t>
  </si>
  <si>
    <t>Trà Bồng</t>
  </si>
  <si>
    <t>Tư Nghĩa</t>
  </si>
  <si>
    <t>TRA CỨU ĐỊA CHỈ ĐĂNG KÝ XE</t>
  </si>
  <si>
    <t>Khu vực</t>
  </si>
  <si>
    <t>Tiền gốc</t>
  </si>
  <si>
    <t>Tình trạng</t>
  </si>
  <si>
    <t>[HCM]</t>
  </si>
  <si>
    <t>[Bình Dương]</t>
  </si>
  <si>
    <t>[Đồng Nai]</t>
  </si>
  <si>
    <t>[Bình Phước]</t>
  </si>
  <si>
    <t>[Vũng Tàu]</t>
  </si>
  <si>
    <t>[Tây Ninh]</t>
  </si>
  <si>
    <t>[Đắk Lắk]</t>
  </si>
  <si>
    <t>[Đắk Nông]</t>
  </si>
  <si>
    <t>[Gia Lai]</t>
  </si>
  <si>
    <t>[Kon Tum]</t>
  </si>
  <si>
    <t>[Lâm Đồng]</t>
  </si>
  <si>
    <t>[An Giang]</t>
  </si>
  <si>
    <t>[Bạc Liêu]</t>
  </si>
  <si>
    <t>[Bến Tre]</t>
  </si>
  <si>
    <t>[Cà Mau]</t>
  </si>
  <si>
    <t>[Long An]</t>
  </si>
  <si>
    <t>[Sóc Trăng]</t>
  </si>
  <si>
    <t>[Tiền Giang]</t>
  </si>
  <si>
    <t>[Vĩnh Long]</t>
  </si>
  <si>
    <t>[Bình Định]</t>
  </si>
  <si>
    <t>[Bình Thuận]</t>
  </si>
  <si>
    <t>[Đà Nẵng]</t>
  </si>
  <si>
    <t>[Ninh Thuận]</t>
  </si>
  <si>
    <t>[Phú Yên]</t>
  </si>
  <si>
    <t>[Quảng Nam]</t>
  </si>
  <si>
    <t>[Quãng Ngãi]</t>
  </si>
  <si>
    <t>[Kiên Giang]</t>
  </si>
  <si>
    <t>[Đồng Tháp]</t>
  </si>
  <si>
    <t>Bước 1 : Đặt cọc tối thiểu 10tr để lên HĐ mua bán chính thức
Bước 2 : Bên Em sẽ tiến hành đem HĐ bản chính qua cho mình
Bước 3 : Trong thời gian đó bên e sẽ có BP hỗ trợ ngân hàng làm việc với bên mình
+ TH 1 : Làm NH không được bên e sẽ back lại 100% tiền cọc
+ TH 2 : Làm NH okay 2 bên sẽ tiến hành bước tiếp theo của HĐ
Bước 4 : Sau khi Ngân hàng ra thư cho vay bên Mua sẽ tiến hành thanh toán tiền đối ứng cho bên A (bên bán)
Bước 5 : Bên Bán sẽ tiến hành làm thủ tục ra biển số (Dự kiến 3- 5 ngày)
Bước 6 : Bên Bán sẽ báo bên Mua về thủ tục bấm số ra biển =&gt; Sau khi hoàn thành bên Bán sẽ gửi toàn bộ giấy tờ về Ngân hàng
Bước 7 : Ngân hàng gọi bên Mua lên ký giấy tờ giải ngân =&gt; Tiền giải ngân vào tài khoản Hyundai =&gt; Bên Mua nhận xe và hoàn tất HĐ</t>
  </si>
  <si>
    <t>[Hà Tĩnh]</t>
  </si>
  <si>
    <t>Hưng Khê</t>
  </si>
  <si>
    <t>Nghi lộc</t>
  </si>
  <si>
    <t>Huyện khác</t>
  </si>
  <si>
    <t>Trống</t>
  </si>
  <si>
    <t>[Hậu Giang]</t>
  </si>
  <si>
    <t>Chương Trình 2024 :</t>
  </si>
  <si>
    <t>Lệ phí đăng kí biển số (thu theo biên lai nhà nước)</t>
  </si>
  <si>
    <t>Phí đường bộ (thu theo biên lai nhà nước)</t>
  </si>
  <si>
    <t>Lệ phí cấp sổ đăng kiểm (thu theo biên lai nhà nước)</t>
  </si>
  <si>
    <t>Thành Phố Huế</t>
  </si>
  <si>
    <t>Vinfast VF3</t>
  </si>
  <si>
    <t>TÊN XE</t>
  </si>
  <si>
    <t>Minio Green</t>
  </si>
  <si>
    <t>Herio Green</t>
  </si>
  <si>
    <t>Vinfast VF5</t>
  </si>
  <si>
    <t>Vinfast VF5 Plus</t>
  </si>
  <si>
    <t>Nerio Green</t>
  </si>
  <si>
    <t>Vinfast VF6</t>
  </si>
  <si>
    <t>Limo Green</t>
  </si>
  <si>
    <t>AC Van</t>
  </si>
  <si>
    <t>Vinfast VF7</t>
  </si>
  <si>
    <t>Vinfast VF8</t>
  </si>
  <si>
    <t>Vinfast VF9</t>
  </si>
  <si>
    <t>Vinfast VF6 Eco</t>
  </si>
  <si>
    <t>Vinfast VF6 Eco (NC)</t>
  </si>
  <si>
    <t>Vinfast VF6 Plus</t>
  </si>
  <si>
    <t>Vinfast VF6 Plus (NC)</t>
  </si>
  <si>
    <t>Vinfast VF7 Eco</t>
  </si>
  <si>
    <t>Vinfast VF7 Plus (TC) - Thép</t>
  </si>
  <si>
    <t>Vinfast VF7 Plus (NC) - Thép</t>
  </si>
  <si>
    <t>Vinfast VF7 Plus (TC) - Kính</t>
  </si>
  <si>
    <t>Vinfast VF7 Plus (NC) - Kính</t>
  </si>
  <si>
    <t>Vinfast VF8 Eco (TC)</t>
  </si>
  <si>
    <t>Vinfast VF8 Eco (NC)</t>
  </si>
  <si>
    <t>Vinfast VF8 Plus</t>
  </si>
  <si>
    <t>Vinfast VF9 Eco - 7 Chỗ</t>
  </si>
  <si>
    <t>Vinfast VF9 Plus - Trần Thép (7C)</t>
  </si>
  <si>
    <t>Vinfast VF9 Plus - Trần Thép (6C)</t>
  </si>
  <si>
    <t>THUẾ BẠ HIỂN THỊ</t>
  </si>
  <si>
    <t>THUẾ BẠ</t>
  </si>
  <si>
    <t>ĐIỀU CHỈNH</t>
  </si>
  <si>
    <t>CHÍNH SÁCH GIÁ MỚI NHẤT</t>
  </si>
  <si>
    <t>GIÁ 
NIÊM YẾT</t>
  </si>
  <si>
    <t>THU CŨ
ĐỔI MỚI</t>
  </si>
  <si>
    <t>VINCLUB</t>
  </si>
  <si>
    <t>CHÍNH SÁCH A</t>
  </si>
  <si>
    <t>CHÍNH SÁCH B</t>
  </si>
  <si>
    <t>CHÍNH SÁCH C</t>
  </si>
  <si>
    <t>EC Van TC</t>
  </si>
  <si>
    <t>EC Van NC</t>
  </si>
  <si>
    <t>VINFAST</t>
  </si>
  <si>
    <t>Miễn phí sạc 02 năm tại VGreen</t>
  </si>
  <si>
    <t>Miễn phí bãi đổ xe và ưu tiên hệ sinh thái VINGROUP</t>
  </si>
  <si>
    <t>CSA</t>
  </si>
  <si>
    <t>CSB</t>
  </si>
  <si>
    <t>CSC</t>
  </si>
  <si>
    <t>MINIO</t>
  </si>
  <si>
    <t>HERIO</t>
  </si>
  <si>
    <t>NERIO</t>
  </si>
  <si>
    <t>LIMO</t>
  </si>
  <si>
    <t>ECVAN</t>
  </si>
  <si>
    <t>VF.3</t>
  </si>
  <si>
    <t>VF.5</t>
  </si>
  <si>
    <t>VF.6</t>
  </si>
  <si>
    <t>VF.7</t>
  </si>
  <si>
    <t>VF.8</t>
  </si>
  <si>
    <t>VF.9</t>
  </si>
  <si>
    <t>BẢO HÀNH</t>
  </si>
  <si>
    <t xml:space="preserve">- Bảo hành Pin : 8 Năm </t>
  </si>
  <si>
    <t>Thu cũ đổi mới</t>
  </si>
  <si>
    <t>- Bảng báo giá chỉ có hiệu lực 24h từ lúc phát hành
- Bảng tạm tính các chi phí có liên quan sẽ hoàn lại nếu dư sau khi có hóa đơn
- Các mã quà tặng và khuyến mãi sẽ tùy thời điểm nhận xe
- Thời gian hiệu lực của mã quà tặng sẽ có hiệu lục 48h sau khi kích hoạt
- Lưu ý : phần thanh toán ngân hàng là tạm tính theo mức lãi cao nhất hiện tại, quý khách có đủ điều kiện vay ngân hàng tốt hơn lãi sẽ tốt hơn</t>
  </si>
  <si>
    <t>BẢNG GIÁ TẠM TÍNH</t>
  </si>
  <si>
    <t>DỊCH VỤ KHÁCH HÀNG</t>
  </si>
  <si>
    <t>SỐ KM</t>
  </si>
  <si>
    <t>[Huế]</t>
  </si>
  <si>
    <t>VNEID - TRUYỀN THỐNG (KHÔNG XE)</t>
  </si>
  <si>
    <t>VNEID TOÀN TRÌNH - KHÔNG XE</t>
  </si>
  <si>
    <t>VNEID - TOÀN TRÌNH (KHÔNG XE)</t>
  </si>
  <si>
    <t>VNEID - TRUYỀN THỐNG (CÓ XE)</t>
  </si>
  <si>
    <t>BẢNG GIÁ DVDK VINFAST 2025</t>
  </si>
  <si>
    <t>PHÍ CÀ VẸT NHANH</t>
  </si>
  <si>
    <t>1,500,000-2,00,000</t>
  </si>
  <si>
    <t>[Trà Vinh]</t>
  </si>
  <si>
    <t>[Cần Thơ]</t>
  </si>
  <si>
    <t>[Nha Trang]</t>
  </si>
  <si>
    <t>Thuế trước bạ tam tính (miễn phí)</t>
  </si>
  <si>
    <t>Lương</t>
  </si>
  <si>
    <t>VinClub</t>
  </si>
  <si>
    <t>Vinclub</t>
  </si>
  <si>
    <t>Vinfast VF3 (NC)</t>
  </si>
  <si>
    <t>Chương Trình 2025 :</t>
  </si>
  <si>
    <t>Vinfast VF5 Plus (NC)</t>
  </si>
  <si>
    <t>GIÁ NIÊM YẾT</t>
  </si>
  <si>
    <t>TỔNG CỘNG</t>
  </si>
  <si>
    <t>CÁC CHƯƠNG TRÌNH KHUYẾN MÃI</t>
  </si>
  <si>
    <t>GIÁ XE SAU KHUYẾN MÃI</t>
  </si>
  <si>
    <t>QUYỀN LỢI</t>
  </si>
  <si>
    <t>CHƯƠNG TRÌNH GIẢM GIÁ KHÁC</t>
  </si>
  <si>
    <t>Vinfast VF9 Plus - Trần Kính (7C)</t>
  </si>
  <si>
    <t>Vinfast VF9 Plus - Trần Kính (6C)</t>
  </si>
  <si>
    <t>Thưởng</t>
  </si>
  <si>
    <t>Biên nhà máy</t>
  </si>
  <si>
    <t>BIÊN NHÀ MÁY</t>
  </si>
  <si>
    <t>Biên Nhà Máy</t>
  </si>
  <si>
    <t>Biên</t>
  </si>
  <si>
    <t>[Quy Nhơn]</t>
  </si>
  <si>
    <t>Hỏi lại</t>
  </si>
  <si>
    <t>[Quảng Trị]</t>
  </si>
  <si>
    <t>- Bảo hành 10 năm hoặc 200.000 Km tùy điều kiện nào đến trước</t>
  </si>
  <si>
    <t xml:space="preserve"> 5. ƯU ĐÃI ĐẶC BIỆT</t>
  </si>
  <si>
    <t>THÔNG SỐ CƠ BẢN</t>
  </si>
  <si>
    <t>GIÁ NIÊM YẾT (ĐÃ BAO GỒM PIN)</t>
  </si>
  <si>
    <t>VNĐ</t>
  </si>
  <si>
    <t>● Khách hàng thân thiết (nếu có)</t>
  </si>
  <si>
    <t>● Ưu đãi khác</t>
  </si>
  <si>
    <t>GIÁ CUỐI CÙNG</t>
  </si>
  <si>
    <t>CHI PHÍ LĂN BÁNH</t>
  </si>
  <si>
    <t>1. Thuế bạ</t>
  </si>
  <si>
    <t>2. Lệ phí đăng kí biển số (thu theo biên lai nhà nước)</t>
  </si>
  <si>
    <t>3. Phí đường bộ (thu theo biên lai nhà nước)</t>
  </si>
  <si>
    <t>4. Lệ phí cấp sổ đăng kiểm (thu theo biên lai nhà nước)</t>
  </si>
  <si>
    <t xml:space="preserve">5. Bảo hiểm trách nhiệm dân sự + người ngồi trên xe </t>
  </si>
  <si>
    <t xml:space="preserve">6. Bảo hiểm vật chất xe/năm </t>
  </si>
  <si>
    <t>7. Dịch vụ đăng ký xe</t>
  </si>
  <si>
    <t>Miễn phí</t>
  </si>
  <si>
    <t>ƯU ĐÃI
HẬU MÃI</t>
  </si>
  <si>
    <t>03 NĂM</t>
  </si>
  <si>
    <t>04 NĂM</t>
  </si>
  <si>
    <t>05 NĂM</t>
  </si>
  <si>
    <t>06 NĂM</t>
  </si>
  <si>
    <t>07 NĂM</t>
  </si>
  <si>
    <t>08 NĂM</t>
  </si>
  <si>
    <t>DỰ TÍNH NGÂN HÀNG</t>
  </si>
  <si>
    <t>● Ưu đãi giảm giá xe 4%</t>
  </si>
  <si>
    <t>THÔNG SỐ</t>
  </si>
  <si>
    <t>Thời gian nạp pin (10 - 70%
trong 36 phút</t>
  </si>
  <si>
    <t>Thời gian nạp pin (10 - 70%) trong 33 phút</t>
  </si>
  <si>
    <t>Thời gian nạp pin (10 - 70%) trong 27 phút</t>
  </si>
  <si>
    <t>Thời gian nạp pin (10 - 70%) trong 25 phút</t>
  </si>
  <si>
    <t>Thời gian nạp pin (10 - 70%) trong 30 phút</t>
  </si>
  <si>
    <t>Thời gian nạp pin (10 - 70%) &lt; 25 phút</t>
  </si>
  <si>
    <t>Thời gian nạp pin (10 - 70%) &lt; 28 phút</t>
  </si>
  <si>
    <t>Thời gian nạp pin (10 - 70%) trong 35 phút</t>
  </si>
  <si>
    <t>Công suất tối đa 30 kW/43 hp</t>
  </si>
  <si>
    <t>Công suất tối đa 100 kW/134 hp</t>
  </si>
  <si>
    <t>Công suất tối đa 100 kW/147 hp</t>
  </si>
  <si>
    <t>Công suất tối đa 130 kW/174 hp</t>
  </si>
  <si>
    <t>Công suất tối đa 150 kW/201 hp</t>
  </si>
  <si>
    <t>Công suất tối đa 260 kW/349 hp</t>
  </si>
  <si>
    <t>Công suất tối đa 300 kW/402 hp</t>
  </si>
  <si>
    <t>Lazang 13 Inch</t>
  </si>
  <si>
    <t>Lazang 16 Inch</t>
  </si>
  <si>
    <t>Lazang 17 Inch</t>
  </si>
  <si>
    <t>Lazang 18 Inch</t>
  </si>
  <si>
    <t>Lazang 19 Inch</t>
  </si>
  <si>
    <t>Lazang 20 Inch</t>
  </si>
  <si>
    <t>Lazang 21 Inch</t>
  </si>
  <si>
    <t>Không trang bị</t>
  </si>
  <si>
    <t>Trang bị 01 túi khí</t>
  </si>
  <si>
    <t>Trang bị 02 túi khí</t>
  </si>
  <si>
    <t>Trang bị 06 túi khí</t>
  </si>
  <si>
    <t>Trang bị 04 túi khí</t>
  </si>
  <si>
    <t>Trang bị 08 túi khí</t>
  </si>
  <si>
    <t>Trang bị 10 túi khí</t>
  </si>
  <si>
    <t>Trang bị 11 túi khí</t>
  </si>
  <si>
    <t>THANH TOÁN</t>
  </si>
  <si>
    <t>Tips : Xác định nhu cầu khách hàn</t>
  </si>
  <si>
    <t>Lãi Vay các bank :
- TRả trước: 20 % trở lên
- Lãi suất :
+ VPBank (Không cần CM thu nhập) : 6.9%/ 2 năm / Thả nổi cỡ 12% (Cần mua BH khoản vay ~ 1.5% giá trị vay)
+ Lotte (Có CM Thu nhập) : 6.9%/ 2 năm / Thả nổi cỡ 12% (Không cần mua BH khoản vay)
+ Sacombank : 6.5%/ 2 năm / Thả nổi cỡ 12% (Không cần mua BH khoản vay)
+ TPBank : 6.5%/ 2 năm / Thả nổi cỡ 12% (cần mua BH khoản vay)
Bank nước ngoài như Shinhan :
4.8% / cố định 3 năm
Thả nổi cỡ : 10.25%
Cần CM thu nhập (NH Nước ngoài không ưu tiên hồ sơ nhỏ nên có thể sẽ cần mua bảo hiêm)</t>
  </si>
  <si>
    <t>BẢO HIỂM VC XE</t>
  </si>
  <si>
    <t>Quãng đường di chuyển dự kiến 210Km</t>
  </si>
  <si>
    <t>Quãng đường di chuyển dự kiến 326Km</t>
  </si>
  <si>
    <t>Quãng đường di chuyển dự kiến 318Km</t>
  </si>
  <si>
    <t>Quãng đường di chuyển dự kiến 480Km</t>
  </si>
  <si>
    <t>Quãng đường di chuyển dự kiến 460Km</t>
  </si>
  <si>
    <t>Quãng đường di chuyển dự kiến 450Km</t>
  </si>
  <si>
    <t>Quãng đường di chuyển dự kiến 498Km</t>
  </si>
  <si>
    <t>Quãng đường di chuyển dự kiến 496Km</t>
  </si>
  <si>
    <t>Quãng đường di chuyển dự kiến 626 Km</t>
  </si>
  <si>
    <t>Quãng đường di chuyển dự kiến 457 Km</t>
  </si>
  <si>
    <t>Quãng đường di chuyển dự kiến 562 Km</t>
  </si>
  <si>
    <t>Quãng đường di chuyển dự kiến 602 Km</t>
  </si>
  <si>
    <t>● Thu cũ đổi mới (nếu có)</t>
  </si>
  <si>
    <t>● Quy đổi bảo hiểm (áp dụng cho VF3 &amp; VF5)</t>
  </si>
  <si>
    <t>GIÁ KHUYẾN MÃI</t>
  </si>
  <si>
    <t xml:space="preserve"> (GIÁ XE SAU KHUYẾN MÃI + CHI PHÍ ĐĂNG KÝ)</t>
  </si>
  <si>
    <t>● Ưu đãi 3% dành cho Công An &amp; Quân Đội (nếu có)</t>
  </si>
  <si>
    <t>LAC.HONG</t>
  </si>
  <si>
    <t xml:space="preserve">Vinfast Lạc Hồng </t>
  </si>
  <si>
    <t>Vinfast Lạc Hồng (Chống Đạn)</t>
  </si>
  <si>
    <t>Lạc Hồng</t>
  </si>
  <si>
    <t>Công suất tối đa 340 kW/455 hp</t>
  </si>
  <si>
    <t>Quãng đường di chuyển dự kiến 595 Km</t>
  </si>
  <si>
    <t>Quãng đường di chuyển dự kiến 450 Km</t>
  </si>
  <si>
    <t>Trả trước VPBank :</t>
  </si>
  <si>
    <t>Trả trước Shinhan :</t>
  </si>
  <si>
    <t>Hưng</t>
  </si>
  <si>
    <t>Disble 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</si>
</sst>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_);_(* \(#,##0.0\);_(* &quot;-&quot;??_);_(@_)"/>
    <numFmt numFmtId="165" formatCode="_(* #,##0_);_(* \(#,##0\);_(* &quot;-&quot;??_);_(@_)"/>
    <numFmt numFmtId="166" formatCode="_(* #,##0.0_);_(* \(#,##0.0\);_(* &quot;-&quot;?_);_(@_)"/>
    <numFmt numFmtId="167" formatCode="[$-1000409]h:mm:ss\ AM/PM;@"/>
    <numFmt numFmtId="168" formatCode="0.0%"/>
    <numFmt numFmtId="169" formatCode="_-* #,##0_-;\-* #,##0_-;_-* &quot;-&quot;??_-;_-@_-"/>
    <numFmt numFmtId="170" formatCode="General\ &quot;Km&quot;"/>
    <numFmt numFmtId="171" formatCode="_-* #,##0.0000_-;\-* #,##0.0000_-;_-* &quot;-&quot;??_-;_-@_-"/>
    <numFmt numFmtId="172" formatCode="_-* #,##0.00\ _₫_-;\-* #,##0.00\ _₫_-;_-* &quot;-&quot;??\ _₫_-;_-@_-"/>
    <numFmt numFmtId="173" formatCode="_-* #,##0.00000_-;\-* #,##0.00000_-;_-* &quot;-&quot;??_-;_-@_-"/>
  </numFmts>
  <fonts count="124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3"/>
      <color theme="0"/>
      <name val="Times New Roman"/>
      <family val="1"/>
    </font>
    <font>
      <b/>
      <sz val="11"/>
      <color theme="1" tint="4.9989318521683403E-2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15"/>
      <color theme="1"/>
      <name val="Times New Roman"/>
      <family val="1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1.5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i/>
      <sz val="15"/>
      <color theme="0"/>
      <name val="Times New Roman"/>
      <family val="1"/>
    </font>
    <font>
      <b/>
      <sz val="11"/>
      <color theme="0"/>
      <name val="Times New Roman"/>
      <family val="1"/>
    </font>
    <font>
      <b/>
      <sz val="15"/>
      <color theme="0"/>
      <name val="Times New Roman"/>
      <family val="1"/>
    </font>
    <font>
      <sz val="11"/>
      <color rgb="FFFF0000"/>
      <name val="Times New Roman"/>
      <family val="1"/>
    </font>
    <font>
      <b/>
      <i/>
      <sz val="11"/>
      <color theme="0"/>
      <name val="Times New Roman"/>
      <family val="1"/>
    </font>
    <font>
      <sz val="10"/>
      <name val="Arial"/>
      <family val="2"/>
    </font>
    <font>
      <b/>
      <sz val="12"/>
      <color theme="0"/>
      <name val="Times New Roman"/>
      <family val="1"/>
    </font>
    <font>
      <b/>
      <i/>
      <sz val="12"/>
      <color rgb="FF002060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i/>
      <u/>
      <sz val="11"/>
      <color rgb="FFFF0000"/>
      <name val="Times New Roman"/>
      <family val="1"/>
    </font>
    <font>
      <b/>
      <sz val="20"/>
      <color theme="1"/>
      <name val="Times New Roman"/>
      <family val="1"/>
    </font>
    <font>
      <b/>
      <i/>
      <sz val="11.5"/>
      <color theme="0"/>
      <name val="Times New Roman"/>
      <family val="1"/>
    </font>
    <font>
      <b/>
      <sz val="9.1999999999999993"/>
      <color theme="0"/>
      <name val="Times New Roman"/>
      <family val="1"/>
    </font>
    <font>
      <b/>
      <sz val="25"/>
      <color theme="0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3"/>
      <color rgb="FF002060"/>
      <name val="Times New Roman"/>
      <family val="1"/>
    </font>
    <font>
      <b/>
      <i/>
      <sz val="9"/>
      <color theme="0"/>
      <name val="Times New Roman"/>
      <family val="1"/>
    </font>
    <font>
      <b/>
      <i/>
      <sz val="15"/>
      <color theme="1"/>
      <name val="Times New Roman"/>
      <family val="1"/>
    </font>
    <font>
      <sz val="12"/>
      <color theme="0"/>
      <name val="Times New Roman"/>
      <family val="1"/>
    </font>
    <font>
      <b/>
      <i/>
      <sz val="12"/>
      <color theme="0"/>
      <name val="Times New Roman"/>
      <family val="1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  <font>
      <b/>
      <sz val="30"/>
      <color rgb="FFFF0000"/>
      <name val="Times New Roman"/>
      <family val="1"/>
    </font>
    <font>
      <sz val="10"/>
      <color rgb="FF000000"/>
      <name val="Arial"/>
      <family val="2"/>
    </font>
    <font>
      <b/>
      <sz val="12"/>
      <color rgb="FFC00000"/>
      <name val="Times New Roman"/>
      <family val="1"/>
    </font>
    <font>
      <sz val="11"/>
      <color theme="1"/>
      <name val="Arial"/>
      <family val="2"/>
    </font>
    <font>
      <sz val="11"/>
      <color rgb="FFFFFFFF"/>
      <name val="Times New Roman"/>
      <family val="1"/>
    </font>
    <font>
      <i/>
      <u/>
      <sz val="11"/>
      <color theme="1"/>
      <name val="Times New Roman"/>
      <family val="1"/>
    </font>
    <font>
      <sz val="8"/>
      <color rgb="FF000000"/>
      <name val="Segoe UI"/>
      <family val="2"/>
    </font>
    <font>
      <b/>
      <sz val="18"/>
      <color theme="0"/>
      <name val="Times New Roman"/>
      <family val="1"/>
    </font>
    <font>
      <b/>
      <i/>
      <sz val="11.5"/>
      <color rgb="FFC00000"/>
      <name val="Times New Roman"/>
      <family val="1"/>
    </font>
    <font>
      <b/>
      <sz val="10"/>
      <color theme="0" tint="-4.9989318521683403E-2"/>
      <name val="Times New Roman"/>
      <family val="1"/>
    </font>
    <font>
      <b/>
      <sz val="14"/>
      <color theme="0" tint="-4.9989318521683403E-2"/>
      <name val="Times New Roman"/>
      <family val="1"/>
    </font>
    <font>
      <b/>
      <i/>
      <sz val="12"/>
      <color theme="0" tint="-4.9989318521683403E-2"/>
      <name val="Times New Roman"/>
      <family val="1"/>
    </font>
    <font>
      <b/>
      <i/>
      <sz val="11.5"/>
      <color theme="1"/>
      <name val="Times New Roman"/>
      <family val="1"/>
    </font>
    <font>
      <b/>
      <sz val="9.1999999999999993"/>
      <color theme="1"/>
      <name val="Times New Roman"/>
      <family val="1"/>
    </font>
    <font>
      <b/>
      <sz val="11.5"/>
      <color rgb="FFFF0000"/>
      <name val="Times New Roman"/>
      <family val="1"/>
    </font>
    <font>
      <b/>
      <i/>
      <sz val="11.5"/>
      <color rgb="FFFF0000"/>
      <name val="Times New Roman"/>
      <family val="1"/>
    </font>
    <font>
      <sz val="11"/>
      <color rgb="FF293039"/>
      <name val="Times New Roman"/>
      <family val="1"/>
    </font>
    <font>
      <b/>
      <sz val="17"/>
      <color rgb="FF293039"/>
      <name val="Times New Roman"/>
      <family val="1"/>
    </font>
    <font>
      <sz val="13"/>
      <color rgb="FF293039"/>
      <name val="Times New Roman"/>
      <family val="1"/>
    </font>
    <font>
      <sz val="11"/>
      <color rgb="FFF3EDE0"/>
      <name val="Times New Roman"/>
      <family val="1"/>
    </font>
    <font>
      <b/>
      <sz val="13"/>
      <color rgb="FF293039"/>
      <name val="Times New Roman"/>
      <family val="1"/>
    </font>
    <font>
      <sz val="50"/>
      <color theme="1"/>
      <name val="Times New Roman"/>
      <family val="1"/>
    </font>
    <font>
      <b/>
      <sz val="21"/>
      <color theme="1"/>
      <name val="Saira Condensed Medium"/>
    </font>
    <font>
      <b/>
      <sz val="15"/>
      <color theme="1"/>
      <name val="Saira Condensed ExtraLight"/>
    </font>
    <font>
      <b/>
      <sz val="16"/>
      <color rgb="FF293039"/>
      <name val="Saira Condensed ExtraBold"/>
    </font>
    <font>
      <b/>
      <sz val="16"/>
      <color theme="0"/>
      <name val="Saira Condensed ExtraBold"/>
    </font>
    <font>
      <b/>
      <sz val="15"/>
      <color rgb="FF293039"/>
      <name val="Cabin"/>
    </font>
    <font>
      <b/>
      <sz val="13"/>
      <color rgb="FF293039"/>
      <name val="Cabin"/>
    </font>
    <font>
      <b/>
      <sz val="12"/>
      <color rgb="FF293039"/>
      <name val="Saira"/>
    </font>
    <font>
      <b/>
      <sz val="15"/>
      <color rgb="FFFF0000"/>
      <name val="Saira"/>
    </font>
    <font>
      <b/>
      <sz val="11"/>
      <color theme="0"/>
      <name val="Cabin"/>
    </font>
    <font>
      <b/>
      <sz val="25"/>
      <color theme="0"/>
      <name val="Saira"/>
    </font>
    <font>
      <b/>
      <sz val="16"/>
      <color rgb="FF293039"/>
      <name val="Saira"/>
    </font>
    <font>
      <b/>
      <sz val="13"/>
      <color rgb="FF293039"/>
      <name val="Saira"/>
    </font>
    <font>
      <b/>
      <sz val="13"/>
      <color rgb="FF00B050"/>
      <name val="Cabin"/>
    </font>
    <font>
      <b/>
      <sz val="13"/>
      <color rgb="FF1464F4"/>
      <name val="Cabin"/>
    </font>
    <font>
      <u/>
      <sz val="11"/>
      <color theme="10"/>
      <name val="Calibri"/>
      <family val="2"/>
      <scheme val="minor"/>
    </font>
    <font>
      <b/>
      <sz val="12"/>
      <color theme="0"/>
      <name val="Cabin"/>
    </font>
    <font>
      <sz val="11"/>
      <color theme="0"/>
      <name val="Cabin"/>
    </font>
    <font>
      <b/>
      <sz val="15"/>
      <color theme="1"/>
      <name val="Cabin"/>
    </font>
    <font>
      <b/>
      <i/>
      <sz val="11"/>
      <color theme="1"/>
      <name val="Cabin"/>
    </font>
    <font>
      <b/>
      <i/>
      <sz val="15"/>
      <color theme="1"/>
      <name val="Cabin"/>
    </font>
    <font>
      <b/>
      <sz val="11"/>
      <color theme="1"/>
      <name val="Cabin"/>
    </font>
    <font>
      <b/>
      <i/>
      <sz val="12"/>
      <color theme="0"/>
      <name val="Cabin"/>
    </font>
    <font>
      <sz val="12"/>
      <color theme="0"/>
      <name val="Cabin"/>
    </font>
    <font>
      <b/>
      <sz val="12"/>
      <color rgb="FFFF0000"/>
      <name val="Cabin"/>
    </font>
    <font>
      <b/>
      <sz val="12"/>
      <color rgb="FFC00000"/>
      <name val="Cabin"/>
    </font>
    <font>
      <sz val="11"/>
      <color rgb="FFFFFFFF"/>
      <name val="Cabin"/>
    </font>
    <font>
      <b/>
      <sz val="12"/>
      <color theme="1"/>
      <name val="Cabin"/>
    </font>
    <font>
      <b/>
      <i/>
      <sz val="13"/>
      <color theme="1"/>
      <name val="Cabin"/>
    </font>
    <font>
      <sz val="11"/>
      <color theme="1"/>
      <name val="Cabin"/>
    </font>
    <font>
      <b/>
      <sz val="13"/>
      <color theme="1"/>
      <name val="Cabin"/>
    </font>
    <font>
      <b/>
      <sz val="18"/>
      <color rgb="FFFF0000"/>
      <name val="Cabin"/>
    </font>
    <font>
      <b/>
      <sz val="20"/>
      <color rgb="FF002060"/>
      <name val="Cabin"/>
    </font>
    <font>
      <b/>
      <sz val="21"/>
      <color rgb="FF3B3D40"/>
      <name val="Saira"/>
    </font>
    <font>
      <b/>
      <sz val="13"/>
      <color theme="9" tint="-0.249977111117893"/>
      <name val="Saira"/>
    </font>
    <font>
      <b/>
      <sz val="15"/>
      <color theme="5" tint="-0.249977111117893"/>
      <name val="Cabin Medium"/>
    </font>
    <font>
      <b/>
      <sz val="13"/>
      <color theme="5" tint="-0.249977111117893"/>
      <name val="Cabin Medium"/>
    </font>
    <font>
      <b/>
      <sz val="16"/>
      <color rgb="FFC00000"/>
      <name val="Saira"/>
    </font>
    <font>
      <b/>
      <sz val="15"/>
      <color rgb="FFC00000"/>
      <name val="Saira"/>
    </font>
    <font>
      <b/>
      <sz val="13"/>
      <color rgb="FF002060"/>
      <name val="Saira"/>
    </font>
    <font>
      <b/>
      <sz val="15"/>
      <color theme="7" tint="-0.499984740745262"/>
      <name val="Cabin"/>
    </font>
    <font>
      <b/>
      <i/>
      <sz val="20"/>
      <color theme="1"/>
      <name val="Cabin"/>
    </font>
    <font>
      <sz val="11"/>
      <color theme="9" tint="0.79998168889431442"/>
      <name val="Times New Roman"/>
      <family val="1"/>
      <charset val="163"/>
    </font>
    <font>
      <b/>
      <sz val="20"/>
      <color rgb="FF3B3D40"/>
      <name val="Saira Condensed ExtraBold"/>
    </font>
    <font>
      <sz val="11"/>
      <color rgb="FFFF0000"/>
      <name val="Saira"/>
      <charset val="163"/>
    </font>
    <font>
      <sz val="11"/>
      <color theme="0" tint="-4.9989318521683403E-2"/>
      <name val="Times New Roman"/>
      <family val="1"/>
    </font>
    <font>
      <sz val="11"/>
      <color rgb="FFFF0000"/>
      <name val="Times New Roman"/>
      <family val="1"/>
      <charset val="163"/>
    </font>
    <font>
      <b/>
      <i/>
      <sz val="13"/>
      <color rgb="FFFF0000"/>
      <name val="Cabin"/>
      <charset val="163"/>
    </font>
    <font>
      <sz val="12"/>
      <color rgb="FFFF0000"/>
      <name val="Times New Roman"/>
      <family val="1"/>
      <charset val="163"/>
    </font>
    <font>
      <sz val="11"/>
      <color theme="0" tint="-4.9989318521683403E-2"/>
      <name val="Times New Roman"/>
      <family val="1"/>
      <charset val="163"/>
    </font>
    <font>
      <b/>
      <sz val="11"/>
      <color rgb="FFFF0000"/>
      <name val="Cabin"/>
    </font>
    <font>
      <b/>
      <sz val="11"/>
      <color theme="3"/>
      <name val="Cabin"/>
    </font>
  </fonts>
  <fills count="5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7DD1B0"/>
        <bgColor indexed="64"/>
      </patternFill>
    </fill>
    <fill>
      <patternFill patternType="solid">
        <fgColor rgb="FF293039"/>
        <bgColor indexed="64"/>
      </patternFill>
    </fill>
    <fill>
      <patternFill patternType="solid">
        <fgColor rgb="FFF3EDE0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theme="9"/>
      </right>
      <top/>
      <bottom/>
      <diagonal/>
    </border>
    <border>
      <left/>
      <right/>
      <top style="thin">
        <color theme="9"/>
      </top>
      <bottom/>
      <diagonal/>
    </border>
    <border>
      <left/>
      <right/>
      <top/>
      <bottom style="thin">
        <color theme="9"/>
      </bottom>
      <diagonal/>
    </border>
    <border>
      <left/>
      <right style="thin">
        <color theme="9"/>
      </right>
      <top style="thin">
        <color indexed="64"/>
      </top>
      <bottom/>
      <diagonal/>
    </border>
    <border>
      <left style="thin">
        <color theme="9"/>
      </left>
      <right/>
      <top/>
      <bottom style="thin">
        <color indexed="64"/>
      </bottom>
      <diagonal/>
    </border>
    <border>
      <left/>
      <right style="thin">
        <color theme="9"/>
      </right>
      <top/>
      <bottom style="thin">
        <color indexed="64"/>
      </bottom>
      <diagonal/>
    </border>
    <border>
      <left style="thin">
        <color theme="9"/>
      </left>
      <right/>
      <top style="thin">
        <color theme="9"/>
      </top>
      <bottom style="thin">
        <color indexed="64"/>
      </bottom>
      <diagonal/>
    </border>
    <border>
      <left/>
      <right style="thin">
        <color theme="9"/>
      </right>
      <top style="thin">
        <color theme="9"/>
      </top>
      <bottom style="thin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hair">
        <color indexed="64"/>
      </top>
      <bottom/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9"/>
      </left>
      <right style="thin">
        <color theme="9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/>
      <diagonal/>
    </border>
    <border>
      <left style="medium">
        <color auto="1"/>
      </left>
      <right style="medium">
        <color rgb="FFCCCCCC"/>
      </right>
      <top/>
      <bottom/>
      <diagonal/>
    </border>
    <border>
      <left style="medium">
        <color auto="1"/>
      </left>
      <right style="medium">
        <color rgb="FFCCCCCC"/>
      </right>
      <top/>
      <bottom style="thin">
        <color auto="1"/>
      </bottom>
      <diagonal/>
    </border>
    <border>
      <left style="medium">
        <color auto="1"/>
      </left>
      <right style="medium">
        <color rgb="FFCCCCCC"/>
      </right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</borders>
  <cellStyleXfs count="9">
    <xf numFmtId="0" fontId="0" fillId="0" borderId="0"/>
    <xf numFmtId="43" fontId="4" fillId="0" borderId="0" applyFont="0" applyFill="0" applyBorder="0" applyAlignment="0" applyProtection="0"/>
    <xf numFmtId="0" fontId="28" fillId="0" borderId="0"/>
    <xf numFmtId="43" fontId="28" fillId="0" borderId="0" applyFont="0" applyFill="0" applyBorder="0" applyAlignment="0" applyProtection="0"/>
    <xf numFmtId="0" fontId="52" fillId="0" borderId="0"/>
    <xf numFmtId="41" fontId="4" fillId="0" borderId="0" applyFont="0" applyFill="0" applyBorder="0" applyAlignment="0" applyProtection="0"/>
    <xf numFmtId="0" fontId="28" fillId="0" borderId="0"/>
    <xf numFmtId="172" fontId="28" fillId="0" borderId="0" applyFont="0" applyFill="0" applyBorder="0" applyAlignment="0" applyProtection="0"/>
    <xf numFmtId="0" fontId="87" fillId="0" borderId="0" applyNumberFormat="0" applyFill="0" applyBorder="0" applyAlignment="0" applyProtection="0"/>
  </cellStyleXfs>
  <cellXfs count="98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1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/>
    <xf numFmtId="3" fontId="2" fillId="0" borderId="1" xfId="0" applyNumberFormat="1" applyFont="1" applyBorder="1" applyAlignment="1">
      <alignment horizontal="right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right" vertical="center"/>
    </xf>
    <xf numFmtId="3" fontId="2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/>
    <xf numFmtId="3" fontId="1" fillId="0" borderId="0" xfId="0" applyNumberFormat="1" applyFont="1" applyAlignment="1">
      <alignment horizontal="right" vertical="center"/>
    </xf>
    <xf numFmtId="3" fontId="1" fillId="0" borderId="0" xfId="0" applyNumberFormat="1" applyFont="1" applyAlignment="1">
      <alignment horizont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10" fontId="1" fillId="4" borderId="1" xfId="0" applyNumberFormat="1" applyFont="1" applyFill="1" applyBorder="1"/>
    <xf numFmtId="3" fontId="3" fillId="4" borderId="1" xfId="0" applyNumberFormat="1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14" fontId="2" fillId="4" borderId="2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/>
    <xf numFmtId="14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/>
    <xf numFmtId="3" fontId="2" fillId="0" borderId="5" xfId="0" applyNumberFormat="1" applyFont="1" applyBorder="1" applyAlignment="1">
      <alignment horizontal="right" vertical="center"/>
    </xf>
    <xf numFmtId="14" fontId="2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3" fontId="2" fillId="0" borderId="6" xfId="0" applyNumberFormat="1" applyFont="1" applyBorder="1"/>
    <xf numFmtId="3" fontId="2" fillId="0" borderId="6" xfId="0" applyNumberFormat="1" applyFont="1" applyBorder="1" applyAlignment="1">
      <alignment horizontal="right" vertical="center"/>
    </xf>
    <xf numFmtId="14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/>
    <xf numFmtId="3" fontId="2" fillId="5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3" fontId="2" fillId="5" borderId="1" xfId="0" applyNumberFormat="1" applyFont="1" applyFill="1" applyBorder="1" applyAlignment="1">
      <alignment horizontal="right"/>
    </xf>
    <xf numFmtId="3" fontId="2" fillId="0" borderId="6" xfId="0" applyNumberFormat="1" applyFont="1" applyBorder="1" applyAlignment="1">
      <alignment horizontal="right"/>
    </xf>
    <xf numFmtId="164" fontId="2" fillId="0" borderId="0" xfId="1" applyNumberFormat="1" applyFont="1"/>
    <xf numFmtId="165" fontId="2" fillId="0" borderId="0" xfId="1" applyNumberFormat="1" applyFont="1"/>
    <xf numFmtId="43" fontId="2" fillId="0" borderId="0" xfId="0" applyNumberFormat="1" applyFont="1"/>
    <xf numFmtId="43" fontId="2" fillId="0" borderId="0" xfId="1" applyFont="1"/>
    <xf numFmtId="166" fontId="2" fillId="0" borderId="0" xfId="0" applyNumberFormat="1" applyFont="1"/>
    <xf numFmtId="10" fontId="1" fillId="4" borderId="1" xfId="0" quotePrefix="1" applyNumberFormat="1" applyFont="1" applyFill="1" applyBorder="1"/>
    <xf numFmtId="165" fontId="2" fillId="0" borderId="0" xfId="0" applyNumberFormat="1" applyFont="1"/>
    <xf numFmtId="0" fontId="5" fillId="0" borderId="0" xfId="0" applyFont="1"/>
    <xf numFmtId="165" fontId="5" fillId="0" borderId="0" xfId="0" applyNumberFormat="1" applyFont="1"/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/>
    <xf numFmtId="3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center"/>
    </xf>
    <xf numFmtId="14" fontId="1" fillId="4" borderId="1" xfId="0" quotePrefix="1" applyNumberFormat="1" applyFont="1" applyFill="1" applyBorder="1" applyProtection="1">
      <protection locked="0"/>
    </xf>
    <xf numFmtId="165" fontId="1" fillId="6" borderId="1" xfId="1" applyNumberFormat="1" applyFont="1" applyFill="1" applyBorder="1"/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5" fontId="1" fillId="0" borderId="0" xfId="1" applyNumberFormat="1" applyFont="1" applyAlignment="1">
      <alignment horizontal="center" vertical="center"/>
    </xf>
    <xf numFmtId="165" fontId="5" fillId="0" borderId="0" xfId="1" applyNumberFormat="1" applyFont="1"/>
    <xf numFmtId="165" fontId="2" fillId="0" borderId="0" xfId="1" applyNumberFormat="1" applyFont="1" applyBorder="1"/>
    <xf numFmtId="0" fontId="2" fillId="0" borderId="0" xfId="0" applyFont="1" applyProtection="1">
      <protection locked="0"/>
    </xf>
    <xf numFmtId="165" fontId="2" fillId="0" borderId="0" xfId="1" applyNumberFormat="1" applyFont="1" applyProtection="1">
      <protection locked="0"/>
    </xf>
    <xf numFmtId="0" fontId="2" fillId="0" borderId="8" xfId="0" applyFont="1" applyBorder="1" applyProtection="1">
      <protection locked="0"/>
    </xf>
    <xf numFmtId="0" fontId="1" fillId="0" borderId="8" xfId="0" applyFont="1" applyBorder="1" applyProtection="1">
      <protection locked="0"/>
    </xf>
    <xf numFmtId="0" fontId="2" fillId="0" borderId="1" xfId="0" applyFont="1" applyBorder="1" applyAlignment="1" applyProtection="1">
      <alignment horizontal="center"/>
      <protection locked="0"/>
    </xf>
    <xf numFmtId="165" fontId="2" fillId="0" borderId="2" xfId="1" applyNumberFormat="1" applyFont="1" applyBorder="1" applyProtection="1">
      <protection hidden="1"/>
    </xf>
    <xf numFmtId="165" fontId="2" fillId="0" borderId="2" xfId="1" applyNumberFormat="1" applyFont="1" applyBorder="1" applyProtection="1">
      <protection locked="0"/>
    </xf>
    <xf numFmtId="10" fontId="14" fillId="0" borderId="4" xfId="0" applyNumberFormat="1" applyFont="1" applyBorder="1" applyProtection="1">
      <protection locked="0"/>
    </xf>
    <xf numFmtId="165" fontId="1" fillId="0" borderId="2" xfId="1" applyNumberFormat="1" applyFont="1" applyBorder="1" applyProtection="1">
      <protection hidden="1"/>
    </xf>
    <xf numFmtId="0" fontId="1" fillId="0" borderId="0" xfId="0" applyFont="1" applyProtection="1">
      <protection locked="0"/>
    </xf>
    <xf numFmtId="0" fontId="2" fillId="0" borderId="10" xfId="0" applyFont="1" applyBorder="1" applyProtection="1">
      <protection locked="0"/>
    </xf>
    <xf numFmtId="165" fontId="2" fillId="0" borderId="0" xfId="1" applyNumberFormat="1" applyFont="1" applyProtection="1">
      <protection hidden="1"/>
    </xf>
    <xf numFmtId="0" fontId="2" fillId="0" borderId="11" xfId="0" applyFont="1" applyBorder="1" applyProtection="1">
      <protection locked="0"/>
    </xf>
    <xf numFmtId="165" fontId="2" fillId="0" borderId="8" xfId="1" applyNumberFormat="1" applyFont="1" applyBorder="1" applyProtection="1">
      <protection hidden="1"/>
    </xf>
    <xf numFmtId="165" fontId="2" fillId="0" borderId="8" xfId="1" applyNumberFormat="1" applyFont="1" applyBorder="1" applyProtection="1">
      <protection locked="0"/>
    </xf>
    <xf numFmtId="9" fontId="2" fillId="0" borderId="0" xfId="0" applyNumberFormat="1" applyFont="1" applyProtection="1">
      <protection hidden="1"/>
    </xf>
    <xf numFmtId="9" fontId="2" fillId="0" borderId="8" xfId="0" applyNumberFormat="1" applyFont="1" applyBorder="1" applyProtection="1">
      <protection hidden="1"/>
    </xf>
    <xf numFmtId="165" fontId="2" fillId="0" borderId="11" xfId="1" applyNumberFormat="1" applyFont="1" applyBorder="1" applyProtection="1">
      <protection hidden="1"/>
    </xf>
    <xf numFmtId="0" fontId="1" fillId="0" borderId="11" xfId="0" applyFont="1" applyBorder="1" applyProtection="1">
      <protection locked="0"/>
    </xf>
    <xf numFmtId="0" fontId="16" fillId="15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left" vertical="center"/>
    </xf>
    <xf numFmtId="0" fontId="16" fillId="6" borderId="1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165" fontId="15" fillId="0" borderId="1" xfId="1" applyNumberFormat="1" applyFont="1" applyBorder="1" applyAlignment="1">
      <alignment horizontal="center" vertical="center"/>
    </xf>
    <xf numFmtId="165" fontId="16" fillId="0" borderId="2" xfId="1" applyNumberFormat="1" applyFont="1" applyBorder="1" applyAlignment="1">
      <alignment horizontal="center" vertical="center"/>
    </xf>
    <xf numFmtId="165" fontId="16" fillId="0" borderId="0" xfId="1" applyNumberFormat="1" applyFont="1" applyAlignment="1">
      <alignment horizontal="center" vertical="center"/>
    </xf>
    <xf numFmtId="0" fontId="15" fillId="0" borderId="0" xfId="0" applyFont="1"/>
    <xf numFmtId="0" fontId="17" fillId="0" borderId="0" xfId="0" applyFont="1"/>
    <xf numFmtId="0" fontId="6" fillId="0" borderId="0" xfId="0" applyFont="1"/>
    <xf numFmtId="0" fontId="18" fillId="0" borderId="0" xfId="0" applyFont="1"/>
    <xf numFmtId="0" fontId="18" fillId="0" borderId="1" xfId="0" applyFont="1" applyBorder="1"/>
    <xf numFmtId="165" fontId="19" fillId="0" borderId="0" xfId="1" applyNumberFormat="1" applyFont="1" applyProtection="1">
      <protection locked="0"/>
    </xf>
    <xf numFmtId="9" fontId="19" fillId="9" borderId="1" xfId="1" applyNumberFormat="1" applyFont="1" applyFill="1" applyBorder="1" applyProtection="1">
      <protection locked="0"/>
    </xf>
    <xf numFmtId="10" fontId="9" fillId="18" borderId="1" xfId="0" applyNumberFormat="1" applyFont="1" applyFill="1" applyBorder="1" applyAlignment="1">
      <alignment horizontal="center" vertical="center"/>
    </xf>
    <xf numFmtId="165" fontId="2" fillId="0" borderId="0" xfId="0" applyNumberFormat="1" applyFont="1" applyProtection="1">
      <protection locked="0"/>
    </xf>
    <xf numFmtId="167" fontId="1" fillId="0" borderId="0" xfId="0" applyNumberFormat="1" applyFont="1" applyProtection="1">
      <protection locked="0"/>
    </xf>
    <xf numFmtId="1" fontId="20" fillId="0" borderId="0" xfId="0" applyNumberFormat="1" applyFont="1" applyProtection="1">
      <protection locked="0"/>
    </xf>
    <xf numFmtId="0" fontId="21" fillId="19" borderId="1" xfId="0" applyFont="1" applyFill="1" applyBorder="1" applyAlignment="1">
      <alignment horizontal="center" vertical="center"/>
    </xf>
    <xf numFmtId="0" fontId="19" fillId="0" borderId="1" xfId="0" applyFont="1" applyBorder="1" applyAlignment="1" applyProtection="1">
      <alignment horizontal="right"/>
      <protection locked="0"/>
    </xf>
    <xf numFmtId="165" fontId="24" fillId="21" borderId="1" xfId="0" applyNumberFormat="1" applyFont="1" applyFill="1" applyBorder="1" applyAlignment="1" applyProtection="1">
      <alignment vertical="center"/>
      <protection locked="0"/>
    </xf>
    <xf numFmtId="0" fontId="24" fillId="21" borderId="1" xfId="0" applyFont="1" applyFill="1" applyBorder="1" applyAlignment="1" applyProtection="1">
      <alignment vertical="center"/>
      <protection locked="0"/>
    </xf>
    <xf numFmtId="165" fontId="2" fillId="0" borderId="3" xfId="1" applyNumberFormat="1" applyFont="1" applyBorder="1" applyProtection="1">
      <protection hidden="1"/>
    </xf>
    <xf numFmtId="165" fontId="14" fillId="0" borderId="0" xfId="1" applyNumberFormat="1" applyFont="1" applyProtection="1">
      <protection locked="0"/>
    </xf>
    <xf numFmtId="0" fontId="1" fillId="0" borderId="8" xfId="0" applyFont="1" applyBorder="1" applyAlignment="1" applyProtection="1">
      <alignment horizontal="center"/>
      <protection locked="0"/>
    </xf>
    <xf numFmtId="0" fontId="2" fillId="0" borderId="8" xfId="0" quotePrefix="1" applyFont="1" applyBorder="1" applyAlignment="1" applyProtection="1">
      <alignment horizontal="center"/>
      <protection locked="0"/>
    </xf>
    <xf numFmtId="165" fontId="14" fillId="0" borderId="1" xfId="1" applyNumberFormat="1" applyFont="1" applyBorder="1" applyAlignment="1" applyProtection="1">
      <alignment horizontal="center"/>
      <protection locked="0"/>
    </xf>
    <xf numFmtId="3" fontId="1" fillId="4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4" fillId="0" borderId="0" xfId="0" applyFont="1"/>
    <xf numFmtId="0" fontId="14" fillId="0" borderId="0" xfId="0" applyFont="1" applyAlignment="1">
      <alignment horizontal="right" vertical="center"/>
    </xf>
    <xf numFmtId="0" fontId="26" fillId="0" borderId="0" xfId="0" applyFont="1"/>
    <xf numFmtId="0" fontId="3" fillId="0" borderId="0" xfId="0" applyFont="1" applyAlignment="1">
      <alignment horizontal="center" vertical="center"/>
    </xf>
    <xf numFmtId="0" fontId="24" fillId="21" borderId="1" xfId="0" applyFont="1" applyFill="1" applyBorder="1" applyAlignment="1" applyProtection="1">
      <alignment horizontal="center"/>
      <protection locked="0"/>
    </xf>
    <xf numFmtId="165" fontId="24" fillId="21" borderId="1" xfId="1" applyNumberFormat="1" applyFont="1" applyFill="1" applyBorder="1" applyAlignment="1" applyProtection="1">
      <alignment horizontal="right"/>
      <protection locked="0"/>
    </xf>
    <xf numFmtId="165" fontId="24" fillId="21" borderId="4" xfId="1" applyNumberFormat="1" applyFont="1" applyFill="1" applyBorder="1" applyAlignment="1" applyProtection="1">
      <alignment horizontal="center"/>
      <protection locked="0"/>
    </xf>
    <xf numFmtId="0" fontId="24" fillId="24" borderId="1" xfId="0" applyFont="1" applyFill="1" applyBorder="1" applyAlignment="1" applyProtection="1">
      <alignment horizontal="left" vertical="center"/>
      <protection locked="0"/>
    </xf>
    <xf numFmtId="165" fontId="24" fillId="24" borderId="1" xfId="0" applyNumberFormat="1" applyFont="1" applyFill="1" applyBorder="1" applyAlignment="1" applyProtection="1">
      <alignment horizontal="center" vertical="center"/>
      <protection locked="0"/>
    </xf>
    <xf numFmtId="165" fontId="25" fillId="24" borderId="3" xfId="1" applyNumberFormat="1" applyFont="1" applyFill="1" applyBorder="1" applyProtection="1">
      <protection hidden="1"/>
    </xf>
    <xf numFmtId="165" fontId="1" fillId="10" borderId="1" xfId="1" applyNumberFormat="1" applyFont="1" applyFill="1" applyBorder="1" applyProtection="1">
      <protection locked="0"/>
    </xf>
    <xf numFmtId="0" fontId="29" fillId="24" borderId="1" xfId="0" applyFont="1" applyFill="1" applyBorder="1" applyProtection="1">
      <protection locked="0"/>
    </xf>
    <xf numFmtId="165" fontId="29" fillId="24" borderId="1" xfId="0" applyNumberFormat="1" applyFont="1" applyFill="1" applyBorder="1" applyAlignment="1" applyProtection="1">
      <alignment horizontal="center" vertical="center"/>
      <protection locked="0"/>
    </xf>
    <xf numFmtId="165" fontId="2" fillId="0" borderId="0" xfId="1" applyNumberFormat="1" applyFont="1" applyAlignment="1">
      <alignment horizontal="center" vertical="center"/>
    </xf>
    <xf numFmtId="0" fontId="7" fillId="8" borderId="1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10" borderId="1" xfId="0" applyFont="1" applyFill="1" applyBorder="1" applyAlignment="1" applyProtection="1">
      <alignment horizontal="center" vertical="center"/>
      <protection locked="0"/>
    </xf>
    <xf numFmtId="3" fontId="6" fillId="7" borderId="1" xfId="0" applyNumberFormat="1" applyFont="1" applyFill="1" applyBorder="1" applyAlignment="1" applyProtection="1">
      <alignment horizontal="center" vertical="center"/>
      <protection locked="0"/>
    </xf>
    <xf numFmtId="3" fontId="6" fillId="3" borderId="1" xfId="0" applyNumberFormat="1" applyFont="1" applyFill="1" applyBorder="1" applyAlignment="1" applyProtection="1">
      <alignment horizontal="center" vertical="center"/>
      <protection locked="0"/>
    </xf>
    <xf numFmtId="3" fontId="6" fillId="4" borderId="1" xfId="0" applyNumberFormat="1" applyFont="1" applyFill="1" applyBorder="1" applyAlignment="1" applyProtection="1">
      <alignment horizontal="center" vertical="center"/>
      <protection locked="0"/>
    </xf>
    <xf numFmtId="3" fontId="6" fillId="8" borderId="1" xfId="0" applyNumberFormat="1" applyFont="1" applyFill="1" applyBorder="1" applyAlignment="1" applyProtection="1">
      <alignment horizontal="center" vertical="center"/>
      <protection locked="0"/>
    </xf>
    <xf numFmtId="3" fontId="6" fillId="13" borderId="1" xfId="0" applyNumberFormat="1" applyFont="1" applyFill="1" applyBorder="1" applyAlignment="1" applyProtection="1">
      <alignment horizontal="center" vertical="center"/>
      <protection locked="0"/>
    </xf>
    <xf numFmtId="3" fontId="6" fillId="14" borderId="1" xfId="0" applyNumberFormat="1" applyFont="1" applyFill="1" applyBorder="1" applyAlignment="1" applyProtection="1">
      <alignment horizontal="center" vertical="center"/>
      <protection locked="0"/>
    </xf>
    <xf numFmtId="165" fontId="15" fillId="0" borderId="2" xfId="1" applyNumberFormat="1" applyFont="1" applyBorder="1" applyAlignment="1">
      <alignment horizontal="center" vertical="center"/>
    </xf>
    <xf numFmtId="0" fontId="18" fillId="0" borderId="4" xfId="0" applyFont="1" applyBorder="1"/>
    <xf numFmtId="165" fontId="2" fillId="0" borderId="1" xfId="1" applyNumberFormat="1" applyFont="1" applyBorder="1"/>
    <xf numFmtId="165" fontId="26" fillId="0" borderId="0" xfId="1" applyNumberFormat="1" applyFont="1"/>
    <xf numFmtId="165" fontId="3" fillId="0" borderId="0" xfId="1" applyNumberFormat="1" applyFont="1" applyAlignment="1">
      <alignment horizontal="center" vertical="center"/>
    </xf>
    <xf numFmtId="165" fontId="1" fillId="0" borderId="1" xfId="1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15" fillId="0" borderId="0" xfId="1" applyNumberFormat="1" applyFont="1" applyBorder="1" applyAlignment="1">
      <alignment horizontal="center" vertical="center"/>
    </xf>
    <xf numFmtId="165" fontId="16" fillId="0" borderId="0" xfId="1" applyNumberFormat="1" applyFont="1" applyBorder="1" applyAlignment="1">
      <alignment horizontal="center" vertical="center"/>
    </xf>
    <xf numFmtId="165" fontId="0" fillId="0" borderId="0" xfId="1" applyNumberFormat="1" applyFont="1"/>
    <xf numFmtId="165" fontId="1" fillId="26" borderId="1" xfId="1" applyNumberFormat="1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165" fontId="2" fillId="26" borderId="1" xfId="1" applyNumberFormat="1" applyFont="1" applyFill="1" applyBorder="1" applyAlignment="1">
      <alignment horizontal="center" vertical="center"/>
    </xf>
    <xf numFmtId="165" fontId="2" fillId="26" borderId="0" xfId="1" applyNumberFormat="1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14" fontId="6" fillId="9" borderId="1" xfId="0" applyNumberFormat="1" applyFont="1" applyFill="1" applyBorder="1" applyAlignment="1">
      <alignment horizontal="center"/>
    </xf>
    <xf numFmtId="14" fontId="6" fillId="9" borderId="1" xfId="0" applyNumberFormat="1" applyFont="1" applyFill="1" applyBorder="1"/>
    <xf numFmtId="0" fontId="18" fillId="28" borderId="12" xfId="0" applyFont="1" applyFill="1" applyBorder="1" applyAlignment="1">
      <alignment horizontal="center" vertical="center"/>
    </xf>
    <xf numFmtId="49" fontId="30" fillId="27" borderId="16" xfId="0" quotePrefix="1" applyNumberFormat="1" applyFont="1" applyFill="1" applyBorder="1" applyAlignment="1" applyProtection="1">
      <alignment horizontal="left"/>
      <protection locked="0"/>
    </xf>
    <xf numFmtId="165" fontId="1" fillId="4" borderId="4" xfId="1" applyNumberFormat="1" applyFont="1" applyFill="1" applyBorder="1"/>
    <xf numFmtId="165" fontId="1" fillId="10" borderId="5" xfId="1" applyNumberFormat="1" applyFont="1" applyFill="1" applyBorder="1" applyProtection="1">
      <protection locked="0"/>
    </xf>
    <xf numFmtId="165" fontId="1" fillId="10" borderId="5" xfId="0" applyNumberFormat="1" applyFont="1" applyFill="1" applyBorder="1" applyProtection="1">
      <protection locked="0"/>
    </xf>
    <xf numFmtId="165" fontId="24" fillId="0" borderId="0" xfId="0" applyNumberFormat="1" applyFont="1" applyAlignment="1" applyProtection="1">
      <alignment horizontal="center" vertical="center"/>
      <protection locked="0"/>
    </xf>
    <xf numFmtId="0" fontId="24" fillId="0" borderId="0" xfId="0" applyFont="1" applyAlignment="1" applyProtection="1">
      <alignment horizontal="left" vertical="center"/>
      <protection locked="0"/>
    </xf>
    <xf numFmtId="0" fontId="2" fillId="25" borderId="0" xfId="0" applyFont="1" applyFill="1" applyAlignment="1">
      <alignment horizontal="center" vertical="center"/>
    </xf>
    <xf numFmtId="0" fontId="1" fillId="23" borderId="2" xfId="0" applyFont="1" applyFill="1" applyBorder="1" applyAlignment="1">
      <alignment vertical="center"/>
    </xf>
    <xf numFmtId="0" fontId="1" fillId="23" borderId="3" xfId="0" applyFont="1" applyFill="1" applyBorder="1" applyAlignment="1">
      <alignment vertical="center"/>
    </xf>
    <xf numFmtId="0" fontId="1" fillId="23" borderId="4" xfId="0" applyFont="1" applyFill="1" applyBorder="1" applyAlignment="1">
      <alignment vertical="center"/>
    </xf>
    <xf numFmtId="165" fontId="1" fillId="31" borderId="8" xfId="1" applyNumberFormat="1" applyFont="1" applyFill="1" applyBorder="1" applyProtection="1">
      <protection hidden="1"/>
    </xf>
    <xf numFmtId="165" fontId="1" fillId="32" borderId="11" xfId="1" applyNumberFormat="1" applyFont="1" applyFill="1" applyBorder="1" applyProtection="1">
      <protection hidden="1"/>
    </xf>
    <xf numFmtId="0" fontId="9" fillId="31" borderId="1" xfId="0" applyFont="1" applyFill="1" applyBorder="1" applyAlignment="1" applyProtection="1">
      <alignment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2" fillId="0" borderId="30" xfId="0" applyFont="1" applyBorder="1" applyProtection="1">
      <protection locked="0"/>
    </xf>
    <xf numFmtId="0" fontId="24" fillId="33" borderId="29" xfId="0" applyFont="1" applyFill="1" applyBorder="1" applyAlignment="1">
      <alignment horizontal="center"/>
    </xf>
    <xf numFmtId="3" fontId="27" fillId="33" borderId="29" xfId="0" applyNumberFormat="1" applyFont="1" applyFill="1" applyBorder="1" applyAlignment="1">
      <alignment horizontal="center"/>
    </xf>
    <xf numFmtId="0" fontId="9" fillId="32" borderId="1" xfId="0" applyFont="1" applyFill="1" applyBorder="1" applyAlignment="1">
      <alignment vertical="center"/>
    </xf>
    <xf numFmtId="165" fontId="21" fillId="4" borderId="1" xfId="1" applyNumberFormat="1" applyFont="1" applyFill="1" applyBorder="1" applyAlignment="1" applyProtection="1">
      <alignment horizontal="center" vertical="center"/>
    </xf>
    <xf numFmtId="165" fontId="21" fillId="14" borderId="1" xfId="1" applyNumberFormat="1" applyFont="1" applyFill="1" applyBorder="1" applyAlignment="1" applyProtection="1">
      <alignment horizontal="center" vertical="center"/>
    </xf>
    <xf numFmtId="0" fontId="21" fillId="19" borderId="4" xfId="0" applyFont="1" applyFill="1" applyBorder="1" applyAlignment="1">
      <alignment horizontal="center" vertical="center"/>
    </xf>
    <xf numFmtId="165" fontId="22" fillId="14" borderId="1" xfId="1" applyNumberFormat="1" applyFont="1" applyFill="1" applyBorder="1" applyAlignment="1" applyProtection="1">
      <alignment horizontal="center" vertical="center"/>
    </xf>
    <xf numFmtId="0" fontId="22" fillId="19" borderId="4" xfId="0" applyFont="1" applyFill="1" applyBorder="1" applyAlignment="1">
      <alignment horizontal="center"/>
    </xf>
    <xf numFmtId="0" fontId="22" fillId="19" borderId="1" xfId="0" applyFont="1" applyFill="1" applyBorder="1" applyAlignment="1">
      <alignment horizontal="center"/>
    </xf>
    <xf numFmtId="0" fontId="1" fillId="0" borderId="0" xfId="0" applyFont="1"/>
    <xf numFmtId="165" fontId="21" fillId="0" borderId="0" xfId="1" applyNumberFormat="1" applyFont="1" applyAlignment="1" applyProtection="1">
      <alignment horizontal="center" vertical="center"/>
    </xf>
    <xf numFmtId="165" fontId="15" fillId="6" borderId="1" xfId="1" applyNumberFormat="1" applyFont="1" applyFill="1" applyBorder="1" applyAlignment="1" applyProtection="1">
      <alignment horizontal="center" vertical="center"/>
    </xf>
    <xf numFmtId="0" fontId="19" fillId="14" borderId="1" xfId="0" applyFont="1" applyFill="1" applyBorder="1"/>
    <xf numFmtId="165" fontId="23" fillId="20" borderId="1" xfId="1" applyNumberFormat="1" applyFont="1" applyFill="1" applyBorder="1" applyProtection="1"/>
    <xf numFmtId="165" fontId="19" fillId="0" borderId="1" xfId="1" applyNumberFormat="1" applyFont="1" applyBorder="1" applyProtection="1"/>
    <xf numFmtId="0" fontId="19" fillId="16" borderId="1" xfId="1" applyNumberFormat="1" applyFont="1" applyFill="1" applyBorder="1" applyProtection="1"/>
    <xf numFmtId="0" fontId="24" fillId="21" borderId="1" xfId="0" applyFont="1" applyFill="1" applyBorder="1" applyAlignment="1">
      <alignment vertical="center"/>
    </xf>
    <xf numFmtId="165" fontId="24" fillId="21" borderId="1" xfId="0" applyNumberFormat="1" applyFont="1" applyFill="1" applyBorder="1" applyAlignment="1">
      <alignment vertical="center"/>
    </xf>
    <xf numFmtId="0" fontId="27" fillId="24" borderId="4" xfId="0" applyFont="1" applyFill="1" applyBorder="1"/>
    <xf numFmtId="165" fontId="31" fillId="0" borderId="0" xfId="1" applyNumberFormat="1" applyFont="1" applyAlignment="1" applyProtection="1">
      <alignment horizontal="right"/>
      <protection locked="0"/>
    </xf>
    <xf numFmtId="165" fontId="2" fillId="25" borderId="2" xfId="0" applyNumberFormat="1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165" fontId="2" fillId="19" borderId="2" xfId="0" applyNumberFormat="1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2" fillId="0" borderId="2" xfId="0" applyFont="1" applyBorder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165" fontId="26" fillId="0" borderId="0" xfId="0" applyNumberFormat="1" applyFont="1"/>
    <xf numFmtId="165" fontId="16" fillId="2" borderId="2" xfId="1" applyNumberFormat="1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/>
    </xf>
    <xf numFmtId="165" fontId="16" fillId="13" borderId="2" xfId="1" applyNumberFormat="1" applyFont="1" applyFill="1" applyBorder="1" applyAlignment="1">
      <alignment horizontal="center" vertical="center"/>
    </xf>
    <xf numFmtId="165" fontId="30" fillId="27" borderId="19" xfId="0" quotePrefix="1" applyNumberFormat="1" applyFont="1" applyFill="1" applyBorder="1" applyAlignment="1" applyProtection="1">
      <alignment horizontal="left"/>
      <protection locked="0"/>
    </xf>
    <xf numFmtId="165" fontId="2" fillId="12" borderId="1" xfId="1" applyNumberFormat="1" applyFont="1" applyFill="1" applyBorder="1" applyAlignment="1">
      <alignment horizontal="center" vertical="center"/>
    </xf>
    <xf numFmtId="165" fontId="39" fillId="0" borderId="0" xfId="1" applyNumberFormat="1" applyFont="1" applyFill="1" applyProtection="1">
      <protection hidden="1"/>
    </xf>
    <xf numFmtId="0" fontId="39" fillId="0" borderId="0" xfId="0" applyFont="1"/>
    <xf numFmtId="165" fontId="31" fillId="0" borderId="0" xfId="1" applyNumberFormat="1" applyFont="1" applyFill="1" applyProtection="1">
      <protection hidden="1"/>
    </xf>
    <xf numFmtId="0" fontId="40" fillId="0" borderId="0" xfId="0" applyFont="1"/>
    <xf numFmtId="0" fontId="31" fillId="0" borderId="0" xfId="0" applyFont="1" applyProtection="1">
      <protection hidden="1"/>
    </xf>
    <xf numFmtId="0" fontId="21" fillId="0" borderId="0" xfId="0" applyFont="1"/>
    <xf numFmtId="165" fontId="21" fillId="0" borderId="0" xfId="1" applyNumberFormat="1" applyFont="1" applyProtection="1">
      <protection locked="0"/>
    </xf>
    <xf numFmtId="0" fontId="21" fillId="0" borderId="0" xfId="0" applyFont="1" applyProtection="1">
      <protection locked="0"/>
    </xf>
    <xf numFmtId="165" fontId="2" fillId="25" borderId="1" xfId="1" applyNumberFormat="1" applyFont="1" applyFill="1" applyBorder="1" applyAlignment="1">
      <alignment horizontal="center" vertical="center"/>
    </xf>
    <xf numFmtId="165" fontId="19" fillId="0" borderId="1" xfId="1" applyNumberFormat="1" applyFont="1" applyFill="1" applyBorder="1" applyProtection="1"/>
    <xf numFmtId="0" fontId="24" fillId="36" borderId="1" xfId="0" applyFont="1" applyFill="1" applyBorder="1" applyAlignment="1" applyProtection="1">
      <alignment vertical="center"/>
      <protection locked="0"/>
    </xf>
    <xf numFmtId="0" fontId="24" fillId="35" borderId="1" xfId="0" applyFont="1" applyFill="1" applyBorder="1" applyAlignment="1" applyProtection="1">
      <alignment vertical="center"/>
      <protection locked="0"/>
    </xf>
    <xf numFmtId="165" fontId="29" fillId="20" borderId="1" xfId="0" applyNumberFormat="1" applyFont="1" applyFill="1" applyBorder="1" applyAlignment="1" applyProtection="1">
      <alignment vertical="center"/>
      <protection locked="0"/>
    </xf>
    <xf numFmtId="165" fontId="29" fillId="36" borderId="1" xfId="0" applyNumberFormat="1" applyFont="1" applyFill="1" applyBorder="1" applyAlignment="1" applyProtection="1">
      <alignment vertical="center"/>
      <protection locked="0"/>
    </xf>
    <xf numFmtId="165" fontId="29" fillId="35" borderId="1" xfId="0" applyNumberFormat="1" applyFont="1" applyFill="1" applyBorder="1" applyAlignment="1" applyProtection="1">
      <alignment vertical="center"/>
      <protection locked="0"/>
    </xf>
    <xf numFmtId="0" fontId="27" fillId="20" borderId="1" xfId="1" applyNumberFormat="1" applyFont="1" applyFill="1" applyBorder="1" applyProtection="1"/>
    <xf numFmtId="165" fontId="19" fillId="16" borderId="1" xfId="1" applyNumberFormat="1" applyFont="1" applyFill="1" applyBorder="1" applyAlignment="1" applyProtection="1">
      <alignment horizontal="right"/>
    </xf>
    <xf numFmtId="165" fontId="30" fillId="27" borderId="35" xfId="0" quotePrefix="1" applyNumberFormat="1" applyFont="1" applyFill="1" applyBorder="1" applyAlignment="1" applyProtection="1">
      <alignment horizontal="left"/>
      <protection locked="0"/>
    </xf>
    <xf numFmtId="165" fontId="26" fillId="24" borderId="0" xfId="1" applyNumberFormat="1" applyFont="1" applyFill="1" applyProtection="1"/>
    <xf numFmtId="0" fontId="26" fillId="24" borderId="0" xfId="0" applyFont="1" applyFill="1"/>
    <xf numFmtId="165" fontId="26" fillId="0" borderId="0" xfId="1" applyNumberFormat="1" applyFont="1" applyProtection="1"/>
    <xf numFmtId="10" fontId="26" fillId="0" borderId="0" xfId="0" applyNumberFormat="1" applyFont="1"/>
    <xf numFmtId="0" fontId="26" fillId="0" borderId="0" xfId="0" quotePrefix="1" applyFont="1"/>
    <xf numFmtId="9" fontId="26" fillId="0" borderId="0" xfId="0" applyNumberFormat="1" applyFont="1"/>
    <xf numFmtId="0" fontId="26" fillId="0" borderId="0" xfId="0" quotePrefix="1" applyFont="1" applyAlignment="1">
      <alignment horizontal="left"/>
    </xf>
    <xf numFmtId="165" fontId="33" fillId="0" borderId="0" xfId="1" applyNumberFormat="1" applyFont="1" applyAlignment="1" applyProtection="1">
      <alignment horizontal="left"/>
    </xf>
    <xf numFmtId="0" fontId="33" fillId="0" borderId="0" xfId="0" quotePrefix="1" applyFont="1" applyAlignment="1">
      <alignment horizontal="left"/>
    </xf>
    <xf numFmtId="165" fontId="26" fillId="0" borderId="0" xfId="1" applyNumberFormat="1" applyFont="1" applyAlignment="1" applyProtection="1">
      <alignment horizontal="left"/>
    </xf>
    <xf numFmtId="0" fontId="40" fillId="0" borderId="8" xfId="0" applyFont="1" applyBorder="1"/>
    <xf numFmtId="0" fontId="19" fillId="14" borderId="4" xfId="0" applyFont="1" applyFill="1" applyBorder="1"/>
    <xf numFmtId="0" fontId="19" fillId="16" borderId="4" xfId="1" applyNumberFormat="1" applyFont="1" applyFill="1" applyBorder="1" applyProtection="1"/>
    <xf numFmtId="0" fontId="24" fillId="36" borderId="4" xfId="0" applyFont="1" applyFill="1" applyBorder="1" applyAlignment="1" applyProtection="1">
      <alignment vertical="center"/>
      <protection locked="0"/>
    </xf>
    <xf numFmtId="0" fontId="24" fillId="35" borderId="4" xfId="0" applyFont="1" applyFill="1" applyBorder="1" applyAlignment="1" applyProtection="1">
      <alignment vertical="center"/>
      <protection locked="0"/>
    </xf>
    <xf numFmtId="0" fontId="29" fillId="21" borderId="4" xfId="0" applyFont="1" applyFill="1" applyBorder="1" applyAlignment="1">
      <alignment vertical="center"/>
    </xf>
    <xf numFmtId="0" fontId="29" fillId="21" borderId="4" xfId="0" applyFont="1" applyFill="1" applyBorder="1" applyAlignment="1" applyProtection="1">
      <alignment vertical="center"/>
      <protection locked="0"/>
    </xf>
    <xf numFmtId="0" fontId="29" fillId="20" borderId="4" xfId="0" applyFont="1" applyFill="1" applyBorder="1" applyAlignment="1" applyProtection="1">
      <alignment vertical="center"/>
      <protection locked="0"/>
    </xf>
    <xf numFmtId="0" fontId="45" fillId="20" borderId="4" xfId="1" applyNumberFormat="1" applyFont="1" applyFill="1" applyBorder="1" applyAlignment="1" applyProtection="1">
      <alignment horizontal="center" vertical="center"/>
    </xf>
    <xf numFmtId="169" fontId="0" fillId="0" borderId="0" xfId="1" applyNumberFormat="1" applyFont="1"/>
    <xf numFmtId="165" fontId="1" fillId="23" borderId="3" xfId="0" applyNumberFormat="1" applyFont="1" applyFill="1" applyBorder="1" applyAlignment="1">
      <alignment vertical="center"/>
    </xf>
    <xf numFmtId="165" fontId="2" fillId="26" borderId="1" xfId="0" applyNumberFormat="1" applyFont="1" applyFill="1" applyBorder="1" applyAlignment="1">
      <alignment horizontal="center" vertical="center" wrapText="1"/>
    </xf>
    <xf numFmtId="165" fontId="2" fillId="26" borderId="0" xfId="0" applyNumberFormat="1" applyFont="1" applyFill="1" applyAlignment="1">
      <alignment horizontal="center" vertical="center"/>
    </xf>
    <xf numFmtId="1" fontId="18" fillId="28" borderId="12" xfId="0" quotePrefix="1" applyNumberFormat="1" applyFont="1" applyFill="1" applyBorder="1" applyAlignment="1">
      <alignment horizontal="center" vertical="center"/>
    </xf>
    <xf numFmtId="14" fontId="6" fillId="9" borderId="5" xfId="0" applyNumberFormat="1" applyFont="1" applyFill="1" applyBorder="1" applyAlignment="1">
      <alignment horizontal="center"/>
    </xf>
    <xf numFmtId="1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right" vertical="center" wrapText="1"/>
    </xf>
    <xf numFmtId="3" fontId="2" fillId="0" borderId="0" xfId="0" applyNumberFormat="1" applyFont="1" applyAlignment="1">
      <alignment horizontal="right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/>
    <xf numFmtId="3" fontId="5" fillId="0" borderId="0" xfId="0" applyNumberFormat="1" applyFont="1" applyAlignment="1">
      <alignment horizontal="right" vertical="center"/>
    </xf>
    <xf numFmtId="14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3" fontId="2" fillId="5" borderId="0" xfId="0" applyNumberFormat="1" applyFont="1" applyFill="1"/>
    <xf numFmtId="3" fontId="2" fillId="5" borderId="0" xfId="0" applyNumberFormat="1" applyFont="1" applyFill="1" applyAlignment="1">
      <alignment horizontal="right" vertical="center"/>
    </xf>
    <xf numFmtId="165" fontId="16" fillId="2" borderId="2" xfId="1" applyNumberFormat="1" applyFont="1" applyFill="1" applyBorder="1" applyAlignment="1">
      <alignment horizontal="left" vertical="center"/>
    </xf>
    <xf numFmtId="165" fontId="16" fillId="13" borderId="2" xfId="1" applyNumberFormat="1" applyFont="1" applyFill="1" applyBorder="1" applyAlignment="1">
      <alignment horizontal="left" vertical="center"/>
    </xf>
    <xf numFmtId="165" fontId="16" fillId="0" borderId="0" xfId="1" applyNumberFormat="1" applyFont="1" applyAlignment="1">
      <alignment horizontal="left" vertical="center"/>
    </xf>
    <xf numFmtId="0" fontId="0" fillId="0" borderId="0" xfId="0" applyAlignment="1">
      <alignment horizontal="left"/>
    </xf>
    <xf numFmtId="43" fontId="1" fillId="23" borderId="3" xfId="1" applyFont="1" applyFill="1" applyBorder="1" applyAlignment="1">
      <alignment vertical="center"/>
    </xf>
    <xf numFmtId="43" fontId="2" fillId="12" borderId="1" xfId="1" applyFont="1" applyFill="1" applyBorder="1" applyAlignment="1">
      <alignment horizontal="center" vertical="center"/>
    </xf>
    <xf numFmtId="43" fontId="2" fillId="26" borderId="0" xfId="1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165" fontId="16" fillId="0" borderId="1" xfId="1" applyNumberFormat="1" applyFont="1" applyBorder="1" applyAlignment="1">
      <alignment horizontal="center" vertical="center"/>
    </xf>
    <xf numFmtId="165" fontId="2" fillId="0" borderId="1" xfId="0" applyNumberFormat="1" applyFont="1" applyBorder="1"/>
    <xf numFmtId="0" fontId="2" fillId="0" borderId="2" xfId="0" applyFont="1" applyBorder="1" applyAlignment="1">
      <alignment horizontal="left" vertical="center"/>
    </xf>
    <xf numFmtId="169" fontId="2" fillId="0" borderId="2" xfId="1" applyNumberFormat="1" applyFont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0" fontId="47" fillId="6" borderId="1" xfId="0" applyFont="1" applyFill="1" applyBorder="1"/>
    <xf numFmtId="0" fontId="47" fillId="0" borderId="5" xfId="0" applyFont="1" applyBorder="1" applyAlignment="1">
      <alignment vertical="center"/>
    </xf>
    <xf numFmtId="0" fontId="0" fillId="6" borderId="5" xfId="0" applyFill="1" applyBorder="1"/>
    <xf numFmtId="0" fontId="0" fillId="0" borderId="37" xfId="0" applyBorder="1"/>
    <xf numFmtId="0" fontId="4" fillId="0" borderId="37" xfId="0" applyFont="1" applyBorder="1" applyAlignment="1">
      <alignment horizontal="center" vertical="center"/>
    </xf>
    <xf numFmtId="170" fontId="0" fillId="0" borderId="37" xfId="0" applyNumberFormat="1" applyBorder="1"/>
    <xf numFmtId="0" fontId="4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6" borderId="0" xfId="0" applyFill="1"/>
    <xf numFmtId="165" fontId="15" fillId="4" borderId="1" xfId="1" applyNumberFormat="1" applyFont="1" applyFill="1" applyBorder="1" applyAlignment="1" applyProtection="1">
      <alignment horizontal="center" vertical="center"/>
    </xf>
    <xf numFmtId="165" fontId="15" fillId="14" borderId="1" xfId="1" applyNumberFormat="1" applyFont="1" applyFill="1" applyBorder="1" applyAlignment="1" applyProtection="1">
      <alignment horizontal="center" vertical="center"/>
    </xf>
    <xf numFmtId="165" fontId="0" fillId="0" borderId="0" xfId="0" applyNumberFormat="1"/>
    <xf numFmtId="165" fontId="15" fillId="19" borderId="1" xfId="0" applyNumberFormat="1" applyFont="1" applyFill="1" applyBorder="1" applyAlignment="1">
      <alignment horizontal="left" vertical="center"/>
    </xf>
    <xf numFmtId="0" fontId="50" fillId="39" borderId="1" xfId="0" applyFont="1" applyFill="1" applyBorder="1" applyAlignment="1">
      <alignment horizontal="center" vertical="center"/>
    </xf>
    <xf numFmtId="165" fontId="50" fillId="39" borderId="1" xfId="1" applyNumberFormat="1" applyFont="1" applyFill="1" applyBorder="1" applyAlignment="1" applyProtection="1">
      <alignment horizontal="center" vertical="center"/>
    </xf>
    <xf numFmtId="0" fontId="16" fillId="15" borderId="1" xfId="0" applyFont="1" applyFill="1" applyBorder="1" applyAlignment="1">
      <alignment vertical="center"/>
    </xf>
    <xf numFmtId="0" fontId="16" fillId="39" borderId="1" xfId="0" applyFont="1" applyFill="1" applyBorder="1" applyAlignment="1">
      <alignment vertical="center"/>
    </xf>
    <xf numFmtId="0" fontId="16" fillId="39" borderId="1" xfId="0" applyFont="1" applyFill="1" applyBorder="1" applyAlignment="1">
      <alignment horizontal="left" vertical="center"/>
    </xf>
    <xf numFmtId="165" fontId="16" fillId="39" borderId="2" xfId="1" applyNumberFormat="1" applyFont="1" applyFill="1" applyBorder="1" applyAlignment="1">
      <alignment horizontal="center" vertical="center"/>
    </xf>
    <xf numFmtId="165" fontId="16" fillId="39" borderId="2" xfId="1" applyNumberFormat="1" applyFont="1" applyFill="1" applyBorder="1" applyAlignment="1">
      <alignment horizontal="left" vertical="center"/>
    </xf>
    <xf numFmtId="0" fontId="16" fillId="41" borderId="1" xfId="0" applyFont="1" applyFill="1" applyBorder="1" applyAlignment="1">
      <alignment horizontal="left" vertical="center"/>
    </xf>
    <xf numFmtId="165" fontId="16" fillId="41" borderId="2" xfId="1" applyNumberFormat="1" applyFont="1" applyFill="1" applyBorder="1" applyAlignment="1">
      <alignment horizontal="center" vertical="center"/>
    </xf>
    <xf numFmtId="165" fontId="16" fillId="41" borderId="2" xfId="1" applyNumberFormat="1" applyFont="1" applyFill="1" applyBorder="1" applyAlignment="1">
      <alignment horizontal="left" vertical="center"/>
    </xf>
    <xf numFmtId="0" fontId="16" fillId="24" borderId="1" xfId="0" applyFont="1" applyFill="1" applyBorder="1" applyAlignment="1">
      <alignment horizontal="left" vertical="center"/>
    </xf>
    <xf numFmtId="165" fontId="16" fillId="24" borderId="2" xfId="1" applyNumberFormat="1" applyFont="1" applyFill="1" applyBorder="1" applyAlignment="1">
      <alignment horizontal="center" vertical="center"/>
    </xf>
    <xf numFmtId="165" fontId="16" fillId="24" borderId="2" xfId="1" applyNumberFormat="1" applyFont="1" applyFill="1" applyBorder="1" applyAlignment="1">
      <alignment horizontal="left" vertical="center"/>
    </xf>
    <xf numFmtId="0" fontId="16" fillId="32" borderId="1" xfId="0" applyFont="1" applyFill="1" applyBorder="1" applyAlignment="1">
      <alignment horizontal="left" vertical="center"/>
    </xf>
    <xf numFmtId="165" fontId="16" fillId="32" borderId="2" xfId="1" applyNumberFormat="1" applyFont="1" applyFill="1" applyBorder="1" applyAlignment="1">
      <alignment horizontal="center" vertical="center"/>
    </xf>
    <xf numFmtId="165" fontId="16" fillId="32" borderId="2" xfId="1" applyNumberFormat="1" applyFont="1" applyFill="1" applyBorder="1" applyAlignment="1">
      <alignment horizontal="left" vertical="center"/>
    </xf>
    <xf numFmtId="0" fontId="16" fillId="32" borderId="1" xfId="0" applyFont="1" applyFill="1" applyBorder="1" applyAlignment="1">
      <alignment vertical="center"/>
    </xf>
    <xf numFmtId="0" fontId="16" fillId="42" borderId="1" xfId="0" applyFont="1" applyFill="1" applyBorder="1" applyAlignment="1">
      <alignment vertical="center"/>
    </xf>
    <xf numFmtId="0" fontId="16" fillId="42" borderId="1" xfId="0" applyFont="1" applyFill="1" applyBorder="1" applyAlignment="1">
      <alignment horizontal="left" vertical="center"/>
    </xf>
    <xf numFmtId="165" fontId="16" fillId="42" borderId="2" xfId="1" applyNumberFormat="1" applyFont="1" applyFill="1" applyBorder="1" applyAlignment="1">
      <alignment horizontal="center" vertical="center"/>
    </xf>
    <xf numFmtId="165" fontId="16" fillId="42" borderId="2" xfId="1" applyNumberFormat="1" applyFont="1" applyFill="1" applyBorder="1" applyAlignment="1">
      <alignment horizontal="left" vertical="center"/>
    </xf>
    <xf numFmtId="165" fontId="16" fillId="43" borderId="2" xfId="1" applyNumberFormat="1" applyFont="1" applyFill="1" applyBorder="1" applyAlignment="1">
      <alignment horizontal="center" vertical="center"/>
    </xf>
    <xf numFmtId="0" fontId="16" fillId="43" borderId="1" xfId="0" applyFont="1" applyFill="1" applyBorder="1" applyAlignment="1">
      <alignment horizontal="left" vertical="center"/>
    </xf>
    <xf numFmtId="165" fontId="16" fillId="43" borderId="2" xfId="1" applyNumberFormat="1" applyFont="1" applyFill="1" applyBorder="1" applyAlignment="1">
      <alignment horizontal="left" vertical="center"/>
    </xf>
    <xf numFmtId="165" fontId="16" fillId="6" borderId="2" xfId="1" applyNumberFormat="1" applyFont="1" applyFill="1" applyBorder="1" applyAlignment="1">
      <alignment horizontal="center" vertical="center"/>
    </xf>
    <xf numFmtId="165" fontId="16" fillId="6" borderId="2" xfId="1" applyNumberFormat="1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65" fontId="1" fillId="26" borderId="1" xfId="1" applyNumberFormat="1" applyFont="1" applyFill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165" fontId="16" fillId="13" borderId="1" xfId="1" applyNumberFormat="1" applyFont="1" applyFill="1" applyBorder="1" applyAlignment="1">
      <alignment horizontal="left" vertical="center"/>
    </xf>
    <xf numFmtId="165" fontId="2" fillId="25" borderId="2" xfId="1" applyNumberFormat="1" applyFont="1" applyFill="1" applyBorder="1" applyAlignment="1">
      <alignment horizontal="center" vertical="center"/>
    </xf>
    <xf numFmtId="165" fontId="2" fillId="26" borderId="4" xfId="1" applyNumberFormat="1" applyFont="1" applyFill="1" applyBorder="1" applyAlignment="1">
      <alignment horizontal="center" vertical="center"/>
    </xf>
    <xf numFmtId="43" fontId="1" fillId="23" borderId="1" xfId="1" applyFont="1" applyFill="1" applyBorder="1" applyAlignment="1">
      <alignment vertical="center"/>
    </xf>
    <xf numFmtId="0" fontId="54" fillId="44" borderId="43" xfId="0" applyFont="1" applyFill="1" applyBorder="1" applyAlignment="1">
      <alignment wrapText="1"/>
    </xf>
    <xf numFmtId="0" fontId="54" fillId="45" borderId="43" xfId="0" applyFont="1" applyFill="1" applyBorder="1" applyAlignment="1">
      <alignment wrapText="1"/>
    </xf>
    <xf numFmtId="169" fontId="48" fillId="6" borderId="1" xfId="1" applyNumberFormat="1" applyFont="1" applyFill="1" applyBorder="1" applyAlignment="1">
      <alignment horizontal="center"/>
    </xf>
    <xf numFmtId="169" fontId="49" fillId="6" borderId="5" xfId="1" applyNumberFormat="1" applyFont="1" applyFill="1" applyBorder="1"/>
    <xf numFmtId="169" fontId="54" fillId="44" borderId="43" xfId="1" applyNumberFormat="1" applyFont="1" applyFill="1" applyBorder="1" applyAlignment="1">
      <alignment horizontal="right" wrapText="1"/>
    </xf>
    <xf numFmtId="169" fontId="54" fillId="45" borderId="43" xfId="1" applyNumberFormat="1" applyFont="1" applyFill="1" applyBorder="1" applyAlignment="1">
      <alignment horizontal="right" wrapText="1"/>
    </xf>
    <xf numFmtId="169" fontId="54" fillId="44" borderId="43" xfId="1" applyNumberFormat="1" applyFont="1" applyFill="1" applyBorder="1" applyAlignment="1">
      <alignment wrapText="1"/>
    </xf>
    <xf numFmtId="169" fontId="54" fillId="45" borderId="43" xfId="1" applyNumberFormat="1" applyFont="1" applyFill="1" applyBorder="1" applyAlignment="1">
      <alignment wrapText="1"/>
    </xf>
    <xf numFmtId="169" fontId="0" fillId="0" borderId="37" xfId="1" applyNumberFormat="1" applyFont="1" applyBorder="1" applyAlignment="1">
      <alignment horizontal="center"/>
    </xf>
    <xf numFmtId="169" fontId="54" fillId="44" borderId="43" xfId="1" quotePrefix="1" applyNumberFormat="1" applyFont="1" applyFill="1" applyBorder="1" applyAlignment="1">
      <alignment horizontal="right" wrapText="1"/>
    </xf>
    <xf numFmtId="0" fontId="47" fillId="0" borderId="38" xfId="0" applyFont="1" applyBorder="1" applyAlignment="1">
      <alignment vertical="center"/>
    </xf>
    <xf numFmtId="0" fontId="47" fillId="0" borderId="39" xfId="0" applyFont="1" applyBorder="1" applyAlignment="1">
      <alignment vertical="center"/>
    </xf>
    <xf numFmtId="0" fontId="6" fillId="0" borderId="32" xfId="0" applyFont="1" applyBorder="1" applyAlignment="1">
      <alignment horizontal="left" vertical="center"/>
    </xf>
    <xf numFmtId="0" fontId="26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1" fillId="0" borderId="2" xfId="0" applyFont="1" applyBorder="1" applyAlignment="1">
      <alignment horizontal="center" vertical="center"/>
    </xf>
    <xf numFmtId="165" fontId="29" fillId="38" borderId="4" xfId="1" applyNumberFormat="1" applyFont="1" applyFill="1" applyBorder="1" applyAlignment="1" applyProtection="1">
      <alignment horizontal="left" vertical="center"/>
      <protection locked="0"/>
    </xf>
    <xf numFmtId="169" fontId="29" fillId="47" borderId="4" xfId="1" applyNumberFormat="1" applyFont="1" applyFill="1" applyBorder="1" applyAlignment="1" applyProtection="1">
      <alignment horizontal="left"/>
      <protection locked="0"/>
    </xf>
    <xf numFmtId="169" fontId="29" fillId="46" borderId="4" xfId="1" applyNumberFormat="1" applyFont="1" applyFill="1" applyBorder="1" applyAlignment="1" applyProtection="1">
      <alignment horizontal="left" vertical="center"/>
      <protection locked="0"/>
    </xf>
    <xf numFmtId="165" fontId="1" fillId="10" borderId="4" xfId="1" applyNumberFormat="1" applyFont="1" applyFill="1" applyBorder="1" applyProtection="1">
      <protection locked="0"/>
    </xf>
    <xf numFmtId="169" fontId="31" fillId="0" borderId="0" xfId="1" applyNumberFormat="1" applyFont="1" applyBorder="1" applyAlignment="1" applyProtection="1">
      <alignment horizontal="left" vertical="center"/>
      <protection locked="0"/>
    </xf>
    <xf numFmtId="0" fontId="6" fillId="5" borderId="0" xfId="0" applyFont="1" applyFill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165" fontId="2" fillId="0" borderId="0" xfId="1" applyNumberFormat="1" applyFont="1" applyBorder="1" applyAlignment="1" applyProtection="1">
      <alignment vertical="center"/>
      <protection hidden="1"/>
    </xf>
    <xf numFmtId="165" fontId="14" fillId="0" borderId="0" xfId="1" applyNumberFormat="1" applyFont="1" applyBorder="1" applyAlignment="1" applyProtection="1">
      <alignment horizontal="center" vertical="center"/>
      <protection locked="0"/>
    </xf>
    <xf numFmtId="165" fontId="2" fillId="0" borderId="0" xfId="1" applyNumberFormat="1" applyFont="1" applyBorder="1" applyAlignment="1" applyProtection="1">
      <alignment vertical="center"/>
      <protection locked="0"/>
    </xf>
    <xf numFmtId="0" fontId="2" fillId="0" borderId="0" xfId="0" applyFont="1" applyAlignment="1">
      <alignment vertical="center"/>
    </xf>
    <xf numFmtId="10" fontId="14" fillId="0" borderId="0" xfId="0" applyNumberFormat="1" applyFont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hidden="1"/>
    </xf>
    <xf numFmtId="0" fontId="21" fillId="0" borderId="0" xfId="0" applyFont="1" applyAlignment="1">
      <alignment vertical="center"/>
    </xf>
    <xf numFmtId="165" fontId="21" fillId="0" borderId="0" xfId="1" applyNumberFormat="1" applyFont="1" applyBorder="1" applyAlignment="1" applyProtection="1">
      <alignment vertical="center"/>
      <protection locked="0"/>
    </xf>
    <xf numFmtId="0" fontId="21" fillId="0" borderId="0" xfId="0" applyFont="1" applyAlignment="1" applyProtection="1">
      <alignment vertical="center"/>
      <protection locked="0"/>
    </xf>
    <xf numFmtId="0" fontId="3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9" fontId="2" fillId="0" borderId="0" xfId="0" applyNumberFormat="1" applyFont="1" applyAlignment="1" applyProtection="1">
      <alignment vertical="center"/>
      <protection hidden="1"/>
    </xf>
    <xf numFmtId="165" fontId="14" fillId="0" borderId="0" xfId="1" applyNumberFormat="1" applyFont="1" applyBorder="1" applyAlignment="1" applyProtection="1">
      <alignment vertical="center"/>
      <protection locked="0"/>
    </xf>
    <xf numFmtId="0" fontId="2" fillId="0" borderId="0" xfId="0" quotePrefix="1" applyFont="1" applyAlignment="1" applyProtection="1">
      <alignment horizontal="center" vertical="center"/>
      <protection locked="0"/>
    </xf>
    <xf numFmtId="165" fontId="2" fillId="24" borderId="1" xfId="1" applyNumberFormat="1" applyFont="1" applyFill="1" applyBorder="1" applyProtection="1"/>
    <xf numFmtId="0" fontId="2" fillId="24" borderId="1" xfId="0" applyFont="1" applyFill="1" applyBorder="1"/>
    <xf numFmtId="165" fontId="2" fillId="0" borderId="1" xfId="1" applyNumberFormat="1" applyFont="1" applyBorder="1" applyProtection="1"/>
    <xf numFmtId="165" fontId="2" fillId="0" borderId="1" xfId="1" applyNumberFormat="1" applyFont="1" applyBorder="1" applyAlignment="1" applyProtection="1">
      <alignment horizontal="center"/>
    </xf>
    <xf numFmtId="0" fontId="2" fillId="27" borderId="1" xfId="0" applyFont="1" applyFill="1" applyBorder="1" applyAlignment="1">
      <alignment horizontal="center" vertical="center"/>
    </xf>
    <xf numFmtId="0" fontId="2" fillId="48" borderId="1" xfId="0" applyFont="1" applyFill="1" applyBorder="1" applyAlignment="1">
      <alignment horizontal="center" vertical="center"/>
    </xf>
    <xf numFmtId="10" fontId="2" fillId="0" borderId="1" xfId="0" applyNumberFormat="1" applyFont="1" applyBorder="1"/>
    <xf numFmtId="0" fontId="2" fillId="0" borderId="1" xfId="0" quotePrefix="1" applyFont="1" applyBorder="1"/>
    <xf numFmtId="9" fontId="2" fillId="0" borderId="1" xfId="0" applyNumberFormat="1" applyFont="1" applyBorder="1"/>
    <xf numFmtId="0" fontId="2" fillId="0" borderId="1" xfId="0" quotePrefix="1" applyFont="1" applyBorder="1" applyAlignment="1">
      <alignment horizontal="left"/>
    </xf>
    <xf numFmtId="165" fontId="56" fillId="0" borderId="1" xfId="1" applyNumberFormat="1" applyFont="1" applyBorder="1" applyAlignment="1" applyProtection="1">
      <alignment horizontal="left"/>
    </xf>
    <xf numFmtId="0" fontId="56" fillId="0" borderId="1" xfId="0" quotePrefix="1" applyFont="1" applyBorder="1" applyAlignment="1">
      <alignment horizontal="left"/>
    </xf>
    <xf numFmtId="165" fontId="2" fillId="0" borderId="1" xfId="1" applyNumberFormat="1" applyFont="1" applyBorder="1" applyAlignment="1" applyProtection="1">
      <alignment horizontal="left"/>
    </xf>
    <xf numFmtId="0" fontId="19" fillId="0" borderId="1" xfId="0" applyFont="1" applyBorder="1"/>
    <xf numFmtId="169" fontId="55" fillId="0" borderId="9" xfId="1" applyNumberFormat="1" applyFont="1" applyBorder="1" applyAlignment="1" applyProtection="1">
      <alignment vertical="center"/>
      <protection locked="0"/>
    </xf>
    <xf numFmtId="169" fontId="55" fillId="0" borderId="1" xfId="1" applyNumberFormat="1" applyFont="1" applyBorder="1" applyAlignment="1" applyProtection="1">
      <alignment vertical="center"/>
      <protection locked="0"/>
    </xf>
    <xf numFmtId="169" fontId="55" fillId="0" borderId="12" xfId="1" applyNumberFormat="1" applyFont="1" applyBorder="1" applyAlignment="1" applyProtection="1">
      <alignment vertical="center"/>
      <protection locked="0"/>
    </xf>
    <xf numFmtId="169" fontId="29" fillId="0" borderId="4" xfId="1" applyNumberFormat="1" applyFont="1" applyFill="1" applyBorder="1" applyAlignment="1" applyProtection="1">
      <alignment horizontal="left"/>
      <protection locked="0"/>
    </xf>
    <xf numFmtId="169" fontId="29" fillId="0" borderId="4" xfId="1" applyNumberFormat="1" applyFont="1" applyFill="1" applyBorder="1" applyAlignment="1" applyProtection="1">
      <alignment horizontal="left" vertical="center"/>
      <protection locked="0"/>
    </xf>
    <xf numFmtId="165" fontId="2" fillId="0" borderId="3" xfId="1" applyNumberFormat="1" applyFont="1" applyBorder="1" applyAlignment="1">
      <alignment horizontal="center" vertical="center"/>
    </xf>
    <xf numFmtId="1" fontId="6" fillId="9" borderId="5" xfId="0" applyNumberFormat="1" applyFont="1" applyFill="1" applyBorder="1" applyAlignment="1">
      <alignment horizontal="right"/>
    </xf>
    <xf numFmtId="0" fontId="14" fillId="0" borderId="0" xfId="0" applyFont="1" applyAlignment="1" applyProtection="1">
      <alignment horizontal="center" wrapText="1"/>
      <protection locked="0"/>
    </xf>
    <xf numFmtId="169" fontId="29" fillId="46" borderId="2" xfId="1" applyNumberFormat="1" applyFont="1" applyFill="1" applyBorder="1" applyAlignment="1" applyProtection="1">
      <alignment horizontal="center" vertical="center"/>
      <protection locked="0"/>
    </xf>
    <xf numFmtId="169" fontId="29" fillId="46" borderId="4" xfId="1" applyNumberFormat="1" applyFont="1" applyFill="1" applyBorder="1" applyAlignment="1" applyProtection="1">
      <alignment horizontal="center" vertical="center"/>
      <protection locked="0"/>
    </xf>
    <xf numFmtId="0" fontId="38" fillId="0" borderId="1" xfId="0" applyFont="1" applyBorder="1" applyAlignment="1">
      <alignment horizontal="right"/>
    </xf>
    <xf numFmtId="3" fontId="38" fillId="0" borderId="0" xfId="0" applyNumberFormat="1" applyFont="1" applyAlignment="1">
      <alignment horizontal="right"/>
    </xf>
    <xf numFmtId="3" fontId="38" fillId="0" borderId="0" xfId="0" applyNumberFormat="1" applyFont="1" applyAlignment="1">
      <alignment horizontal="center"/>
    </xf>
    <xf numFmtId="165" fontId="25" fillId="0" borderId="0" xfId="1" applyNumberFormat="1" applyFont="1" applyFill="1" applyBorder="1" applyAlignment="1" applyProtection="1">
      <alignment vertical="center"/>
      <protection hidden="1"/>
    </xf>
    <xf numFmtId="0" fontId="25" fillId="0" borderId="0" xfId="0" applyFont="1" applyAlignment="1">
      <alignment horizontal="left" vertical="center"/>
    </xf>
    <xf numFmtId="165" fontId="14" fillId="0" borderId="0" xfId="0" applyNumberFormat="1" applyFont="1" applyAlignment="1" applyProtection="1">
      <alignment wrapText="1"/>
      <protection locked="0"/>
    </xf>
    <xf numFmtId="0" fontId="14" fillId="0" borderId="0" xfId="0" applyFont="1" applyAlignment="1" applyProtection="1">
      <alignment wrapText="1"/>
      <protection locked="0"/>
    </xf>
    <xf numFmtId="0" fontId="24" fillId="0" borderId="0" xfId="0" applyFont="1" applyAlignment="1">
      <alignment vertical="center"/>
    </xf>
    <xf numFmtId="165" fontId="60" fillId="26" borderId="0" xfId="0" applyNumberFormat="1" applyFont="1" applyFill="1" applyAlignment="1">
      <alignment horizontal="left" vertical="center"/>
    </xf>
    <xf numFmtId="0" fontId="25" fillId="49" borderId="0" xfId="0" applyFont="1" applyFill="1" applyAlignment="1">
      <alignment horizontal="left" vertical="center"/>
    </xf>
    <xf numFmtId="165" fontId="58" fillId="49" borderId="0" xfId="1" applyNumberFormat="1" applyFont="1" applyFill="1" applyBorder="1" applyAlignment="1" applyProtection="1">
      <alignment horizontal="center" vertical="center"/>
      <protection hidden="1"/>
    </xf>
    <xf numFmtId="0" fontId="58" fillId="49" borderId="0" xfId="0" applyFont="1" applyFill="1" applyAlignment="1">
      <alignment horizontal="left" vertical="center"/>
    </xf>
    <xf numFmtId="0" fontId="24" fillId="49" borderId="0" xfId="0" applyFont="1" applyFill="1" applyAlignment="1" applyProtection="1">
      <alignment horizontal="center" vertical="center"/>
      <protection locked="0"/>
    </xf>
    <xf numFmtId="165" fontId="24" fillId="49" borderId="0" xfId="1" applyNumberFormat="1" applyFont="1" applyFill="1" applyBorder="1" applyAlignment="1" applyProtection="1">
      <alignment horizontal="right" vertical="center"/>
      <protection locked="0"/>
    </xf>
    <xf numFmtId="165" fontId="24" fillId="49" borderId="0" xfId="1" applyNumberFormat="1" applyFont="1" applyFill="1" applyBorder="1" applyAlignment="1" applyProtection="1">
      <alignment horizontal="center" vertical="center"/>
      <protection locked="0"/>
    </xf>
    <xf numFmtId="49" fontId="62" fillId="51" borderId="0" xfId="0" quotePrefix="1" applyNumberFormat="1" applyFont="1" applyFill="1" applyAlignment="1" applyProtection="1">
      <alignment horizontal="left" vertical="center"/>
      <protection locked="0"/>
    </xf>
    <xf numFmtId="171" fontId="62" fillId="51" borderId="0" xfId="1" quotePrefix="1" applyNumberFormat="1" applyFont="1" applyFill="1" applyBorder="1" applyAlignment="1" applyProtection="1">
      <alignment horizontal="left" vertical="center"/>
      <protection locked="0"/>
    </xf>
    <xf numFmtId="165" fontId="62" fillId="51" borderId="0" xfId="0" quotePrefix="1" applyNumberFormat="1" applyFont="1" applyFill="1" applyAlignment="1" applyProtection="1">
      <alignment horizontal="left" vertical="center"/>
      <protection locked="0"/>
    </xf>
    <xf numFmtId="3" fontId="19" fillId="27" borderId="0" xfId="0" applyNumberFormat="1" applyFont="1" applyFill="1" applyAlignment="1">
      <alignment horizontal="center" vertical="center"/>
    </xf>
    <xf numFmtId="0" fontId="63" fillId="27" borderId="0" xfId="0" quotePrefix="1" applyFont="1" applyFill="1" applyAlignment="1">
      <alignment horizontal="left" vertical="center"/>
    </xf>
    <xf numFmtId="0" fontId="63" fillId="27" borderId="0" xfId="0" applyFont="1" applyFill="1" applyAlignment="1">
      <alignment horizontal="left" vertical="center"/>
    </xf>
    <xf numFmtId="165" fontId="9" fillId="49" borderId="0" xfId="1" applyNumberFormat="1" applyFont="1" applyFill="1" applyBorder="1" applyAlignment="1" applyProtection="1">
      <alignment vertical="center"/>
      <protection hidden="1"/>
    </xf>
    <xf numFmtId="0" fontId="9" fillId="49" borderId="0" xfId="0" applyFont="1" applyFill="1" applyAlignment="1" applyProtection="1">
      <alignment vertical="center"/>
      <protection locked="0"/>
    </xf>
    <xf numFmtId="165" fontId="6" fillId="50" borderId="0" xfId="1" applyNumberFormat="1" applyFont="1" applyFill="1" applyBorder="1" applyAlignment="1" applyProtection="1">
      <alignment vertical="center"/>
      <protection hidden="1"/>
    </xf>
    <xf numFmtId="165" fontId="38" fillId="0" borderId="0" xfId="1" applyNumberFormat="1" applyFont="1" applyBorder="1" applyAlignment="1" applyProtection="1">
      <alignment vertical="center"/>
      <protection hidden="1"/>
    </xf>
    <xf numFmtId="0" fontId="1" fillId="17" borderId="0" xfId="0" applyFont="1" applyFill="1" applyAlignment="1">
      <alignment horizontal="center" vertical="center"/>
    </xf>
    <xf numFmtId="0" fontId="19" fillId="14" borderId="9" xfId="0" applyFont="1" applyFill="1" applyBorder="1"/>
    <xf numFmtId="0" fontId="19" fillId="14" borderId="33" xfId="0" applyFont="1" applyFill="1" applyBorder="1"/>
    <xf numFmtId="0" fontId="19" fillId="14" borderId="0" xfId="0" applyFont="1" applyFill="1"/>
    <xf numFmtId="0" fontId="19" fillId="14" borderId="15" xfId="0" applyFont="1" applyFill="1" applyBorder="1"/>
    <xf numFmtId="0" fontId="19" fillId="14" borderId="12" xfId="0" applyFont="1" applyFill="1" applyBorder="1"/>
    <xf numFmtId="0" fontId="19" fillId="14" borderId="34" xfId="0" applyFont="1" applyFill="1" applyBorder="1"/>
    <xf numFmtId="165" fontId="66" fillId="26" borderId="0" xfId="1" applyNumberFormat="1" applyFont="1" applyFill="1" applyBorder="1" applyAlignment="1" applyProtection="1">
      <alignment vertical="center"/>
      <protection hidden="1"/>
    </xf>
    <xf numFmtId="165" fontId="66" fillId="26" borderId="0" xfId="1" applyNumberFormat="1" applyFont="1" applyFill="1" applyBorder="1" applyAlignment="1" applyProtection="1">
      <alignment horizontal="right" vertical="center"/>
      <protection hidden="1"/>
    </xf>
    <xf numFmtId="0" fontId="65" fillId="26" borderId="0" xfId="0" applyFont="1" applyFill="1" applyAlignment="1">
      <alignment horizontal="left" vertical="center"/>
    </xf>
    <xf numFmtId="165" fontId="65" fillId="26" borderId="0" xfId="1" applyNumberFormat="1" applyFont="1" applyFill="1" applyBorder="1" applyAlignment="1" applyProtection="1">
      <alignment horizontal="right" vertical="center"/>
      <protection hidden="1"/>
    </xf>
    <xf numFmtId="165" fontId="14" fillId="55" borderId="0" xfId="1" applyNumberFormat="1" applyFont="1" applyFill="1" applyBorder="1" applyAlignment="1" applyProtection="1">
      <alignment vertical="center"/>
      <protection locked="0"/>
    </xf>
    <xf numFmtId="165" fontId="67" fillId="55" borderId="0" xfId="1" applyNumberFormat="1" applyFont="1" applyFill="1" applyBorder="1" applyAlignment="1" applyProtection="1">
      <alignment vertical="center"/>
      <protection locked="0"/>
    </xf>
    <xf numFmtId="165" fontId="67" fillId="55" borderId="9" xfId="1" applyNumberFormat="1" applyFont="1" applyFill="1" applyBorder="1" applyAlignment="1" applyProtection="1">
      <alignment vertical="center"/>
      <protection locked="0"/>
    </xf>
    <xf numFmtId="165" fontId="77" fillId="55" borderId="0" xfId="1" applyNumberFormat="1" applyFont="1" applyFill="1" applyBorder="1" applyAlignment="1" applyProtection="1">
      <alignment vertical="center"/>
      <protection locked="0"/>
    </xf>
    <xf numFmtId="165" fontId="77" fillId="55" borderId="0" xfId="1" applyNumberFormat="1" applyFont="1" applyFill="1" applyBorder="1" applyAlignment="1" applyProtection="1">
      <alignment horizontal="center" vertical="center"/>
      <protection locked="0"/>
    </xf>
    <xf numFmtId="165" fontId="78" fillId="55" borderId="0" xfId="1" applyNumberFormat="1" applyFont="1" applyFill="1" applyBorder="1" applyAlignment="1" applyProtection="1">
      <alignment vertical="center"/>
      <protection locked="0"/>
    </xf>
    <xf numFmtId="165" fontId="79" fillId="55" borderId="0" xfId="1" applyNumberFormat="1" applyFont="1" applyFill="1" applyBorder="1" applyAlignment="1" applyProtection="1">
      <alignment vertical="center"/>
      <protection locked="0"/>
    </xf>
    <xf numFmtId="165" fontId="79" fillId="55" borderId="0" xfId="1" applyNumberFormat="1" applyFont="1" applyFill="1" applyBorder="1" applyAlignment="1" applyProtection="1">
      <alignment horizontal="right" vertical="center"/>
      <protection locked="0"/>
    </xf>
    <xf numFmtId="165" fontId="79" fillId="55" borderId="0" xfId="1" applyNumberFormat="1" applyFont="1" applyFill="1" applyBorder="1" applyAlignment="1" applyProtection="1">
      <alignment horizontal="center" vertical="center"/>
      <protection locked="0"/>
    </xf>
    <xf numFmtId="165" fontId="16" fillId="39" borderId="2" xfId="1" applyNumberFormat="1" applyFont="1" applyFill="1" applyBorder="1" applyAlignment="1">
      <alignment horizontal="center" vertical="center" wrapText="1"/>
    </xf>
    <xf numFmtId="165" fontId="16" fillId="41" borderId="2" xfId="1" applyNumberFormat="1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87" fillId="0" borderId="0" xfId="8" applyAlignment="1">
      <alignment horizontal="left" vertical="center"/>
    </xf>
    <xf numFmtId="11" fontId="16" fillId="0" borderId="0" xfId="0" applyNumberFormat="1" applyFont="1" applyAlignment="1">
      <alignment horizontal="left" vertical="center"/>
    </xf>
    <xf numFmtId="0" fontId="81" fillId="24" borderId="1" xfId="0" applyFont="1" applyFill="1" applyBorder="1" applyAlignment="1" applyProtection="1">
      <alignment horizontal="left" vertical="center"/>
      <protection locked="0"/>
    </xf>
    <xf numFmtId="0" fontId="88" fillId="24" borderId="1" xfId="0" applyFont="1" applyFill="1" applyBorder="1" applyProtection="1">
      <protection locked="0"/>
    </xf>
    <xf numFmtId="165" fontId="89" fillId="0" borderId="0" xfId="0" applyNumberFormat="1" applyFont="1" applyAlignment="1" applyProtection="1">
      <alignment wrapText="1"/>
      <protection locked="0"/>
    </xf>
    <xf numFmtId="0" fontId="89" fillId="0" borderId="0" xfId="0" applyFont="1" applyAlignment="1" applyProtection="1">
      <alignment wrapText="1"/>
      <protection locked="0"/>
    </xf>
    <xf numFmtId="0" fontId="89" fillId="0" borderId="0" xfId="0" applyFont="1" applyAlignment="1" applyProtection="1">
      <alignment horizontal="center" wrapText="1"/>
      <protection locked="0"/>
    </xf>
    <xf numFmtId="0" fontId="91" fillId="14" borderId="4" xfId="0" applyFont="1" applyFill="1" applyBorder="1"/>
    <xf numFmtId="0" fontId="91" fillId="14" borderId="0" xfId="0" applyFont="1" applyFill="1"/>
    <xf numFmtId="0" fontId="91" fillId="14" borderId="15" xfId="0" applyFont="1" applyFill="1" applyBorder="1"/>
    <xf numFmtId="0" fontId="91" fillId="14" borderId="12" xfId="0" applyFont="1" applyFill="1" applyBorder="1"/>
    <xf numFmtId="0" fontId="91" fillId="14" borderId="34" xfId="0" applyFont="1" applyFill="1" applyBorder="1"/>
    <xf numFmtId="169" fontId="88" fillId="46" borderId="4" xfId="1" applyNumberFormat="1" applyFont="1" applyFill="1" applyBorder="1" applyAlignment="1" applyProtection="1">
      <alignment horizontal="left" vertical="center"/>
      <protection locked="0"/>
    </xf>
    <xf numFmtId="169" fontId="88" fillId="46" borderId="2" xfId="1" applyNumberFormat="1" applyFont="1" applyFill="1" applyBorder="1" applyAlignment="1" applyProtection="1">
      <alignment horizontal="center" vertical="center"/>
      <protection locked="0"/>
    </xf>
    <xf numFmtId="169" fontId="88" fillId="46" borderId="4" xfId="1" applyNumberFormat="1" applyFont="1" applyFill="1" applyBorder="1" applyAlignment="1" applyProtection="1">
      <alignment horizontal="center" vertical="center"/>
      <protection locked="0"/>
    </xf>
    <xf numFmtId="169" fontId="88" fillId="47" borderId="4" xfId="1" applyNumberFormat="1" applyFont="1" applyFill="1" applyBorder="1" applyAlignment="1" applyProtection="1">
      <alignment horizontal="left"/>
      <protection locked="0"/>
    </xf>
    <xf numFmtId="0" fontId="91" fillId="16" borderId="4" xfId="1" applyNumberFormat="1" applyFont="1" applyFill="1" applyBorder="1" applyProtection="1"/>
    <xf numFmtId="0" fontId="94" fillId="20" borderId="4" xfId="1" applyNumberFormat="1" applyFont="1" applyFill="1" applyBorder="1" applyAlignment="1" applyProtection="1">
      <alignment horizontal="center" vertical="center"/>
    </xf>
    <xf numFmtId="0" fontId="88" fillId="21" borderId="4" xfId="0" applyFont="1" applyFill="1" applyBorder="1" applyAlignment="1">
      <alignment vertical="center"/>
    </xf>
    <xf numFmtId="0" fontId="88" fillId="21" borderId="4" xfId="0" applyFont="1" applyFill="1" applyBorder="1" applyAlignment="1" applyProtection="1">
      <alignment vertical="center"/>
      <protection locked="0"/>
    </xf>
    <xf numFmtId="0" fontId="88" fillId="20" borderId="4" xfId="0" applyFont="1" applyFill="1" applyBorder="1" applyAlignment="1" applyProtection="1">
      <alignment vertical="center"/>
      <protection locked="0"/>
    </xf>
    <xf numFmtId="0" fontId="81" fillId="36" borderId="4" xfId="0" applyFont="1" applyFill="1" applyBorder="1" applyAlignment="1" applyProtection="1">
      <alignment vertical="center"/>
      <protection locked="0"/>
    </xf>
    <xf numFmtId="165" fontId="88" fillId="36" borderId="1" xfId="0" applyNumberFormat="1" applyFont="1" applyFill="1" applyBorder="1" applyAlignment="1" applyProtection="1">
      <alignment vertical="center"/>
      <protection locked="0"/>
    </xf>
    <xf numFmtId="0" fontId="81" fillId="35" borderId="4" xfId="0" applyFont="1" applyFill="1" applyBorder="1" applyAlignment="1" applyProtection="1">
      <alignment vertical="center"/>
      <protection locked="0"/>
    </xf>
    <xf numFmtId="165" fontId="88" fillId="35" borderId="1" xfId="0" applyNumberFormat="1" applyFont="1" applyFill="1" applyBorder="1" applyAlignment="1" applyProtection="1">
      <alignment vertical="center"/>
      <protection locked="0"/>
    </xf>
    <xf numFmtId="165" fontId="88" fillId="38" borderId="4" xfId="1" applyNumberFormat="1" applyFont="1" applyFill="1" applyBorder="1" applyAlignment="1" applyProtection="1">
      <alignment horizontal="left" vertical="center"/>
      <protection locked="0"/>
    </xf>
    <xf numFmtId="169" fontId="88" fillId="0" borderId="4" xfId="1" applyNumberFormat="1" applyFont="1" applyFill="1" applyBorder="1" applyAlignment="1" applyProtection="1">
      <alignment horizontal="left"/>
      <protection locked="0"/>
    </xf>
    <xf numFmtId="169" fontId="88" fillId="0" borderId="4" xfId="1" applyNumberFormat="1" applyFont="1" applyFill="1" applyBorder="1" applyAlignment="1" applyProtection="1">
      <alignment horizontal="left" vertical="center"/>
      <protection locked="0"/>
    </xf>
    <xf numFmtId="169" fontId="98" fillId="0" borderId="9" xfId="1" applyNumberFormat="1" applyFont="1" applyBorder="1" applyAlignment="1" applyProtection="1">
      <alignment vertical="center"/>
      <protection locked="0"/>
    </xf>
    <xf numFmtId="169" fontId="98" fillId="0" borderId="1" xfId="1" applyNumberFormat="1" applyFont="1" applyBorder="1" applyAlignment="1" applyProtection="1">
      <alignment vertical="center"/>
      <protection locked="0"/>
    </xf>
    <xf numFmtId="169" fontId="98" fillId="0" borderId="12" xfId="1" applyNumberFormat="1" applyFont="1" applyBorder="1" applyAlignment="1" applyProtection="1">
      <alignment vertical="center"/>
      <protection locked="0"/>
    </xf>
    <xf numFmtId="165" fontId="93" fillId="10" borderId="4" xfId="1" applyNumberFormat="1" applyFont="1" applyFill="1" applyBorder="1" applyProtection="1">
      <protection locked="0"/>
    </xf>
    <xf numFmtId="0" fontId="101" fillId="0" borderId="0" xfId="0" applyFont="1" applyProtection="1">
      <protection locked="0"/>
    </xf>
    <xf numFmtId="165" fontId="2" fillId="0" borderId="0" xfId="1" applyNumberFormat="1" applyFont="1" applyFill="1" applyProtection="1">
      <protection locked="0"/>
    </xf>
    <xf numFmtId="165" fontId="100" fillId="0" borderId="0" xfId="1" applyNumberFormat="1" applyFont="1" applyFill="1" applyBorder="1" applyAlignment="1" applyProtection="1">
      <alignment vertical="center"/>
    </xf>
    <xf numFmtId="0" fontId="2" fillId="4" borderId="0" xfId="0" applyFont="1" applyFill="1"/>
    <xf numFmtId="165" fontId="21" fillId="14" borderId="4" xfId="1" applyNumberFormat="1" applyFont="1" applyFill="1" applyBorder="1" applyAlignment="1" applyProtection="1">
      <alignment horizontal="center" vertical="center"/>
    </xf>
    <xf numFmtId="165" fontId="106" fillId="55" borderId="0" xfId="1" applyNumberFormat="1" applyFont="1" applyFill="1" applyBorder="1" applyAlignment="1" applyProtection="1">
      <alignment vertical="center"/>
      <protection locked="0"/>
    </xf>
    <xf numFmtId="165" fontId="14" fillId="55" borderId="0" xfId="1" applyNumberFormat="1" applyFont="1" applyFill="1" applyBorder="1" applyAlignment="1" applyProtection="1">
      <alignment vertical="center"/>
    </xf>
    <xf numFmtId="165" fontId="68" fillId="55" borderId="0" xfId="1" applyNumberFormat="1" applyFont="1" applyFill="1" applyBorder="1" applyAlignment="1" applyProtection="1">
      <alignment vertical="center"/>
    </xf>
    <xf numFmtId="165" fontId="67" fillId="55" borderId="0" xfId="1" applyNumberFormat="1" applyFont="1" applyFill="1" applyBorder="1" applyAlignment="1" applyProtection="1">
      <alignment vertical="center"/>
    </xf>
    <xf numFmtId="165" fontId="67" fillId="55" borderId="0" xfId="1" applyNumberFormat="1" applyFont="1" applyFill="1" applyBorder="1" applyAlignment="1" applyProtection="1">
      <alignment horizontal="center" vertical="center"/>
    </xf>
    <xf numFmtId="165" fontId="78" fillId="55" borderId="0" xfId="1" applyNumberFormat="1" applyFont="1" applyFill="1" applyBorder="1" applyAlignment="1" applyProtection="1">
      <alignment vertical="center"/>
    </xf>
    <xf numFmtId="165" fontId="77" fillId="55" borderId="0" xfId="1" applyNumberFormat="1" applyFont="1" applyFill="1" applyBorder="1" applyAlignment="1" applyProtection="1">
      <alignment horizontal="center" vertical="center"/>
    </xf>
    <xf numFmtId="0" fontId="2" fillId="53" borderId="0" xfId="0" applyFont="1" applyFill="1"/>
    <xf numFmtId="165" fontId="2" fillId="53" borderId="0" xfId="1" applyNumberFormat="1" applyFont="1" applyFill="1" applyProtection="1"/>
    <xf numFmtId="0" fontId="73" fillId="53" borderId="0" xfId="0" applyFont="1" applyFill="1" applyAlignment="1">
      <alignment horizontal="center" vertical="center"/>
    </xf>
    <xf numFmtId="0" fontId="73" fillId="53" borderId="0" xfId="0" applyFont="1" applyFill="1" applyAlignment="1">
      <alignment vertical="top"/>
    </xf>
    <xf numFmtId="0" fontId="72" fillId="53" borderId="0" xfId="0" applyFont="1" applyFill="1" applyAlignment="1">
      <alignment horizontal="center"/>
    </xf>
    <xf numFmtId="0" fontId="72" fillId="53" borderId="0" xfId="0" applyFont="1" applyFill="1"/>
    <xf numFmtId="0" fontId="2" fillId="53" borderId="0" xfId="0" applyFont="1" applyFill="1" applyAlignment="1">
      <alignment horizontal="center"/>
    </xf>
    <xf numFmtId="0" fontId="2" fillId="53" borderId="0" xfId="0" applyFont="1" applyFill="1" applyAlignment="1">
      <alignment horizontal="center" vertical="center"/>
    </xf>
    <xf numFmtId="0" fontId="2" fillId="53" borderId="0" xfId="0" applyFont="1" applyFill="1" applyAlignment="1">
      <alignment vertical="center"/>
    </xf>
    <xf numFmtId="165" fontId="79" fillId="55" borderId="0" xfId="1" applyNumberFormat="1" applyFont="1" applyFill="1" applyBorder="1" applyAlignment="1" applyProtection="1">
      <alignment vertical="center"/>
    </xf>
    <xf numFmtId="165" fontId="106" fillId="55" borderId="0" xfId="1" applyNumberFormat="1" applyFont="1" applyFill="1" applyBorder="1" applyAlignment="1" applyProtection="1">
      <alignment vertical="center"/>
    </xf>
    <xf numFmtId="165" fontId="106" fillId="55" borderId="0" xfId="1" applyNumberFormat="1" applyFont="1" applyFill="1" applyBorder="1" applyAlignment="1" applyProtection="1">
      <alignment horizontal="center" vertical="center"/>
    </xf>
    <xf numFmtId="41" fontId="79" fillId="55" borderId="0" xfId="5" applyFont="1" applyFill="1" applyBorder="1" applyAlignment="1" applyProtection="1">
      <alignment horizontal="right" vertical="center"/>
    </xf>
    <xf numFmtId="165" fontId="79" fillId="55" borderId="0" xfId="1" applyNumberFormat="1" applyFont="1" applyFill="1" applyBorder="1" applyAlignment="1" applyProtection="1">
      <alignment horizontal="center" vertical="center"/>
    </xf>
    <xf numFmtId="165" fontId="79" fillId="55" borderId="0" xfId="1" applyNumberFormat="1" applyFont="1" applyFill="1" applyBorder="1" applyAlignment="1" applyProtection="1">
      <alignment horizontal="right" vertical="center"/>
    </xf>
    <xf numFmtId="165" fontId="88" fillId="54" borderId="0" xfId="1" applyNumberFormat="1" applyFont="1" applyFill="1" applyBorder="1" applyAlignment="1" applyProtection="1">
      <alignment vertical="center"/>
    </xf>
    <xf numFmtId="165" fontId="85" fillId="55" borderId="0" xfId="1" applyNumberFormat="1" applyFont="1" applyFill="1" applyBorder="1" applyAlignment="1" applyProtection="1">
      <alignment horizontal="center" vertical="center"/>
    </xf>
    <xf numFmtId="165" fontId="86" fillId="55" borderId="49" xfId="1" applyNumberFormat="1" applyFont="1" applyFill="1" applyBorder="1" applyAlignment="1" applyProtection="1">
      <alignment horizontal="center" vertical="center"/>
    </xf>
    <xf numFmtId="41" fontId="86" fillId="55" borderId="0" xfId="5" applyFont="1" applyFill="1" applyBorder="1" applyAlignment="1" applyProtection="1">
      <alignment horizontal="right" vertical="center"/>
    </xf>
    <xf numFmtId="165" fontId="86" fillId="55" borderId="0" xfId="1" applyNumberFormat="1" applyFont="1" applyFill="1" applyBorder="1" applyAlignment="1" applyProtection="1">
      <alignment horizontal="center" vertical="center"/>
    </xf>
    <xf numFmtId="165" fontId="69" fillId="55" borderId="0" xfId="1" applyNumberFormat="1" applyFont="1" applyFill="1" applyBorder="1" applyAlignment="1" applyProtection="1">
      <alignment vertical="center"/>
    </xf>
    <xf numFmtId="0" fontId="6" fillId="55" borderId="0" xfId="0" applyFont="1" applyFill="1" applyAlignment="1">
      <alignment horizontal="center" vertical="center"/>
    </xf>
    <xf numFmtId="165" fontId="86" fillId="55" borderId="49" xfId="0" applyNumberFormat="1" applyFont="1" applyFill="1" applyBorder="1" applyAlignment="1">
      <alignment horizontal="center" vertical="center"/>
    </xf>
    <xf numFmtId="0" fontId="71" fillId="55" borderId="0" xfId="0" applyFont="1" applyFill="1" applyAlignment="1">
      <alignment vertical="center"/>
    </xf>
    <xf numFmtId="0" fontId="2" fillId="14" borderId="0" xfId="0" applyFont="1" applyFill="1"/>
    <xf numFmtId="165" fontId="107" fillId="55" borderId="50" xfId="1" applyNumberFormat="1" applyFont="1" applyFill="1" applyBorder="1" applyAlignment="1" applyProtection="1">
      <alignment horizontal="center" vertical="center"/>
    </xf>
    <xf numFmtId="165" fontId="107" fillId="55" borderId="0" xfId="1" applyNumberFormat="1" applyFont="1" applyFill="1" applyBorder="1" applyAlignment="1" applyProtection="1">
      <alignment vertical="center"/>
    </xf>
    <xf numFmtId="165" fontId="108" fillId="55" borderId="0" xfId="1" applyNumberFormat="1" applyFont="1" applyFill="1" applyBorder="1" applyAlignment="1" applyProtection="1">
      <alignment vertical="center"/>
    </xf>
    <xf numFmtId="165" fontId="114" fillId="55" borderId="0" xfId="1" applyNumberFormat="1" applyFont="1" applyFill="1" applyBorder="1" applyAlignment="1" applyProtection="1">
      <alignment vertical="center"/>
    </xf>
    <xf numFmtId="165" fontId="114" fillId="55" borderId="0" xfId="1" applyNumberFormat="1" applyFont="1" applyFill="1" applyBorder="1" applyAlignment="1" applyProtection="1">
      <alignment vertical="center"/>
      <protection locked="0"/>
    </xf>
    <xf numFmtId="0" fontId="70" fillId="0" borderId="0" xfId="0" applyFont="1"/>
    <xf numFmtId="3" fontId="70" fillId="0" borderId="0" xfId="0" applyNumberFormat="1" applyFont="1"/>
    <xf numFmtId="169" fontId="26" fillId="0" borderId="0" xfId="1" applyNumberFormat="1" applyFont="1"/>
    <xf numFmtId="165" fontId="116" fillId="55" borderId="0" xfId="1" applyNumberFormat="1" applyFont="1" applyFill="1" applyBorder="1" applyAlignment="1" applyProtection="1">
      <alignment vertical="center"/>
    </xf>
    <xf numFmtId="41" fontId="16" fillId="0" borderId="1" xfId="5" applyFont="1" applyBorder="1" applyAlignment="1">
      <alignment horizontal="center" vertical="center"/>
    </xf>
    <xf numFmtId="41" fontId="2" fillId="12" borderId="1" xfId="5" applyFont="1" applyFill="1" applyBorder="1" applyAlignment="1">
      <alignment horizontal="center" vertical="center"/>
    </xf>
    <xf numFmtId="41" fontId="2" fillId="0" borderId="1" xfId="5" applyFont="1" applyBorder="1" applyAlignment="1">
      <alignment horizontal="center" vertical="center"/>
    </xf>
    <xf numFmtId="41" fontId="2" fillId="25" borderId="1" xfId="5" applyFont="1" applyFill="1" applyBorder="1" applyAlignment="1">
      <alignment horizontal="center" vertical="center"/>
    </xf>
    <xf numFmtId="41" fontId="2" fillId="26" borderId="1" xfId="5" applyFont="1" applyFill="1" applyBorder="1" applyAlignment="1">
      <alignment horizontal="center" vertical="center"/>
    </xf>
    <xf numFmtId="165" fontId="117" fillId="0" borderId="0" xfId="1" applyNumberFormat="1" applyFont="1" applyFill="1" applyProtection="1">
      <protection locked="0"/>
    </xf>
    <xf numFmtId="0" fontId="118" fillId="0" borderId="0" xfId="0" applyFont="1" applyProtection="1">
      <protection locked="0"/>
    </xf>
    <xf numFmtId="165" fontId="118" fillId="0" borderId="0" xfId="1" applyNumberFormat="1" applyFont="1" applyFill="1" applyProtection="1">
      <protection locked="0"/>
    </xf>
    <xf numFmtId="165" fontId="119" fillId="0" borderId="0" xfId="1" applyNumberFormat="1" applyFont="1" applyFill="1" applyBorder="1" applyAlignment="1" applyProtection="1">
      <alignment vertical="center"/>
    </xf>
    <xf numFmtId="0" fontId="118" fillId="0" borderId="0" xfId="0" applyFont="1"/>
    <xf numFmtId="165" fontId="120" fillId="14" borderId="1" xfId="1" applyNumberFormat="1" applyFont="1" applyFill="1" applyBorder="1" applyAlignment="1" applyProtection="1">
      <alignment horizontal="center" vertical="center"/>
    </xf>
    <xf numFmtId="0" fontId="118" fillId="0" borderId="0" xfId="0" applyFont="1" applyAlignment="1">
      <alignment horizontal="left" vertical="center"/>
    </xf>
    <xf numFmtId="165" fontId="118" fillId="0" borderId="1" xfId="1" applyNumberFormat="1" applyFont="1" applyBorder="1" applyProtection="1"/>
    <xf numFmtId="0" fontId="118" fillId="0" borderId="1" xfId="0" applyFont="1" applyBorder="1"/>
    <xf numFmtId="0" fontId="118" fillId="0" borderId="1" xfId="0" applyFont="1" applyBorder="1" applyProtection="1">
      <protection locked="0"/>
    </xf>
    <xf numFmtId="165" fontId="121" fillId="0" borderId="0" xfId="1" applyNumberFormat="1" applyFont="1" applyFill="1" applyProtection="1">
      <protection locked="0"/>
    </xf>
    <xf numFmtId="0" fontId="6" fillId="19" borderId="1" xfId="0" applyFont="1" applyFill="1" applyBorder="1" applyAlignment="1" applyProtection="1">
      <alignment horizontal="center" vertical="center"/>
      <protection locked="0"/>
    </xf>
    <xf numFmtId="165" fontId="9" fillId="11" borderId="9" xfId="1" applyNumberFormat="1" applyFont="1" applyFill="1" applyBorder="1" applyAlignment="1">
      <alignment horizontal="center" vertical="center"/>
    </xf>
    <xf numFmtId="165" fontId="9" fillId="11" borderId="0" xfId="1" applyNumberFormat="1" applyFont="1" applyFill="1" applyBorder="1" applyAlignment="1">
      <alignment horizontal="center" vertical="center"/>
    </xf>
    <xf numFmtId="165" fontId="9" fillId="11" borderId="12" xfId="1" applyNumberFormat="1" applyFont="1" applyFill="1" applyBorder="1" applyAlignment="1">
      <alignment horizontal="center" vertical="center"/>
    </xf>
    <xf numFmtId="10" fontId="6" fillId="6" borderId="9" xfId="0" applyNumberFormat="1" applyFont="1" applyFill="1" applyBorder="1" applyAlignment="1">
      <alignment horizontal="center" vertical="center"/>
    </xf>
    <xf numFmtId="10" fontId="6" fillId="6" borderId="0" xfId="0" applyNumberFormat="1" applyFont="1" applyFill="1" applyAlignment="1">
      <alignment horizontal="center" vertical="center"/>
    </xf>
    <xf numFmtId="10" fontId="6" fillId="6" borderId="12" xfId="0" applyNumberFormat="1" applyFont="1" applyFill="1" applyBorder="1" applyAlignment="1">
      <alignment horizontal="center" vertical="center"/>
    </xf>
    <xf numFmtId="9" fontId="6" fillId="10" borderId="1" xfId="0" applyNumberFormat="1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6" borderId="1" xfId="0" applyFont="1" applyFill="1" applyBorder="1" applyAlignment="1" applyProtection="1">
      <alignment horizontal="center" vertical="center"/>
      <protection locked="0"/>
    </xf>
    <xf numFmtId="3" fontId="6" fillId="12" borderId="1" xfId="0" quotePrefix="1" applyNumberFormat="1" applyFont="1" applyFill="1" applyBorder="1" applyAlignment="1" applyProtection="1">
      <alignment horizontal="center" vertical="center"/>
      <protection locked="0"/>
    </xf>
    <xf numFmtId="3" fontId="6" fillId="12" borderId="1" xfId="0" applyNumberFormat="1" applyFont="1" applyFill="1" applyBorder="1" applyAlignment="1" applyProtection="1">
      <alignment horizontal="center" vertical="center"/>
      <protection locked="0"/>
    </xf>
    <xf numFmtId="3" fontId="6" fillId="9" borderId="1" xfId="0" quotePrefix="1" applyNumberFormat="1" applyFont="1" applyFill="1" applyBorder="1" applyAlignment="1" applyProtection="1">
      <alignment horizontal="center" vertical="center"/>
      <protection locked="0"/>
    </xf>
    <xf numFmtId="3" fontId="6" fillId="9" borderId="1" xfId="0" applyNumberFormat="1" applyFont="1" applyFill="1" applyBorder="1" applyAlignment="1" applyProtection="1">
      <alignment horizontal="center" vertical="center"/>
      <protection locked="0"/>
    </xf>
    <xf numFmtId="0" fontId="6" fillId="19" borderId="2" xfId="0" applyFont="1" applyFill="1" applyBorder="1" applyAlignment="1">
      <alignment horizontal="center" vertical="center"/>
    </xf>
    <xf numFmtId="0" fontId="6" fillId="19" borderId="3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9" fontId="6" fillId="8" borderId="1" xfId="0" applyNumberFormat="1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9" fontId="6" fillId="9" borderId="1" xfId="0" applyNumberFormat="1" applyFont="1" applyFill="1" applyBorder="1" applyAlignment="1" applyProtection="1">
      <alignment horizontal="center" vertical="center"/>
      <protection locked="0"/>
    </xf>
    <xf numFmtId="0" fontId="6" fillId="9" borderId="1" xfId="0" applyFont="1" applyFill="1" applyBorder="1" applyAlignment="1" applyProtection="1">
      <alignment horizontal="center" vertical="center"/>
      <protection locked="0"/>
    </xf>
    <xf numFmtId="49" fontId="102" fillId="14" borderId="32" xfId="1" applyNumberFormat="1" applyFont="1" applyFill="1" applyBorder="1" applyAlignment="1" applyProtection="1">
      <alignment horizontal="left" vertical="center" wrapText="1"/>
      <protection locked="0"/>
    </xf>
    <xf numFmtId="49" fontId="102" fillId="14" borderId="0" xfId="1" applyNumberFormat="1" applyFont="1" applyFill="1" applyBorder="1" applyAlignment="1" applyProtection="1">
      <alignment horizontal="left" vertical="center" wrapText="1"/>
      <protection locked="0"/>
    </xf>
    <xf numFmtId="49" fontId="102" fillId="14" borderId="15" xfId="1" applyNumberFormat="1" applyFont="1" applyFill="1" applyBorder="1" applyAlignment="1" applyProtection="1">
      <alignment horizontal="left" vertical="center" wrapText="1"/>
      <protection locked="0"/>
    </xf>
    <xf numFmtId="49" fontId="103" fillId="0" borderId="32" xfId="1" applyNumberFormat="1" applyFont="1" applyFill="1" applyBorder="1" applyAlignment="1" applyProtection="1">
      <alignment horizontal="center" vertical="center" wrapText="1"/>
      <protection locked="0"/>
    </xf>
    <xf numFmtId="49" fontId="103" fillId="0" borderId="0" xfId="1" applyNumberFormat="1" applyFont="1" applyFill="1" applyBorder="1" applyAlignment="1" applyProtection="1">
      <alignment horizontal="center" vertical="center" wrapText="1"/>
      <protection locked="0"/>
    </xf>
    <xf numFmtId="49" fontId="103" fillId="0" borderId="15" xfId="1" applyNumberFormat="1" applyFont="1" applyFill="1" applyBorder="1" applyAlignment="1" applyProtection="1">
      <alignment horizontal="center" vertical="center" wrapText="1"/>
      <protection locked="0"/>
    </xf>
    <xf numFmtId="0" fontId="102" fillId="4" borderId="0" xfId="0" quotePrefix="1" applyFont="1" applyFill="1" applyAlignment="1" applyProtection="1">
      <alignment horizontal="left" vertical="top" wrapText="1"/>
      <protection locked="0"/>
    </xf>
    <xf numFmtId="0" fontId="102" fillId="4" borderId="15" xfId="0" quotePrefix="1" applyFont="1" applyFill="1" applyBorder="1" applyAlignment="1" applyProtection="1">
      <alignment horizontal="left" vertical="top" wrapText="1"/>
      <protection locked="0"/>
    </xf>
    <xf numFmtId="0" fontId="102" fillId="4" borderId="0" xfId="0" applyFont="1" applyFill="1" applyAlignment="1" applyProtection="1">
      <alignment horizontal="left" vertical="center"/>
      <protection locked="0"/>
    </xf>
    <xf numFmtId="0" fontId="102" fillId="4" borderId="15" xfId="0" applyFont="1" applyFill="1" applyBorder="1" applyAlignment="1" applyProtection="1">
      <alignment horizontal="left" vertical="center"/>
      <protection locked="0"/>
    </xf>
    <xf numFmtId="165" fontId="71" fillId="55" borderId="49" xfId="1" applyNumberFormat="1" applyFont="1" applyFill="1" applyBorder="1" applyAlignment="1" applyProtection="1">
      <alignment horizontal="center" vertical="center"/>
    </xf>
    <xf numFmtId="165" fontId="112" fillId="55" borderId="0" xfId="1" applyNumberFormat="1" applyFont="1" applyFill="1" applyBorder="1" applyAlignment="1" applyProtection="1">
      <alignment horizontal="center" vertical="center"/>
    </xf>
    <xf numFmtId="165" fontId="112" fillId="55" borderId="50" xfId="1" applyNumberFormat="1" applyFont="1" applyFill="1" applyBorder="1" applyAlignment="1" applyProtection="1">
      <alignment horizontal="center" vertical="center"/>
    </xf>
    <xf numFmtId="165" fontId="107" fillId="55" borderId="0" xfId="1" applyNumberFormat="1" applyFont="1" applyFill="1" applyBorder="1" applyAlignment="1" applyProtection="1">
      <alignment horizontal="right" vertical="center"/>
    </xf>
    <xf numFmtId="9" fontId="113" fillId="9" borderId="1" xfId="1" applyNumberFormat="1" applyFont="1" applyFill="1" applyBorder="1" applyAlignment="1" applyProtection="1">
      <alignment horizontal="center" vertical="center"/>
      <protection locked="0"/>
    </xf>
    <xf numFmtId="165" fontId="85" fillId="55" borderId="0" xfId="1" applyNumberFormat="1" applyFont="1" applyFill="1" applyBorder="1" applyAlignment="1" applyProtection="1">
      <alignment horizontal="right" vertical="center"/>
    </xf>
    <xf numFmtId="165" fontId="107" fillId="55" borderId="50" xfId="1" applyNumberFormat="1" applyFont="1" applyFill="1" applyBorder="1" applyAlignment="1" applyProtection="1">
      <alignment horizontal="right" vertical="center"/>
    </xf>
    <xf numFmtId="0" fontId="92" fillId="14" borderId="1" xfId="0" applyFont="1" applyFill="1" applyBorder="1" applyAlignment="1">
      <alignment horizontal="left" vertical="center"/>
    </xf>
    <xf numFmtId="9" fontId="113" fillId="25" borderId="1" xfId="1" applyNumberFormat="1" applyFont="1" applyFill="1" applyBorder="1" applyAlignment="1" applyProtection="1">
      <alignment horizontal="center" vertical="center"/>
      <protection locked="0"/>
    </xf>
    <xf numFmtId="165" fontId="83" fillId="53" borderId="48" xfId="1" applyNumberFormat="1" applyFont="1" applyFill="1" applyBorder="1" applyAlignment="1" applyProtection="1">
      <alignment horizontal="center" vertical="center" wrapText="1"/>
    </xf>
    <xf numFmtId="165" fontId="83" fillId="53" borderId="0" xfId="1" applyNumberFormat="1" applyFont="1" applyFill="1" applyBorder="1" applyAlignment="1" applyProtection="1">
      <alignment horizontal="center" vertical="center" wrapText="1"/>
    </xf>
    <xf numFmtId="165" fontId="71" fillId="55" borderId="0" xfId="1" applyNumberFormat="1" applyFont="1" applyFill="1" applyBorder="1" applyAlignment="1" applyProtection="1">
      <alignment horizontal="center" vertical="center"/>
    </xf>
    <xf numFmtId="165" fontId="85" fillId="55" borderId="0" xfId="0" applyNumberFormat="1" applyFont="1" applyFill="1" applyAlignment="1">
      <alignment horizontal="right" vertical="center"/>
    </xf>
    <xf numFmtId="165" fontId="88" fillId="54" borderId="0" xfId="1" applyNumberFormat="1" applyFont="1" applyFill="1" applyBorder="1" applyAlignment="1" applyProtection="1">
      <alignment horizontal="left" vertical="center"/>
    </xf>
    <xf numFmtId="165" fontId="83" fillId="53" borderId="0" xfId="1" applyNumberFormat="1" applyFont="1" applyFill="1" applyBorder="1" applyAlignment="1" applyProtection="1">
      <alignment horizontal="center" vertical="center"/>
    </xf>
    <xf numFmtId="165" fontId="106" fillId="55" borderId="0" xfId="1" applyNumberFormat="1" applyFont="1" applyFill="1" applyBorder="1" applyAlignment="1" applyProtection="1">
      <alignment horizontal="center" vertical="center"/>
    </xf>
    <xf numFmtId="165" fontId="82" fillId="54" borderId="0" xfId="1" applyNumberFormat="1" applyFont="1" applyFill="1" applyBorder="1" applyAlignment="1" applyProtection="1">
      <alignment horizontal="center" vertical="center" textRotation="90" wrapText="1"/>
    </xf>
    <xf numFmtId="165" fontId="77" fillId="55" borderId="0" xfId="1" applyNumberFormat="1" applyFont="1" applyFill="1" applyBorder="1" applyAlignment="1" applyProtection="1">
      <alignment horizontal="left" vertical="center"/>
    </xf>
    <xf numFmtId="165" fontId="77" fillId="55" borderId="0" xfId="1" applyNumberFormat="1" applyFont="1" applyFill="1" applyBorder="1" applyAlignment="1" applyProtection="1">
      <alignment horizontal="right" vertical="center" indent="1"/>
    </xf>
    <xf numFmtId="165" fontId="84" fillId="55" borderId="0" xfId="1" applyNumberFormat="1" applyFont="1" applyFill="1" applyBorder="1" applyAlignment="1" applyProtection="1">
      <alignment horizontal="center" vertical="center" wrapText="1"/>
    </xf>
    <xf numFmtId="165" fontId="80" fillId="55" borderId="0" xfId="1" applyNumberFormat="1" applyFont="1" applyFill="1" applyBorder="1" applyAlignment="1" applyProtection="1">
      <alignment horizontal="right" vertical="center"/>
    </xf>
    <xf numFmtId="165" fontId="111" fillId="55" borderId="0" xfId="1" applyNumberFormat="1" applyFont="1" applyFill="1" applyBorder="1" applyAlignment="1" applyProtection="1">
      <alignment vertical="center"/>
    </xf>
    <xf numFmtId="165" fontId="112" fillId="55" borderId="49" xfId="1" applyNumberFormat="1" applyFont="1" applyFill="1" applyBorder="1" applyAlignment="1" applyProtection="1">
      <alignment horizontal="center" vertical="center"/>
    </xf>
    <xf numFmtId="0" fontId="115" fillId="53" borderId="0" xfId="0" applyFont="1" applyFill="1" applyAlignment="1">
      <alignment horizontal="center" vertical="center" wrapText="1"/>
    </xf>
    <xf numFmtId="0" fontId="2" fillId="53" borderId="0" xfId="0" applyFont="1" applyFill="1" applyAlignment="1">
      <alignment horizontal="center"/>
    </xf>
    <xf numFmtId="165" fontId="80" fillId="55" borderId="0" xfId="1" applyNumberFormat="1" applyFont="1" applyFill="1" applyBorder="1" applyAlignment="1" applyProtection="1">
      <alignment horizontal="center" vertical="center"/>
    </xf>
    <xf numFmtId="165" fontId="79" fillId="55" borderId="0" xfId="1" applyNumberFormat="1" applyFont="1" applyFill="1" applyBorder="1" applyAlignment="1" applyProtection="1">
      <alignment horizontal="right" vertical="center"/>
    </xf>
    <xf numFmtId="165" fontId="75" fillId="55" borderId="0" xfId="1" applyNumberFormat="1" applyFont="1" applyFill="1" applyBorder="1" applyAlignment="1" applyProtection="1">
      <alignment horizontal="left" vertical="center"/>
    </xf>
    <xf numFmtId="165" fontId="75" fillId="55" borderId="0" xfId="1" applyNumberFormat="1" applyFont="1" applyFill="1" applyBorder="1" applyAlignment="1" applyProtection="1">
      <alignment horizontal="right" vertical="center"/>
    </xf>
    <xf numFmtId="165" fontId="76" fillId="55" borderId="0" xfId="1" applyNumberFormat="1" applyFont="1" applyFill="1" applyBorder="1" applyAlignment="1" applyProtection="1">
      <alignment horizontal="right" vertical="center"/>
    </xf>
    <xf numFmtId="0" fontId="105" fillId="53" borderId="0" xfId="0" applyFont="1" applyFill="1" applyAlignment="1">
      <alignment horizontal="center" vertical="center" textRotation="90"/>
    </xf>
    <xf numFmtId="0" fontId="74" fillId="53" borderId="0" xfId="0" applyFont="1" applyFill="1" applyAlignment="1">
      <alignment horizontal="left" vertical="top"/>
    </xf>
    <xf numFmtId="0" fontId="74" fillId="53" borderId="15" xfId="0" applyFont="1" applyFill="1" applyBorder="1" applyAlignment="1">
      <alignment horizontal="left" vertical="top"/>
    </xf>
    <xf numFmtId="165" fontId="109" fillId="55" borderId="0" xfId="1" applyNumberFormat="1" applyFont="1" applyFill="1" applyBorder="1" applyAlignment="1" applyProtection="1">
      <alignment horizontal="left" vertical="center"/>
      <protection locked="0"/>
    </xf>
    <xf numFmtId="165" fontId="110" fillId="55" borderId="0" xfId="1" applyNumberFormat="1" applyFont="1" applyFill="1" applyBorder="1" applyAlignment="1" applyProtection="1">
      <alignment horizontal="center" vertical="center"/>
    </xf>
    <xf numFmtId="165" fontId="81" fillId="24" borderId="2" xfId="0" applyNumberFormat="1" applyFont="1" applyFill="1" applyBorder="1" applyAlignment="1" applyProtection="1">
      <alignment horizontal="center" vertical="center"/>
      <protection locked="0"/>
    </xf>
    <xf numFmtId="165" fontId="81" fillId="24" borderId="4" xfId="0" applyNumberFormat="1" applyFont="1" applyFill="1" applyBorder="1" applyAlignment="1" applyProtection="1">
      <alignment horizontal="center" vertical="center"/>
      <protection locked="0"/>
    </xf>
    <xf numFmtId="0" fontId="37" fillId="20" borderId="13" xfId="0" applyFont="1" applyFill="1" applyBorder="1" applyAlignment="1">
      <alignment horizontal="center" vertical="center" wrapText="1"/>
    </xf>
    <xf numFmtId="0" fontId="37" fillId="20" borderId="32" xfId="0" applyFont="1" applyFill="1" applyBorder="1" applyAlignment="1">
      <alignment horizontal="center" vertical="center"/>
    </xf>
    <xf numFmtId="165" fontId="88" fillId="24" borderId="2" xfId="0" applyNumberFormat="1" applyFont="1" applyFill="1" applyBorder="1" applyAlignment="1" applyProtection="1">
      <alignment horizontal="center" vertical="center"/>
      <protection locked="0"/>
    </xf>
    <xf numFmtId="165" fontId="88" fillId="24" borderId="4" xfId="0" applyNumberFormat="1" applyFont="1" applyFill="1" applyBorder="1" applyAlignment="1" applyProtection="1">
      <alignment horizontal="center" vertical="center"/>
      <protection locked="0"/>
    </xf>
    <xf numFmtId="0" fontId="90" fillId="15" borderId="3" xfId="0" applyFont="1" applyFill="1" applyBorder="1" applyAlignment="1" applyProtection="1">
      <alignment horizontal="center" vertical="center" wrapText="1"/>
      <protection locked="0"/>
    </xf>
    <xf numFmtId="0" fontId="90" fillId="15" borderId="4" xfId="0" applyFont="1" applyFill="1" applyBorder="1" applyAlignment="1" applyProtection="1">
      <alignment horizontal="center" vertical="center" wrapText="1"/>
      <protection locked="0"/>
    </xf>
    <xf numFmtId="0" fontId="34" fillId="9" borderId="13" xfId="0" applyFont="1" applyFill="1" applyBorder="1" applyAlignment="1">
      <alignment horizontal="center" vertical="center" wrapText="1"/>
    </xf>
    <xf numFmtId="0" fontId="34" fillId="9" borderId="9" xfId="0" applyFont="1" applyFill="1" applyBorder="1" applyAlignment="1">
      <alignment horizontal="center" vertical="center" wrapText="1"/>
    </xf>
    <xf numFmtId="0" fontId="34" fillId="9" borderId="33" xfId="0" applyFont="1" applyFill="1" applyBorder="1" applyAlignment="1">
      <alignment horizontal="center" vertical="center" wrapText="1"/>
    </xf>
    <xf numFmtId="0" fontId="34" fillId="9" borderId="32" xfId="0" applyFont="1" applyFill="1" applyBorder="1" applyAlignment="1">
      <alignment horizontal="center" vertical="center" wrapText="1"/>
    </xf>
    <xf numFmtId="0" fontId="34" fillId="9" borderId="0" xfId="0" applyFont="1" applyFill="1" applyAlignment="1">
      <alignment horizontal="center" vertical="center" wrapText="1"/>
    </xf>
    <xf numFmtId="0" fontId="34" fillId="9" borderId="15" xfId="0" applyFont="1" applyFill="1" applyBorder="1" applyAlignment="1">
      <alignment horizontal="center" vertical="center" wrapText="1"/>
    </xf>
    <xf numFmtId="0" fontId="92" fillId="0" borderId="2" xfId="0" applyFont="1" applyBorder="1" applyAlignment="1" applyProtection="1">
      <alignment horizontal="center" vertical="center"/>
      <protection locked="0"/>
    </xf>
    <xf numFmtId="0" fontId="92" fillId="0" borderId="4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92" fillId="0" borderId="2" xfId="0" applyFont="1" applyBorder="1" applyAlignment="1" applyProtection="1">
      <alignment horizontal="center" vertical="center" wrapText="1"/>
      <protection locked="0"/>
    </xf>
    <xf numFmtId="0" fontId="92" fillId="0" borderId="4" xfId="0" applyFont="1" applyBorder="1" applyAlignment="1" applyProtection="1">
      <alignment horizontal="center" vertical="center" wrapText="1"/>
      <protection locked="0"/>
    </xf>
    <xf numFmtId="165" fontId="88" fillId="20" borderId="1" xfId="0" applyNumberFormat="1" applyFont="1" applyFill="1" applyBorder="1" applyAlignment="1" applyProtection="1">
      <alignment horizontal="center" vertical="center"/>
      <protection locked="0"/>
    </xf>
    <xf numFmtId="165" fontId="91" fillId="0" borderId="2" xfId="1" applyNumberFormat="1" applyFont="1" applyFill="1" applyBorder="1" applyAlignment="1" applyProtection="1">
      <alignment horizontal="center"/>
    </xf>
    <xf numFmtId="165" fontId="91" fillId="0" borderId="4" xfId="1" applyNumberFormat="1" applyFont="1" applyFill="1" applyBorder="1" applyAlignment="1" applyProtection="1">
      <alignment horizontal="center"/>
    </xf>
    <xf numFmtId="165" fontId="95" fillId="38" borderId="2" xfId="1" applyNumberFormat="1" applyFont="1" applyFill="1" applyBorder="1" applyAlignment="1" applyProtection="1">
      <alignment horizontal="center" vertical="center"/>
      <protection locked="0"/>
    </xf>
    <xf numFmtId="165" fontId="95" fillId="38" borderId="4" xfId="1" applyNumberFormat="1" applyFont="1" applyFill="1" applyBorder="1" applyAlignment="1" applyProtection="1">
      <alignment horizontal="center" vertical="center"/>
      <protection locked="0"/>
    </xf>
    <xf numFmtId="165" fontId="77" fillId="55" borderId="0" xfId="1" applyNumberFormat="1" applyFont="1" applyFill="1" applyBorder="1" applyAlignment="1" applyProtection="1">
      <alignment horizontal="center" vertical="center"/>
    </xf>
    <xf numFmtId="169" fontId="88" fillId="46" borderId="2" xfId="1" applyNumberFormat="1" applyFont="1" applyFill="1" applyBorder="1" applyAlignment="1" applyProtection="1">
      <alignment horizontal="center" vertical="center"/>
      <protection locked="0"/>
    </xf>
    <xf numFmtId="169" fontId="88" fillId="46" borderId="4" xfId="1" applyNumberFormat="1" applyFont="1" applyFill="1" applyBorder="1" applyAlignment="1" applyProtection="1">
      <alignment horizontal="center" vertical="center"/>
      <protection locked="0"/>
    </xf>
    <xf numFmtId="165" fontId="91" fillId="16" borderId="2" xfId="1" applyNumberFormat="1" applyFont="1" applyFill="1" applyBorder="1" applyAlignment="1" applyProtection="1">
      <alignment horizontal="center"/>
    </xf>
    <xf numFmtId="165" fontId="91" fillId="16" borderId="4" xfId="1" applyNumberFormat="1" applyFont="1" applyFill="1" applyBorder="1" applyAlignment="1" applyProtection="1">
      <alignment horizontal="center"/>
    </xf>
    <xf numFmtId="0" fontId="99" fillId="27" borderId="1" xfId="0" applyFont="1" applyFill="1" applyBorder="1" applyAlignment="1">
      <alignment horizontal="left" vertical="center"/>
    </xf>
    <xf numFmtId="168" fontId="104" fillId="27" borderId="9" xfId="0" applyNumberFormat="1" applyFont="1" applyFill="1" applyBorder="1" applyAlignment="1" applyProtection="1">
      <alignment horizontal="center" vertical="center"/>
      <protection locked="0"/>
    </xf>
    <xf numFmtId="168" fontId="104" fillId="27" borderId="33" xfId="0" applyNumberFormat="1" applyFont="1" applyFill="1" applyBorder="1" applyAlignment="1" applyProtection="1">
      <alignment horizontal="center" vertical="center"/>
      <protection locked="0"/>
    </xf>
    <xf numFmtId="168" fontId="104" fillId="27" borderId="12" xfId="0" applyNumberFormat="1" applyFont="1" applyFill="1" applyBorder="1" applyAlignment="1" applyProtection="1">
      <alignment horizontal="center" vertical="center"/>
      <protection locked="0"/>
    </xf>
    <xf numFmtId="168" fontId="104" fillId="27" borderId="34" xfId="0" applyNumberFormat="1" applyFont="1" applyFill="1" applyBorder="1" applyAlignment="1" applyProtection="1">
      <alignment horizontal="center" vertical="center"/>
      <protection locked="0"/>
    </xf>
    <xf numFmtId="0" fontId="103" fillId="0" borderId="13" xfId="0" applyFont="1" applyBorder="1" applyAlignment="1" applyProtection="1">
      <alignment horizontal="center" vertical="center"/>
      <protection locked="0"/>
    </xf>
    <xf numFmtId="0" fontId="103" fillId="0" borderId="9" xfId="0" applyFont="1" applyBorder="1" applyAlignment="1" applyProtection="1">
      <alignment horizontal="center" vertical="center"/>
      <protection locked="0"/>
    </xf>
    <xf numFmtId="0" fontId="103" fillId="0" borderId="33" xfId="0" applyFont="1" applyBorder="1" applyAlignment="1" applyProtection="1">
      <alignment horizontal="center" vertical="center"/>
      <protection locked="0"/>
    </xf>
    <xf numFmtId="49" fontId="102" fillId="14" borderId="13" xfId="1" applyNumberFormat="1" applyFont="1" applyFill="1" applyBorder="1" applyAlignment="1" applyProtection="1">
      <alignment horizontal="left" vertical="center" wrapText="1"/>
      <protection locked="0"/>
    </xf>
    <xf numFmtId="49" fontId="102" fillId="14" borderId="9" xfId="1" applyNumberFormat="1" applyFont="1" applyFill="1" applyBorder="1" applyAlignment="1" applyProtection="1">
      <alignment horizontal="left" vertical="center" wrapText="1"/>
      <protection locked="0"/>
    </xf>
    <xf numFmtId="49" fontId="102" fillId="14" borderId="33" xfId="1" applyNumberFormat="1" applyFont="1" applyFill="1" applyBorder="1" applyAlignment="1" applyProtection="1">
      <alignment horizontal="left" vertical="center" wrapText="1"/>
      <protection locked="0"/>
    </xf>
    <xf numFmtId="49" fontId="102" fillId="4" borderId="32" xfId="1" applyNumberFormat="1" applyFont="1" applyFill="1" applyBorder="1" applyAlignment="1" applyProtection="1">
      <alignment horizontal="left" vertical="center" wrapText="1"/>
      <protection locked="0"/>
    </xf>
    <xf numFmtId="49" fontId="102" fillId="4" borderId="0" xfId="1" applyNumberFormat="1" applyFont="1" applyFill="1" applyBorder="1" applyAlignment="1" applyProtection="1">
      <alignment horizontal="left" vertical="center" wrapText="1"/>
      <protection locked="0"/>
    </xf>
    <xf numFmtId="49" fontId="102" fillId="4" borderId="15" xfId="1" applyNumberFormat="1" applyFont="1" applyFill="1" applyBorder="1" applyAlignment="1" applyProtection="1">
      <alignment horizontal="left" vertical="center" wrapText="1"/>
      <protection locked="0"/>
    </xf>
    <xf numFmtId="165" fontId="88" fillId="20" borderId="2" xfId="0" applyNumberFormat="1" applyFont="1" applyFill="1" applyBorder="1" applyAlignment="1" applyProtection="1">
      <alignment horizontal="center" vertical="center"/>
      <protection locked="0"/>
    </xf>
    <xf numFmtId="165" fontId="88" fillId="20" borderId="4" xfId="0" applyNumberFormat="1" applyFont="1" applyFill="1" applyBorder="1" applyAlignment="1" applyProtection="1">
      <alignment horizontal="center" vertical="center"/>
      <protection locked="0"/>
    </xf>
    <xf numFmtId="0" fontId="21" fillId="0" borderId="0" xfId="1" quotePrefix="1" applyNumberFormat="1" applyFont="1" applyFill="1" applyAlignment="1" applyProtection="1">
      <alignment horizontal="left" vertical="top" wrapText="1"/>
      <protection locked="0"/>
    </xf>
    <xf numFmtId="0" fontId="21" fillId="0" borderId="0" xfId="1" applyNumberFormat="1" applyFont="1" applyFill="1" applyAlignment="1" applyProtection="1">
      <alignment horizontal="left" vertical="top" wrapText="1"/>
      <protection locked="0"/>
    </xf>
    <xf numFmtId="169" fontId="88" fillId="47" borderId="2" xfId="1" applyNumberFormat="1" applyFont="1" applyFill="1" applyBorder="1" applyAlignment="1" applyProtection="1">
      <alignment horizontal="center"/>
      <protection locked="0"/>
    </xf>
    <xf numFmtId="169" fontId="88" fillId="47" borderId="4" xfId="1" applyNumberFormat="1" applyFont="1" applyFill="1" applyBorder="1" applyAlignment="1" applyProtection="1">
      <alignment horizontal="center"/>
      <protection locked="0"/>
    </xf>
    <xf numFmtId="169" fontId="96" fillId="0" borderId="2" xfId="1" applyNumberFormat="1" applyFont="1" applyFill="1" applyBorder="1" applyAlignment="1" applyProtection="1">
      <alignment horizontal="center"/>
      <protection locked="0"/>
    </xf>
    <xf numFmtId="169" fontId="96" fillId="0" borderId="4" xfId="1" applyNumberFormat="1" applyFont="1" applyFill="1" applyBorder="1" applyAlignment="1" applyProtection="1">
      <alignment horizontal="center"/>
      <protection locked="0"/>
    </xf>
    <xf numFmtId="165" fontId="6" fillId="0" borderId="13" xfId="0" applyNumberFormat="1" applyFont="1" applyBorder="1" applyAlignment="1">
      <alignment horizontal="left" vertical="center"/>
    </xf>
    <xf numFmtId="169" fontId="97" fillId="0" borderId="2" xfId="1" applyNumberFormat="1" applyFont="1" applyFill="1" applyBorder="1" applyAlignment="1" applyProtection="1">
      <alignment horizontal="center" vertical="center"/>
      <protection locked="0"/>
    </xf>
    <xf numFmtId="169" fontId="97" fillId="0" borderId="4" xfId="1" applyNumberFormat="1" applyFont="1" applyFill="1" applyBorder="1" applyAlignment="1" applyProtection="1">
      <alignment horizontal="center" vertical="center"/>
      <protection locked="0"/>
    </xf>
    <xf numFmtId="165" fontId="88" fillId="37" borderId="5" xfId="0" applyNumberFormat="1" applyFont="1" applyFill="1" applyBorder="1" applyAlignment="1" applyProtection="1">
      <alignment horizontal="center" vertical="center"/>
      <protection locked="0"/>
    </xf>
    <xf numFmtId="165" fontId="88" fillId="37" borderId="6" xfId="0" applyNumberFormat="1" applyFont="1" applyFill="1" applyBorder="1" applyAlignment="1" applyProtection="1">
      <alignment horizontal="center" vertical="center"/>
      <protection locked="0"/>
    </xf>
    <xf numFmtId="0" fontId="102" fillId="4" borderId="0" xfId="0" quotePrefix="1" applyFont="1" applyFill="1" applyAlignment="1" applyProtection="1">
      <alignment horizontal="left" vertical="center" wrapText="1"/>
      <protection locked="0"/>
    </xf>
    <xf numFmtId="0" fontId="102" fillId="4" borderId="15" xfId="0" quotePrefix="1" applyFont="1" applyFill="1" applyBorder="1" applyAlignment="1" applyProtection="1">
      <alignment horizontal="left" vertical="center" wrapText="1"/>
      <protection locked="0"/>
    </xf>
    <xf numFmtId="165" fontId="93" fillId="10" borderId="2" xfId="1" applyNumberFormat="1" applyFont="1" applyFill="1" applyBorder="1" applyAlignment="1" applyProtection="1">
      <alignment horizontal="center"/>
      <protection locked="0"/>
    </xf>
    <xf numFmtId="165" fontId="93" fillId="10" borderId="4" xfId="1" applyNumberFormat="1" applyFont="1" applyFill="1" applyBorder="1" applyAlignment="1" applyProtection="1">
      <alignment horizontal="center"/>
      <protection locked="0"/>
    </xf>
    <xf numFmtId="165" fontId="93" fillId="10" borderId="1" xfId="0" applyNumberFormat="1" applyFont="1" applyFill="1" applyBorder="1" applyAlignment="1" applyProtection="1">
      <alignment horizontal="center"/>
      <protection locked="0"/>
    </xf>
    <xf numFmtId="165" fontId="99" fillId="19" borderId="12" xfId="1" applyNumberFormat="1" applyFont="1" applyFill="1" applyBorder="1" applyAlignment="1" applyProtection="1">
      <alignment horizontal="center" wrapText="1"/>
      <protection locked="0"/>
    </xf>
    <xf numFmtId="165" fontId="100" fillId="4" borderId="9" xfId="1" applyNumberFormat="1" applyFont="1" applyFill="1" applyBorder="1" applyAlignment="1" applyProtection="1">
      <alignment horizontal="center" vertical="center"/>
    </xf>
    <xf numFmtId="165" fontId="100" fillId="4" borderId="0" xfId="1" applyNumberFormat="1" applyFont="1" applyFill="1" applyBorder="1" applyAlignment="1" applyProtection="1">
      <alignment horizontal="center" vertical="center"/>
    </xf>
    <xf numFmtId="165" fontId="88" fillId="21" borderId="2" xfId="0" applyNumberFormat="1" applyFont="1" applyFill="1" applyBorder="1" applyAlignment="1">
      <alignment horizontal="center" vertical="center"/>
    </xf>
    <xf numFmtId="165" fontId="88" fillId="21" borderId="4" xfId="0" applyNumberFormat="1" applyFont="1" applyFill="1" applyBorder="1" applyAlignment="1">
      <alignment horizontal="center" vertical="center"/>
    </xf>
    <xf numFmtId="165" fontId="44" fillId="38" borderId="2" xfId="1" applyNumberFormat="1" applyFont="1" applyFill="1" applyBorder="1" applyAlignment="1" applyProtection="1">
      <alignment horizontal="center" vertical="center"/>
      <protection locked="0"/>
    </xf>
    <xf numFmtId="165" fontId="44" fillId="38" borderId="4" xfId="1" applyNumberFormat="1" applyFont="1" applyFill="1" applyBorder="1" applyAlignment="1" applyProtection="1">
      <alignment horizontal="center" vertical="center"/>
      <protection locked="0"/>
    </xf>
    <xf numFmtId="0" fontId="43" fillId="0" borderId="2" xfId="0" applyFont="1" applyBorder="1" applyAlignment="1" applyProtection="1">
      <alignment horizontal="center" vertical="center"/>
      <protection locked="0"/>
    </xf>
    <xf numFmtId="0" fontId="43" fillId="0" borderId="4" xfId="0" applyFont="1" applyBorder="1" applyAlignment="1" applyProtection="1">
      <alignment horizontal="center" vertical="center"/>
      <protection locked="0"/>
    </xf>
    <xf numFmtId="0" fontId="43" fillId="0" borderId="2" xfId="0" applyFont="1" applyBorder="1" applyAlignment="1" applyProtection="1">
      <alignment horizontal="center" vertical="center" wrapText="1"/>
      <protection locked="0"/>
    </xf>
    <xf numFmtId="0" fontId="43" fillId="0" borderId="4" xfId="0" applyFont="1" applyBorder="1" applyAlignment="1" applyProtection="1">
      <alignment horizontal="center" vertical="center" wrapText="1"/>
      <protection locked="0"/>
    </xf>
    <xf numFmtId="9" fontId="19" fillId="9" borderId="2" xfId="1" applyNumberFormat="1" applyFont="1" applyFill="1" applyBorder="1" applyAlignment="1" applyProtection="1">
      <alignment horizontal="right"/>
      <protection locked="0"/>
    </xf>
    <xf numFmtId="9" fontId="19" fillId="9" borderId="4" xfId="1" applyNumberFormat="1" applyFont="1" applyFill="1" applyBorder="1" applyAlignment="1" applyProtection="1">
      <alignment horizontal="right"/>
      <protection locked="0"/>
    </xf>
    <xf numFmtId="165" fontId="23" fillId="20" borderId="2" xfId="1" applyNumberFormat="1" applyFont="1" applyFill="1" applyBorder="1" applyAlignment="1" applyProtection="1">
      <alignment horizontal="center"/>
    </xf>
    <xf numFmtId="165" fontId="23" fillId="20" borderId="4" xfId="1" applyNumberFormat="1" applyFont="1" applyFill="1" applyBorder="1" applyAlignment="1" applyProtection="1">
      <alignment horizontal="center"/>
    </xf>
    <xf numFmtId="165" fontId="19" fillId="0" borderId="2" xfId="1" applyNumberFormat="1" applyFont="1" applyFill="1" applyBorder="1" applyAlignment="1" applyProtection="1">
      <alignment horizontal="center"/>
    </xf>
    <xf numFmtId="165" fontId="19" fillId="0" borderId="4" xfId="1" applyNumberFormat="1" applyFont="1" applyFill="1" applyBorder="1" applyAlignment="1" applyProtection="1">
      <alignment horizontal="center"/>
    </xf>
    <xf numFmtId="169" fontId="29" fillId="46" borderId="2" xfId="1" applyNumberFormat="1" applyFont="1" applyFill="1" applyBorder="1" applyAlignment="1" applyProtection="1">
      <alignment horizontal="center" vertical="center"/>
      <protection locked="0"/>
    </xf>
    <xf numFmtId="169" fontId="29" fillId="46" borderId="4" xfId="1" applyNumberFormat="1" applyFont="1" applyFill="1" applyBorder="1" applyAlignment="1" applyProtection="1">
      <alignment horizontal="center" vertical="center"/>
      <protection locked="0"/>
    </xf>
    <xf numFmtId="169" fontId="29" fillId="47" borderId="2" xfId="1" applyNumberFormat="1" applyFont="1" applyFill="1" applyBorder="1" applyAlignment="1" applyProtection="1">
      <alignment horizontal="center"/>
      <protection locked="0"/>
    </xf>
    <xf numFmtId="169" fontId="29" fillId="47" borderId="4" xfId="1" applyNumberFormat="1" applyFont="1" applyFill="1" applyBorder="1" applyAlignment="1" applyProtection="1">
      <alignment horizontal="center"/>
      <protection locked="0"/>
    </xf>
    <xf numFmtId="165" fontId="19" fillId="16" borderId="2" xfId="1" applyNumberFormat="1" applyFont="1" applyFill="1" applyBorder="1" applyAlignment="1" applyProtection="1">
      <alignment horizontal="center"/>
    </xf>
    <xf numFmtId="165" fontId="19" fillId="16" borderId="4" xfId="1" applyNumberFormat="1" applyFont="1" applyFill="1" applyBorder="1" applyAlignment="1" applyProtection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1" fillId="10" borderId="0" xfId="1" quotePrefix="1" applyNumberFormat="1" applyFont="1" applyFill="1" applyAlignment="1" applyProtection="1">
      <alignment horizontal="left" vertical="top" wrapText="1"/>
      <protection locked="0"/>
    </xf>
    <xf numFmtId="0" fontId="21" fillId="10" borderId="0" xfId="1" applyNumberFormat="1" applyFont="1" applyFill="1" applyAlignment="1" applyProtection="1">
      <alignment horizontal="left" vertical="top" wrapText="1"/>
      <protection locked="0"/>
    </xf>
    <xf numFmtId="0" fontId="21" fillId="16" borderId="0" xfId="1" quotePrefix="1" applyNumberFormat="1" applyFont="1" applyFill="1" applyAlignment="1" applyProtection="1">
      <alignment vertical="top" wrapText="1"/>
      <protection locked="0"/>
    </xf>
    <xf numFmtId="0" fontId="21" fillId="16" borderId="15" xfId="1" quotePrefix="1" applyNumberFormat="1" applyFont="1" applyFill="1" applyBorder="1" applyAlignment="1" applyProtection="1">
      <alignment vertical="top" wrapText="1"/>
      <protection locked="0"/>
    </xf>
    <xf numFmtId="165" fontId="21" fillId="27" borderId="0" xfId="1" applyNumberFormat="1" applyFont="1" applyFill="1" applyAlignment="1" applyProtection="1">
      <alignment vertical="top" wrapText="1"/>
      <protection locked="0"/>
    </xf>
    <xf numFmtId="165" fontId="1" fillId="10" borderId="1" xfId="0" applyNumberFormat="1" applyFont="1" applyFill="1" applyBorder="1" applyAlignment="1" applyProtection="1">
      <alignment horizontal="center"/>
      <protection locked="0"/>
    </xf>
    <xf numFmtId="165" fontId="7" fillId="4" borderId="3" xfId="1" applyNumberFormat="1" applyFont="1" applyFill="1" applyBorder="1" applyAlignment="1" applyProtection="1">
      <alignment horizontal="center" vertical="center"/>
    </xf>
    <xf numFmtId="49" fontId="21" fillId="28" borderId="9" xfId="1" applyNumberFormat="1" applyFont="1" applyFill="1" applyBorder="1" applyAlignment="1" applyProtection="1">
      <alignment horizontal="left" vertical="center" wrapText="1"/>
    </xf>
    <xf numFmtId="49" fontId="21" fillId="28" borderId="0" xfId="1" applyNumberFormat="1" applyFont="1" applyFill="1" applyBorder="1" applyAlignment="1" applyProtection="1">
      <alignment horizontal="left" vertical="center" wrapText="1"/>
    </xf>
    <xf numFmtId="165" fontId="31" fillId="19" borderId="12" xfId="1" applyNumberFormat="1" applyFont="1" applyFill="1" applyBorder="1" applyAlignment="1" applyProtection="1">
      <alignment horizontal="center" wrapText="1"/>
      <protection locked="0"/>
    </xf>
    <xf numFmtId="49" fontId="21" fillId="3" borderId="0" xfId="1" applyNumberFormat="1" applyFont="1" applyFill="1" applyBorder="1" applyAlignment="1" applyProtection="1">
      <alignment horizontal="left" vertical="center" wrapText="1"/>
    </xf>
    <xf numFmtId="49" fontId="21" fillId="3" borderId="15" xfId="1" applyNumberFormat="1" applyFont="1" applyFill="1" applyBorder="1" applyAlignment="1" applyProtection="1">
      <alignment horizontal="left" vertical="center" wrapText="1"/>
    </xf>
    <xf numFmtId="49" fontId="21" fillId="29" borderId="0" xfId="1" applyNumberFormat="1" applyFont="1" applyFill="1" applyBorder="1" applyAlignment="1" applyProtection="1">
      <alignment horizontal="left" vertical="center" wrapText="1"/>
    </xf>
    <xf numFmtId="49" fontId="21" fillId="29" borderId="15" xfId="1" applyNumberFormat="1" applyFont="1" applyFill="1" applyBorder="1" applyAlignment="1" applyProtection="1">
      <alignment horizontal="left" vertical="center" wrapText="1"/>
    </xf>
    <xf numFmtId="49" fontId="21" fillId="29" borderId="12" xfId="1" applyNumberFormat="1" applyFont="1" applyFill="1" applyBorder="1" applyAlignment="1" applyProtection="1">
      <alignment horizontal="left" vertical="center" wrapText="1"/>
    </xf>
    <xf numFmtId="49" fontId="21" fillId="29" borderId="34" xfId="1" applyNumberFormat="1" applyFont="1" applyFill="1" applyBorder="1" applyAlignment="1" applyProtection="1">
      <alignment horizontal="left" vertical="center" wrapText="1"/>
    </xf>
    <xf numFmtId="49" fontId="40" fillId="4" borderId="9" xfId="1" applyNumberFormat="1" applyFont="1" applyFill="1" applyBorder="1" applyAlignment="1" applyProtection="1">
      <alignment horizontal="center" vertical="center"/>
    </xf>
    <xf numFmtId="49" fontId="40" fillId="4" borderId="33" xfId="1" applyNumberFormat="1" applyFont="1" applyFill="1" applyBorder="1" applyAlignment="1" applyProtection="1">
      <alignment horizontal="center" vertical="center"/>
    </xf>
    <xf numFmtId="49" fontId="21" fillId="16" borderId="0" xfId="1" applyNumberFormat="1" applyFont="1" applyFill="1" applyBorder="1" applyAlignment="1" applyProtection="1">
      <alignment vertical="center" wrapText="1"/>
    </xf>
    <xf numFmtId="49" fontId="21" fillId="16" borderId="15" xfId="1" applyNumberFormat="1" applyFont="1" applyFill="1" applyBorder="1" applyAlignment="1" applyProtection="1">
      <alignment vertical="center" wrapText="1"/>
    </xf>
    <xf numFmtId="49" fontId="21" fillId="4" borderId="0" xfId="1" applyNumberFormat="1" applyFont="1" applyFill="1" applyBorder="1" applyAlignment="1" applyProtection="1">
      <alignment vertical="center" wrapText="1"/>
    </xf>
    <xf numFmtId="49" fontId="21" fillId="4" borderId="15" xfId="1" applyNumberFormat="1" applyFont="1" applyFill="1" applyBorder="1" applyAlignment="1" applyProtection="1">
      <alignment vertical="center" wrapText="1"/>
    </xf>
    <xf numFmtId="165" fontId="21" fillId="19" borderId="0" xfId="1" applyNumberFormat="1" applyFont="1" applyFill="1" applyBorder="1" applyAlignment="1" applyProtection="1">
      <alignment vertical="top" wrapText="1"/>
    </xf>
    <xf numFmtId="165" fontId="21" fillId="19" borderId="15" xfId="1" applyNumberFormat="1" applyFont="1" applyFill="1" applyBorder="1" applyAlignment="1" applyProtection="1">
      <alignment vertical="top" wrapText="1"/>
    </xf>
    <xf numFmtId="0" fontId="21" fillId="22" borderId="0" xfId="0" applyFont="1" applyFill="1" applyAlignment="1" applyProtection="1">
      <alignment vertical="top" wrapText="1"/>
      <protection locked="0"/>
    </xf>
    <xf numFmtId="0" fontId="21" fillId="22" borderId="15" xfId="0" applyFont="1" applyFill="1" applyBorder="1" applyAlignment="1" applyProtection="1">
      <alignment vertical="top" wrapText="1"/>
      <protection locked="0"/>
    </xf>
    <xf numFmtId="0" fontId="3" fillId="0" borderId="0" xfId="0" applyFont="1" applyAlignment="1">
      <alignment horizontal="left" vertical="center"/>
    </xf>
    <xf numFmtId="0" fontId="61" fillId="52" borderId="0" xfId="0" applyFont="1" applyFill="1" applyAlignment="1" applyProtection="1">
      <alignment horizontal="center" vertical="center" wrapText="1"/>
      <protection locked="0"/>
    </xf>
    <xf numFmtId="0" fontId="6" fillId="5" borderId="0" xfId="0" applyFont="1" applyFill="1" applyAlignment="1">
      <alignment horizontal="center" vertical="center"/>
    </xf>
    <xf numFmtId="0" fontId="31" fillId="17" borderId="0" xfId="0" applyFont="1" applyFill="1" applyAlignment="1">
      <alignment horizontal="center" vertical="center"/>
    </xf>
    <xf numFmtId="0" fontId="63" fillId="27" borderId="0" xfId="0" quotePrefix="1" applyFont="1" applyFill="1" applyAlignment="1">
      <alignment horizontal="left" vertical="center"/>
    </xf>
    <xf numFmtId="0" fontId="59" fillId="27" borderId="0" xfId="0" applyFont="1" applyFill="1" applyAlignment="1">
      <alignment horizontal="center" vertical="center" wrapText="1"/>
    </xf>
    <xf numFmtId="0" fontId="31" fillId="17" borderId="0" xfId="0" applyFont="1" applyFill="1" applyAlignment="1">
      <alignment horizontal="center" vertical="center" wrapText="1"/>
    </xf>
    <xf numFmtId="165" fontId="62" fillId="51" borderId="0" xfId="0" quotePrefix="1" applyNumberFormat="1" applyFont="1" applyFill="1" applyAlignment="1" applyProtection="1">
      <alignment horizontal="left" vertical="center" wrapText="1"/>
      <protection locked="0"/>
    </xf>
    <xf numFmtId="49" fontId="62" fillId="51" borderId="0" xfId="0" quotePrefix="1" applyNumberFormat="1" applyFont="1" applyFill="1" applyAlignment="1" applyProtection="1">
      <alignment horizontal="left" vertical="center" wrapText="1"/>
      <protection locked="0"/>
    </xf>
    <xf numFmtId="0" fontId="9" fillId="49" borderId="0" xfId="0" applyFont="1" applyFill="1" applyAlignment="1" applyProtection="1">
      <alignment horizontal="center" vertical="center"/>
      <protection locked="0"/>
    </xf>
    <xf numFmtId="0" fontId="58" fillId="49" borderId="0" xfId="0" applyFont="1" applyFill="1" applyAlignment="1">
      <alignment horizontal="center" vertical="center"/>
    </xf>
    <xf numFmtId="0" fontId="2" fillId="0" borderId="0" xfId="0" applyFont="1" applyAlignment="1" applyProtection="1">
      <alignment horizontal="center"/>
      <protection locked="0"/>
    </xf>
    <xf numFmtId="0" fontId="65" fillId="26" borderId="0" xfId="0" applyFont="1" applyFill="1" applyAlignment="1">
      <alignment horizontal="left" vertical="center"/>
    </xf>
    <xf numFmtId="165" fontId="25" fillId="49" borderId="0" xfId="0" applyNumberFormat="1" applyFont="1" applyFill="1" applyAlignment="1">
      <alignment horizontal="right" vertical="center"/>
    </xf>
    <xf numFmtId="0" fontId="25" fillId="49" borderId="0" xfId="0" applyFont="1" applyFill="1" applyAlignment="1">
      <alignment horizontal="right" vertical="center"/>
    </xf>
    <xf numFmtId="0" fontId="34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5" fillId="49" borderId="0" xfId="1" applyNumberFormat="1" applyFont="1" applyFill="1" applyBorder="1" applyAlignment="1" applyProtection="1">
      <alignment horizontal="left" vertical="center"/>
      <protection locked="0"/>
    </xf>
    <xf numFmtId="0" fontId="38" fillId="26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4" fillId="49" borderId="0" xfId="0" applyFont="1" applyFill="1" applyAlignment="1" applyProtection="1">
      <alignment horizontal="left" vertical="center"/>
      <protection locked="0"/>
    </xf>
    <xf numFmtId="0" fontId="15" fillId="15" borderId="3" xfId="0" applyFont="1" applyFill="1" applyBorder="1" applyAlignment="1" applyProtection="1">
      <alignment horizontal="center" vertical="center" wrapText="1"/>
      <protection locked="0"/>
    </xf>
    <xf numFmtId="0" fontId="15" fillId="15" borderId="4" xfId="0" applyFont="1" applyFill="1" applyBorder="1" applyAlignment="1" applyProtection="1">
      <alignment horizontal="center" vertical="center" wrapText="1"/>
      <protection locked="0"/>
    </xf>
    <xf numFmtId="165" fontId="24" fillId="24" borderId="2" xfId="0" applyNumberFormat="1" applyFont="1" applyFill="1" applyBorder="1" applyAlignment="1" applyProtection="1">
      <alignment horizontal="center" vertical="center"/>
      <protection locked="0"/>
    </xf>
    <xf numFmtId="165" fontId="24" fillId="24" borderId="4" xfId="0" applyNumberFormat="1" applyFont="1" applyFill="1" applyBorder="1" applyAlignment="1" applyProtection="1">
      <alignment horizontal="center" vertical="center"/>
      <protection locked="0"/>
    </xf>
    <xf numFmtId="165" fontId="29" fillId="24" borderId="2" xfId="0" applyNumberFormat="1" applyFont="1" applyFill="1" applyBorder="1" applyAlignment="1" applyProtection="1">
      <alignment horizontal="center" vertical="center"/>
      <protection locked="0"/>
    </xf>
    <xf numFmtId="165" fontId="29" fillId="24" borderId="4" xfId="0" applyNumberFormat="1" applyFont="1" applyFill="1" applyBorder="1" applyAlignment="1" applyProtection="1">
      <alignment horizontal="center" vertical="center"/>
      <protection locked="0"/>
    </xf>
    <xf numFmtId="0" fontId="51" fillId="40" borderId="32" xfId="0" applyFont="1" applyFill="1" applyBorder="1" applyAlignment="1" applyProtection="1">
      <alignment horizontal="center" vertical="center"/>
      <protection locked="0"/>
    </xf>
    <xf numFmtId="0" fontId="51" fillId="40" borderId="0" xfId="0" applyFont="1" applyFill="1" applyAlignment="1" applyProtection="1">
      <alignment horizontal="center" vertical="center"/>
      <protection locked="0"/>
    </xf>
    <xf numFmtId="0" fontId="51" fillId="40" borderId="15" xfId="0" applyFont="1" applyFill="1" applyBorder="1" applyAlignment="1" applyProtection="1">
      <alignment horizontal="center" vertical="center"/>
      <protection locked="0"/>
    </xf>
    <xf numFmtId="0" fontId="51" fillId="40" borderId="14" xfId="0" applyFont="1" applyFill="1" applyBorder="1" applyAlignment="1" applyProtection="1">
      <alignment horizontal="center" vertical="center"/>
      <protection locked="0"/>
    </xf>
    <xf numFmtId="0" fontId="51" fillId="40" borderId="12" xfId="0" applyFont="1" applyFill="1" applyBorder="1" applyAlignment="1" applyProtection="1">
      <alignment horizontal="center" vertical="center"/>
      <protection locked="0"/>
    </xf>
    <xf numFmtId="0" fontId="51" fillId="40" borderId="34" xfId="0" applyFont="1" applyFill="1" applyBorder="1" applyAlignment="1" applyProtection="1">
      <alignment horizontal="center" vertical="center"/>
      <protection locked="0"/>
    </xf>
    <xf numFmtId="0" fontId="64" fillId="27" borderId="0" xfId="0" applyFont="1" applyFill="1" applyAlignment="1">
      <alignment horizontal="left" vertical="center" wrapText="1"/>
    </xf>
    <xf numFmtId="165" fontId="1" fillId="10" borderId="2" xfId="1" applyNumberFormat="1" applyFont="1" applyFill="1" applyBorder="1" applyAlignment="1" applyProtection="1">
      <alignment horizontal="center"/>
      <protection locked="0"/>
    </xf>
    <xf numFmtId="165" fontId="1" fillId="10" borderId="4" xfId="1" applyNumberFormat="1" applyFont="1" applyFill="1" applyBorder="1" applyAlignment="1" applyProtection="1">
      <alignment horizontal="center"/>
      <protection locked="0"/>
    </xf>
    <xf numFmtId="165" fontId="29" fillId="21" borderId="2" xfId="0" applyNumberFormat="1" applyFont="1" applyFill="1" applyBorder="1" applyAlignment="1">
      <alignment horizontal="center" vertical="center"/>
    </xf>
    <xf numFmtId="165" fontId="29" fillId="21" borderId="4" xfId="0" applyNumberFormat="1" applyFont="1" applyFill="1" applyBorder="1" applyAlignment="1">
      <alignment horizontal="center" vertical="center"/>
    </xf>
    <xf numFmtId="165" fontId="29" fillId="20" borderId="2" xfId="0" applyNumberFormat="1" applyFont="1" applyFill="1" applyBorder="1" applyAlignment="1" applyProtection="1">
      <alignment horizontal="center" vertical="center"/>
      <protection locked="0"/>
    </xf>
    <xf numFmtId="165" fontId="29" fillId="20" borderId="4" xfId="0" applyNumberFormat="1" applyFont="1" applyFill="1" applyBorder="1" applyAlignment="1" applyProtection="1">
      <alignment horizontal="center" vertical="center"/>
      <protection locked="0"/>
    </xf>
    <xf numFmtId="165" fontId="29" fillId="37" borderId="5" xfId="0" applyNumberFormat="1" applyFont="1" applyFill="1" applyBorder="1" applyAlignment="1" applyProtection="1">
      <alignment horizontal="center" vertical="center"/>
      <protection locked="0"/>
    </xf>
    <xf numFmtId="165" fontId="29" fillId="37" borderId="6" xfId="0" applyNumberFormat="1" applyFont="1" applyFill="1" applyBorder="1" applyAlignment="1" applyProtection="1">
      <alignment horizontal="center" vertical="center"/>
      <protection locked="0"/>
    </xf>
    <xf numFmtId="173" fontId="38" fillId="0" borderId="2" xfId="1" applyNumberFormat="1" applyFont="1" applyFill="1" applyBorder="1" applyAlignment="1" applyProtection="1">
      <alignment horizontal="center"/>
      <protection locked="0"/>
    </xf>
    <xf numFmtId="173" fontId="38" fillId="0" borderId="4" xfId="1" applyNumberFormat="1" applyFont="1" applyFill="1" applyBorder="1" applyAlignment="1" applyProtection="1">
      <alignment horizontal="center"/>
      <protection locked="0"/>
    </xf>
    <xf numFmtId="169" fontId="53" fillId="0" borderId="2" xfId="1" applyNumberFormat="1" applyFont="1" applyFill="1" applyBorder="1" applyAlignment="1" applyProtection="1">
      <alignment horizontal="center" vertical="center"/>
      <protection locked="0"/>
    </xf>
    <xf numFmtId="169" fontId="53" fillId="0" borderId="4" xfId="1" applyNumberFormat="1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vertical="center"/>
    </xf>
    <xf numFmtId="14" fontId="1" fillId="2" borderId="0" xfId="0" applyNumberFormat="1" applyFont="1" applyFill="1" applyAlignment="1">
      <alignment horizontal="center"/>
    </xf>
    <xf numFmtId="14" fontId="1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4" fontId="1" fillId="6" borderId="1" xfId="0" applyNumberFormat="1" applyFont="1" applyFill="1" applyBorder="1" applyAlignment="1">
      <alignment horizontal="left"/>
    </xf>
    <xf numFmtId="165" fontId="10" fillId="12" borderId="1" xfId="1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left"/>
    </xf>
    <xf numFmtId="14" fontId="1" fillId="4" borderId="2" xfId="0" applyNumberFormat="1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1" fillId="4" borderId="4" xfId="0" applyNumberFormat="1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left" vertical="center"/>
    </xf>
    <xf numFmtId="1" fontId="6" fillId="9" borderId="1" xfId="0" applyNumberFormat="1" applyFont="1" applyFill="1" applyBorder="1" applyAlignment="1">
      <alignment horizontal="right"/>
    </xf>
    <xf numFmtId="3" fontId="1" fillId="4" borderId="2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4" fontId="1" fillId="4" borderId="2" xfId="0" applyNumberFormat="1" applyFont="1" applyFill="1" applyBorder="1" applyAlignment="1">
      <alignment horizontal="center"/>
    </xf>
    <xf numFmtId="14" fontId="1" fillId="4" borderId="4" xfId="0" applyNumberFormat="1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1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25" fillId="24" borderId="2" xfId="0" applyFont="1" applyFill="1" applyBorder="1" applyAlignment="1">
      <alignment horizontal="left"/>
    </xf>
    <xf numFmtId="0" fontId="25" fillId="24" borderId="3" xfId="0" applyFont="1" applyFill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37" fillId="20" borderId="13" xfId="0" applyFont="1" applyFill="1" applyBorder="1" applyAlignment="1">
      <alignment horizontal="center" vertical="center"/>
    </xf>
    <xf numFmtId="165" fontId="14" fillId="0" borderId="0" xfId="0" applyNumberFormat="1" applyFont="1" applyAlignment="1" applyProtection="1">
      <alignment horizontal="center" wrapText="1"/>
      <protection locked="0"/>
    </xf>
    <xf numFmtId="0" fontId="14" fillId="0" borderId="0" xfId="0" applyFont="1" applyAlignment="1" applyProtection="1">
      <alignment horizontal="center" wrapText="1"/>
      <protection locked="0"/>
    </xf>
    <xf numFmtId="0" fontId="13" fillId="0" borderId="0" xfId="0" quotePrefix="1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" fillId="15" borderId="2" xfId="0" applyFont="1" applyFill="1" applyBorder="1" applyAlignment="1" applyProtection="1">
      <alignment horizontal="center" vertical="center"/>
      <protection locked="0"/>
    </xf>
    <xf numFmtId="0" fontId="1" fillId="15" borderId="4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24" fillId="21" borderId="1" xfId="0" applyFont="1" applyFill="1" applyBorder="1" applyAlignment="1" applyProtection="1">
      <alignment horizontal="left"/>
      <protection locked="0"/>
    </xf>
    <xf numFmtId="0" fontId="24" fillId="21" borderId="2" xfId="0" applyFont="1" applyFill="1" applyBorder="1" applyAlignment="1" applyProtection="1">
      <alignment horizontal="left"/>
      <protection locked="0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6" fillId="0" borderId="5" xfId="0" applyNumberFormat="1" applyFont="1" applyBorder="1" applyAlignment="1">
      <alignment horizontal="left" vertical="center"/>
    </xf>
    <xf numFmtId="165" fontId="31" fillId="19" borderId="27" xfId="1" applyNumberFormat="1" applyFont="1" applyFill="1" applyBorder="1" applyAlignment="1" applyProtection="1">
      <alignment horizontal="center" wrapText="1"/>
      <protection locked="0"/>
    </xf>
    <xf numFmtId="165" fontId="31" fillId="19" borderId="28" xfId="1" applyNumberFormat="1" applyFont="1" applyFill="1" applyBorder="1" applyAlignment="1" applyProtection="1">
      <alignment horizontal="center" wrapText="1"/>
      <protection locked="0"/>
    </xf>
    <xf numFmtId="165" fontId="7" fillId="4" borderId="2" xfId="1" applyNumberFormat="1" applyFont="1" applyFill="1" applyBorder="1" applyAlignment="1" applyProtection="1">
      <alignment horizontal="center" vertical="center"/>
    </xf>
    <xf numFmtId="165" fontId="7" fillId="4" borderId="4" xfId="1" applyNumberFormat="1" applyFont="1" applyFill="1" applyBorder="1" applyAlignment="1" applyProtection="1">
      <alignment horizontal="center" vertical="center"/>
    </xf>
    <xf numFmtId="165" fontId="21" fillId="19" borderId="0" xfId="1" applyNumberFormat="1" applyFont="1" applyFill="1" applyBorder="1" applyAlignment="1" applyProtection="1">
      <alignment horizontal="left" vertical="top" wrapText="1"/>
    </xf>
    <xf numFmtId="165" fontId="31" fillId="19" borderId="15" xfId="1" applyNumberFormat="1" applyFont="1" applyFill="1" applyBorder="1" applyAlignment="1" applyProtection="1">
      <alignment horizontal="left" vertical="top" wrapText="1"/>
    </xf>
    <xf numFmtId="165" fontId="31" fillId="19" borderId="0" xfId="1" applyNumberFormat="1" applyFont="1" applyFill="1" applyBorder="1" applyAlignment="1" applyProtection="1">
      <alignment horizontal="left" vertical="top" wrapText="1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49" fontId="21" fillId="28" borderId="17" xfId="1" applyNumberFormat="1" applyFont="1" applyFill="1" applyBorder="1" applyAlignment="1" applyProtection="1">
      <alignment horizontal="left" vertical="center" wrapText="1"/>
    </xf>
    <xf numFmtId="49" fontId="21" fillId="28" borderId="24" xfId="1" applyNumberFormat="1" applyFont="1" applyFill="1" applyBorder="1" applyAlignment="1" applyProtection="1">
      <alignment horizontal="left" vertical="center" wrapText="1"/>
    </xf>
    <xf numFmtId="49" fontId="21" fillId="28" borderId="16" xfId="1" applyNumberFormat="1" applyFont="1" applyFill="1" applyBorder="1" applyAlignment="1" applyProtection="1">
      <alignment horizontal="left" vertical="center" wrapText="1"/>
    </xf>
    <xf numFmtId="49" fontId="21" fillId="28" borderId="21" xfId="1" applyNumberFormat="1" applyFont="1" applyFill="1" applyBorder="1" applyAlignment="1" applyProtection="1">
      <alignment horizontal="left" vertical="center" wrapText="1"/>
    </xf>
    <xf numFmtId="0" fontId="29" fillId="33" borderId="29" xfId="0" applyFont="1" applyFill="1" applyBorder="1" applyAlignment="1">
      <alignment horizontal="center"/>
    </xf>
    <xf numFmtId="0" fontId="35" fillId="33" borderId="29" xfId="0" quotePrefix="1" applyFont="1" applyFill="1" applyBorder="1" applyAlignment="1">
      <alignment horizontal="left"/>
    </xf>
    <xf numFmtId="0" fontId="35" fillId="33" borderId="29" xfId="0" applyFont="1" applyFill="1" applyBorder="1" applyAlignment="1">
      <alignment horizontal="left"/>
    </xf>
    <xf numFmtId="49" fontId="21" fillId="3" borderId="21" xfId="1" applyNumberFormat="1" applyFont="1" applyFill="1" applyBorder="1" applyAlignment="1" applyProtection="1">
      <alignment horizontal="left" vertical="center" wrapText="1"/>
    </xf>
    <xf numFmtId="0" fontId="42" fillId="33" borderId="18" xfId="0" applyFont="1" applyFill="1" applyBorder="1" applyAlignment="1">
      <alignment horizontal="center" vertical="center" wrapText="1"/>
    </xf>
    <xf numFmtId="0" fontId="42" fillId="33" borderId="22" xfId="0" applyFont="1" applyFill="1" applyBorder="1" applyAlignment="1">
      <alignment horizontal="center" vertical="center" wrapText="1"/>
    </xf>
    <xf numFmtId="0" fontId="42" fillId="33" borderId="16" xfId="0" applyFont="1" applyFill="1" applyBorder="1" applyAlignment="1">
      <alignment horizontal="center" vertical="center" wrapText="1"/>
    </xf>
    <xf numFmtId="0" fontId="42" fillId="33" borderId="0" xfId="0" applyFont="1" applyFill="1" applyAlignment="1">
      <alignment horizontal="center" vertical="center" wrapText="1"/>
    </xf>
    <xf numFmtId="0" fontId="42" fillId="33" borderId="31" xfId="0" applyFont="1" applyFill="1" applyBorder="1" applyAlignment="1">
      <alignment horizontal="center" vertical="center" wrapText="1"/>
    </xf>
    <xf numFmtId="0" fontId="42" fillId="33" borderId="23" xfId="0" applyFont="1" applyFill="1" applyBorder="1" applyAlignment="1">
      <alignment horizontal="center" vertical="center" wrapText="1"/>
    </xf>
    <xf numFmtId="49" fontId="40" fillId="4" borderId="24" xfId="1" applyNumberFormat="1" applyFont="1" applyFill="1" applyBorder="1" applyAlignment="1" applyProtection="1">
      <alignment horizontal="center" vertical="center"/>
    </xf>
    <xf numFmtId="165" fontId="21" fillId="27" borderId="0" xfId="1" applyNumberFormat="1" applyFont="1" applyFill="1" applyAlignment="1" applyProtection="1">
      <alignment horizontal="left" vertical="top" wrapText="1"/>
      <protection locked="0"/>
    </xf>
    <xf numFmtId="49" fontId="30" fillId="27" borderId="19" xfId="0" quotePrefix="1" applyNumberFormat="1" applyFont="1" applyFill="1" applyBorder="1" applyAlignment="1" applyProtection="1">
      <alignment horizontal="left" vertical="center" wrapText="1"/>
      <protection locked="0"/>
    </xf>
    <xf numFmtId="0" fontId="36" fillId="34" borderId="22" xfId="0" applyFont="1" applyFill="1" applyBorder="1" applyAlignment="1">
      <alignment horizontal="left" vertical="center" wrapText="1"/>
    </xf>
    <xf numFmtId="0" fontId="36" fillId="34" borderId="20" xfId="0" applyFont="1" applyFill="1" applyBorder="1" applyAlignment="1">
      <alignment horizontal="left" vertical="center" wrapText="1"/>
    </xf>
    <xf numFmtId="0" fontId="36" fillId="34" borderId="12" xfId="0" applyFont="1" applyFill="1" applyBorder="1" applyAlignment="1">
      <alignment horizontal="left" vertical="center" wrapText="1"/>
    </xf>
    <xf numFmtId="0" fontId="36" fillId="34" borderId="26" xfId="0" applyFont="1" applyFill="1" applyBorder="1" applyAlignment="1">
      <alignment horizontal="left" vertical="center" wrapText="1"/>
    </xf>
    <xf numFmtId="49" fontId="21" fillId="29" borderId="16" xfId="1" applyNumberFormat="1" applyFont="1" applyFill="1" applyBorder="1" applyAlignment="1" applyProtection="1">
      <alignment horizontal="left" vertical="center" wrapText="1"/>
    </xf>
    <xf numFmtId="49" fontId="21" fillId="29" borderId="21" xfId="1" applyNumberFormat="1" applyFont="1" applyFill="1" applyBorder="1" applyAlignment="1" applyProtection="1">
      <alignment horizontal="left" vertical="center" wrapText="1"/>
    </xf>
    <xf numFmtId="49" fontId="21" fillId="29" borderId="25" xfId="1" applyNumberFormat="1" applyFont="1" applyFill="1" applyBorder="1" applyAlignment="1" applyProtection="1">
      <alignment horizontal="left" vertical="center" wrapText="1"/>
    </xf>
    <xf numFmtId="49" fontId="21" fillId="29" borderId="26" xfId="1" applyNumberFormat="1" applyFont="1" applyFill="1" applyBorder="1" applyAlignment="1" applyProtection="1">
      <alignment horizontal="left" vertical="center" wrapText="1"/>
    </xf>
    <xf numFmtId="0" fontId="29" fillId="34" borderId="18" xfId="0" applyFont="1" applyFill="1" applyBorder="1" applyAlignment="1">
      <alignment horizontal="center" vertical="center" wrapText="1"/>
    </xf>
    <xf numFmtId="0" fontId="29" fillId="34" borderId="22" xfId="0" applyFont="1" applyFill="1" applyBorder="1" applyAlignment="1">
      <alignment horizontal="center" vertical="center" wrapText="1"/>
    </xf>
    <xf numFmtId="0" fontId="29" fillId="34" borderId="20" xfId="0" applyFont="1" applyFill="1" applyBorder="1" applyAlignment="1">
      <alignment horizontal="center" vertical="center" wrapText="1"/>
    </xf>
    <xf numFmtId="49" fontId="21" fillId="4" borderId="16" xfId="1" applyNumberFormat="1" applyFont="1" applyFill="1" applyBorder="1" applyAlignment="1" applyProtection="1">
      <alignment horizontal="left" vertical="center" wrapText="1"/>
    </xf>
    <xf numFmtId="49" fontId="21" fillId="4" borderId="21" xfId="1" applyNumberFormat="1" applyFont="1" applyFill="1" applyBorder="1" applyAlignment="1" applyProtection="1">
      <alignment horizontal="left" vertical="center" wrapText="1"/>
    </xf>
    <xf numFmtId="49" fontId="21" fillId="4" borderId="0" xfId="1" applyNumberFormat="1" applyFont="1" applyFill="1" applyBorder="1" applyAlignment="1" applyProtection="1">
      <alignment horizontal="left" vertical="center" wrapText="1"/>
    </xf>
    <xf numFmtId="49" fontId="30" fillId="27" borderId="18" xfId="0" quotePrefix="1" applyNumberFormat="1" applyFont="1" applyFill="1" applyBorder="1" applyAlignment="1" applyProtection="1">
      <alignment horizontal="left" wrapText="1"/>
      <protection locked="0"/>
    </xf>
    <xf numFmtId="49" fontId="30" fillId="27" borderId="16" xfId="0" quotePrefix="1" applyNumberFormat="1" applyFont="1" applyFill="1" applyBorder="1" applyAlignment="1" applyProtection="1">
      <alignment horizontal="left" wrapText="1"/>
      <protection locked="0"/>
    </xf>
    <xf numFmtId="49" fontId="21" fillId="16" borderId="16" xfId="1" applyNumberFormat="1" applyFont="1" applyFill="1" applyBorder="1" applyAlignment="1" applyProtection="1">
      <alignment horizontal="left" vertical="center" wrapText="1"/>
    </xf>
    <xf numFmtId="49" fontId="21" fillId="16" borderId="21" xfId="1" applyNumberFormat="1" applyFont="1" applyFill="1" applyBorder="1" applyAlignment="1" applyProtection="1">
      <alignment horizontal="left" vertical="center" wrapText="1"/>
    </xf>
    <xf numFmtId="0" fontId="2" fillId="0" borderId="9" xfId="0" applyFont="1" applyBorder="1" applyAlignment="1" applyProtection="1">
      <alignment horizontal="center"/>
      <protection locked="0"/>
    </xf>
    <xf numFmtId="0" fontId="21" fillId="22" borderId="0" xfId="0" applyFont="1" applyFill="1" applyAlignment="1" applyProtection="1">
      <alignment horizontal="left" vertical="top" wrapText="1"/>
      <protection locked="0"/>
    </xf>
    <xf numFmtId="0" fontId="21" fillId="22" borderId="15" xfId="0" applyFont="1" applyFill="1" applyBorder="1" applyAlignment="1" applyProtection="1">
      <alignment horizontal="left" vertical="top" wrapText="1"/>
      <protection locked="0"/>
    </xf>
    <xf numFmtId="0" fontId="21" fillId="16" borderId="0" xfId="1" quotePrefix="1" applyNumberFormat="1" applyFont="1" applyFill="1" applyAlignment="1" applyProtection="1">
      <alignment horizontal="left" vertical="top" wrapText="1"/>
      <protection locked="0"/>
    </xf>
    <xf numFmtId="0" fontId="21" fillId="16" borderId="15" xfId="1" quotePrefix="1" applyNumberFormat="1" applyFont="1" applyFill="1" applyBorder="1" applyAlignment="1" applyProtection="1">
      <alignment horizontal="left" vertical="top" wrapText="1"/>
      <protection locked="0"/>
    </xf>
    <xf numFmtId="0" fontId="41" fillId="27" borderId="20" xfId="0" applyFont="1" applyFill="1" applyBorder="1" applyAlignment="1" applyProtection="1">
      <alignment horizontal="center" vertical="center" wrapText="1"/>
      <protection locked="0"/>
    </xf>
    <xf numFmtId="0" fontId="41" fillId="27" borderId="21" xfId="0" applyFont="1" applyFill="1" applyBorder="1" applyAlignment="1" applyProtection="1">
      <alignment horizontal="center" vertical="center" wrapText="1"/>
      <protection locked="0"/>
    </xf>
    <xf numFmtId="0" fontId="41" fillId="27" borderId="26" xfId="0" applyFont="1" applyFill="1" applyBorder="1" applyAlignment="1" applyProtection="1">
      <alignment horizontal="center" vertical="center" wrapText="1"/>
      <protection locked="0"/>
    </xf>
    <xf numFmtId="165" fontId="2" fillId="25" borderId="2" xfId="0" applyNumberFormat="1" applyFont="1" applyFill="1" applyBorder="1" applyAlignment="1">
      <alignment horizontal="center" vertical="center"/>
    </xf>
    <xf numFmtId="0" fontId="2" fillId="25" borderId="4" xfId="0" applyFont="1" applyFill="1" applyBorder="1" applyAlignment="1">
      <alignment horizontal="center" vertical="center"/>
    </xf>
    <xf numFmtId="0" fontId="15" fillId="26" borderId="13" xfId="0" applyFont="1" applyFill="1" applyBorder="1" applyAlignment="1">
      <alignment horizontal="center" vertical="center" wrapText="1"/>
    </xf>
    <xf numFmtId="0" fontId="15" fillId="26" borderId="9" xfId="0" applyFont="1" applyFill="1" applyBorder="1" applyAlignment="1">
      <alignment horizontal="center" vertical="center" wrapText="1"/>
    </xf>
    <xf numFmtId="0" fontId="15" fillId="26" borderId="33" xfId="0" applyFont="1" applyFill="1" applyBorder="1" applyAlignment="1">
      <alignment horizontal="center" vertical="center" wrapText="1"/>
    </xf>
    <xf numFmtId="0" fontId="15" fillId="26" borderId="14" xfId="0" applyFont="1" applyFill="1" applyBorder="1" applyAlignment="1">
      <alignment horizontal="center" vertical="center" wrapText="1"/>
    </xf>
    <xf numFmtId="0" fontId="15" fillId="26" borderId="12" xfId="0" applyFont="1" applyFill="1" applyBorder="1" applyAlignment="1">
      <alignment horizontal="center" vertical="center" wrapText="1"/>
    </xf>
    <xf numFmtId="0" fontId="15" fillId="26" borderId="34" xfId="0" applyFont="1" applyFill="1" applyBorder="1" applyAlignment="1">
      <alignment horizontal="center" vertical="center" wrapText="1"/>
    </xf>
    <xf numFmtId="0" fontId="1" fillId="23" borderId="2" xfId="0" applyFont="1" applyFill="1" applyBorder="1" applyAlignment="1">
      <alignment horizontal="left" vertical="center"/>
    </xf>
    <xf numFmtId="0" fontId="1" fillId="23" borderId="3" xfId="0" applyFont="1" applyFill="1" applyBorder="1" applyAlignment="1">
      <alignment horizontal="left" vertical="center"/>
    </xf>
    <xf numFmtId="0" fontId="1" fillId="26" borderId="2" xfId="0" applyFont="1" applyFill="1" applyBorder="1" applyAlignment="1">
      <alignment horizontal="center" vertical="center"/>
    </xf>
    <xf numFmtId="0" fontId="1" fillId="26" borderId="3" xfId="0" applyFont="1" applyFill="1" applyBorder="1" applyAlignment="1">
      <alignment horizontal="center" vertical="center"/>
    </xf>
    <xf numFmtId="0" fontId="1" fillId="26" borderId="4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 wrapText="1"/>
    </xf>
    <xf numFmtId="165" fontId="2" fillId="19" borderId="2" xfId="0" applyNumberFormat="1" applyFont="1" applyFill="1" applyBorder="1" applyAlignment="1">
      <alignment horizontal="center" vertical="center"/>
    </xf>
    <xf numFmtId="0" fontId="2" fillId="19" borderId="4" xfId="0" applyFont="1" applyFill="1" applyBorder="1" applyAlignment="1">
      <alignment horizontal="center" vertical="center"/>
    </xf>
    <xf numFmtId="0" fontId="1" fillId="30" borderId="1" xfId="0" applyFont="1" applyFill="1" applyBorder="1" applyAlignment="1">
      <alignment horizontal="center" vertical="center"/>
    </xf>
    <xf numFmtId="165" fontId="2" fillId="19" borderId="4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26" borderId="5" xfId="1" applyNumberFormat="1" applyFont="1" applyFill="1" applyBorder="1" applyAlignment="1">
      <alignment horizontal="center" vertical="center"/>
    </xf>
    <xf numFmtId="165" fontId="1" fillId="26" borderId="6" xfId="1" applyNumberFormat="1" applyFont="1" applyFill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5" fillId="29" borderId="12" xfId="0" applyFont="1" applyFill="1" applyBorder="1" applyAlignment="1">
      <alignment horizontal="center" vertical="center"/>
    </xf>
    <xf numFmtId="165" fontId="1" fillId="0" borderId="5" xfId="1" applyNumberFormat="1" applyFont="1" applyBorder="1" applyAlignment="1">
      <alignment horizontal="center" vertical="center" wrapText="1"/>
    </xf>
    <xf numFmtId="165" fontId="1" fillId="0" borderId="6" xfId="1" applyNumberFormat="1" applyFont="1" applyBorder="1" applyAlignment="1">
      <alignment horizontal="center" vertical="center"/>
    </xf>
    <xf numFmtId="165" fontId="2" fillId="25" borderId="4" xfId="0" applyNumberFormat="1" applyFont="1" applyFill="1" applyBorder="1" applyAlignment="1">
      <alignment horizontal="center" vertical="center"/>
    </xf>
    <xf numFmtId="0" fontId="1" fillId="23" borderId="4" xfId="0" applyFont="1" applyFill="1" applyBorder="1" applyAlignment="1">
      <alignment horizontal="left" vertical="center"/>
    </xf>
    <xf numFmtId="165" fontId="15" fillId="0" borderId="2" xfId="1" applyNumberFormat="1" applyFont="1" applyBorder="1" applyAlignment="1">
      <alignment horizontal="center" vertical="center"/>
    </xf>
    <xf numFmtId="165" fontId="15" fillId="0" borderId="4" xfId="1" applyNumberFormat="1" applyFont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6" fillId="13" borderId="5" xfId="0" applyFont="1" applyFill="1" applyBorder="1" applyAlignment="1">
      <alignment horizontal="center" vertical="center"/>
    </xf>
    <xf numFmtId="0" fontId="16" fillId="13" borderId="6" xfId="0" applyFont="1" applyFill="1" applyBorder="1" applyAlignment="1">
      <alignment horizontal="center" vertical="center"/>
    </xf>
    <xf numFmtId="165" fontId="15" fillId="0" borderId="2" xfId="1" applyNumberFormat="1" applyFont="1" applyBorder="1" applyAlignment="1">
      <alignment horizontal="center" vertical="center" wrapText="1"/>
    </xf>
    <xf numFmtId="165" fontId="15" fillId="0" borderId="4" xfId="1" applyNumberFormat="1" applyFont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6" fillId="6" borderId="6" xfId="0" applyFont="1" applyFill="1" applyBorder="1" applyAlignment="1">
      <alignment horizontal="center" vertical="center"/>
    </xf>
    <xf numFmtId="0" fontId="16" fillId="41" borderId="5" xfId="0" applyFont="1" applyFill="1" applyBorder="1" applyAlignment="1">
      <alignment horizontal="center" vertical="center"/>
    </xf>
    <xf numFmtId="0" fontId="16" fillId="41" borderId="6" xfId="0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5" xfId="0" applyFont="1" applyBorder="1" applyAlignment="1">
      <alignment horizontal="center"/>
    </xf>
    <xf numFmtId="0" fontId="16" fillId="43" borderId="5" xfId="0" applyFont="1" applyFill="1" applyBorder="1" applyAlignment="1">
      <alignment horizontal="center" vertical="center"/>
    </xf>
    <xf numFmtId="0" fontId="16" fillId="43" borderId="7" xfId="0" applyFont="1" applyFill="1" applyBorder="1" applyAlignment="1">
      <alignment horizontal="center" vertical="center"/>
    </xf>
    <xf numFmtId="0" fontId="16" fillId="43" borderId="6" xfId="0" applyFont="1" applyFill="1" applyBorder="1" applyAlignment="1">
      <alignment horizontal="center" vertical="center"/>
    </xf>
    <xf numFmtId="0" fontId="16" fillId="15" borderId="5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47" fillId="0" borderId="12" xfId="0" applyFont="1" applyBorder="1" applyAlignment="1">
      <alignment horizontal="center"/>
    </xf>
    <xf numFmtId="0" fontId="16" fillId="24" borderId="5" xfId="0" applyFont="1" applyFill="1" applyBorder="1" applyAlignment="1">
      <alignment horizontal="center" vertical="center"/>
    </xf>
    <xf numFmtId="0" fontId="16" fillId="24" borderId="6" xfId="0" applyFont="1" applyFill="1" applyBorder="1" applyAlignment="1">
      <alignment horizontal="center" vertical="center"/>
    </xf>
    <xf numFmtId="165" fontId="15" fillId="0" borderId="14" xfId="1" applyNumberFormat="1" applyFont="1" applyBorder="1" applyAlignment="1">
      <alignment horizontal="center" vertical="center"/>
    </xf>
    <xf numFmtId="165" fontId="15" fillId="0" borderId="12" xfId="1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47" fillId="0" borderId="15" xfId="0" applyFont="1" applyBorder="1" applyAlignment="1">
      <alignment horizontal="center" vertical="center"/>
    </xf>
    <xf numFmtId="0" fontId="47" fillId="0" borderId="36" xfId="0" applyFont="1" applyBorder="1" applyAlignment="1">
      <alignment horizontal="center" vertical="center"/>
    </xf>
    <xf numFmtId="0" fontId="47" fillId="0" borderId="38" xfId="0" applyFont="1" applyBorder="1" applyAlignment="1">
      <alignment horizontal="center" vertical="center"/>
    </xf>
    <xf numFmtId="0" fontId="47" fillId="0" borderId="39" xfId="0" applyFont="1" applyBorder="1" applyAlignment="1">
      <alignment horizontal="center" vertical="center"/>
    </xf>
    <xf numFmtId="0" fontId="47" fillId="0" borderId="44" xfId="0" applyFont="1" applyBorder="1" applyAlignment="1">
      <alignment horizontal="center" vertical="center"/>
    </xf>
    <xf numFmtId="0" fontId="47" fillId="0" borderId="45" xfId="0" applyFont="1" applyBorder="1" applyAlignment="1">
      <alignment horizontal="center" vertical="center"/>
    </xf>
    <xf numFmtId="0" fontId="47" fillId="0" borderId="46" xfId="0" applyFont="1" applyBorder="1" applyAlignment="1">
      <alignment horizontal="center" vertical="center"/>
    </xf>
    <xf numFmtId="0" fontId="47" fillId="0" borderId="33" xfId="0" applyFont="1" applyBorder="1" applyAlignment="1">
      <alignment horizontal="center" vertical="center"/>
    </xf>
    <xf numFmtId="0" fontId="47" fillId="0" borderId="34" xfId="0" applyFont="1" applyBorder="1" applyAlignment="1">
      <alignment horizontal="center" vertical="center"/>
    </xf>
    <xf numFmtId="0" fontId="47" fillId="0" borderId="40" xfId="0" applyFont="1" applyBorder="1" applyAlignment="1">
      <alignment horizontal="center" vertical="center"/>
    </xf>
    <xf numFmtId="0" fontId="47" fillId="0" borderId="41" xfId="0" applyFont="1" applyBorder="1" applyAlignment="1">
      <alignment horizontal="center" vertical="center"/>
    </xf>
    <xf numFmtId="0" fontId="47" fillId="0" borderId="42" xfId="0" applyFont="1" applyBorder="1" applyAlignment="1">
      <alignment horizontal="center" vertical="center"/>
    </xf>
    <xf numFmtId="0" fontId="47" fillId="0" borderId="47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/>
    </xf>
    <xf numFmtId="0" fontId="47" fillId="6" borderId="1" xfId="0" applyFont="1" applyFill="1" applyBorder="1" applyAlignment="1">
      <alignment horizontal="center" vertical="center"/>
    </xf>
    <xf numFmtId="0" fontId="47" fillId="6" borderId="5" xfId="0" applyFont="1" applyFill="1" applyBorder="1" applyAlignment="1">
      <alignment horizontal="center" vertical="center"/>
    </xf>
    <xf numFmtId="0" fontId="1" fillId="25" borderId="1" xfId="0" applyFont="1" applyFill="1" applyBorder="1" applyAlignment="1">
      <alignment horizontal="center" vertical="center"/>
    </xf>
    <xf numFmtId="165" fontId="1" fillId="0" borderId="5" xfId="1" applyNumberFormat="1" applyFont="1" applyBorder="1" applyAlignment="1">
      <alignment horizontal="center" vertical="center"/>
    </xf>
    <xf numFmtId="165" fontId="2" fillId="23" borderId="2" xfId="0" applyNumberFormat="1" applyFont="1" applyFill="1" applyBorder="1" applyAlignment="1">
      <alignment horizontal="center" vertical="center"/>
    </xf>
    <xf numFmtId="0" fontId="2" fillId="2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5" fontId="2" fillId="26" borderId="5" xfId="1" applyNumberFormat="1" applyFont="1" applyFill="1" applyBorder="1" applyAlignment="1">
      <alignment horizontal="center" vertical="center" wrapText="1"/>
    </xf>
    <xf numFmtId="165" fontId="2" fillId="26" borderId="7" xfId="1" applyNumberFormat="1" applyFont="1" applyFill="1" applyBorder="1" applyAlignment="1">
      <alignment horizontal="center" vertical="center" wrapText="1"/>
    </xf>
    <xf numFmtId="165" fontId="2" fillId="26" borderId="6" xfId="1" applyNumberFormat="1" applyFont="1" applyFill="1" applyBorder="1" applyAlignment="1">
      <alignment horizontal="center" vertical="center" wrapText="1"/>
    </xf>
    <xf numFmtId="165" fontId="2" fillId="0" borderId="2" xfId="1" quotePrefix="1" applyNumberFormat="1" applyFont="1" applyBorder="1" applyAlignment="1">
      <alignment horizontal="left" vertical="center" wrapText="1"/>
    </xf>
    <xf numFmtId="165" fontId="2" fillId="0" borderId="3" xfId="1" applyNumberFormat="1" applyFont="1" applyBorder="1" applyAlignment="1">
      <alignment horizontal="left" vertical="center"/>
    </xf>
    <xf numFmtId="165" fontId="2" fillId="0" borderId="4" xfId="1" applyNumberFormat="1" applyFont="1" applyBorder="1" applyAlignment="1">
      <alignment horizontal="left" vertical="center"/>
    </xf>
    <xf numFmtId="0" fontId="2" fillId="26" borderId="5" xfId="0" applyFont="1" applyFill="1" applyBorder="1" applyAlignment="1">
      <alignment horizontal="center" vertical="center" wrapText="1"/>
    </xf>
    <xf numFmtId="0" fontId="2" fillId="26" borderId="7" xfId="0" applyFont="1" applyFill="1" applyBorder="1" applyAlignment="1">
      <alignment horizontal="center" vertical="center" wrapText="1"/>
    </xf>
    <xf numFmtId="0" fontId="2" fillId="26" borderId="6" xfId="0" applyFont="1" applyFill="1" applyBorder="1" applyAlignment="1">
      <alignment horizontal="center" vertical="center" wrapText="1"/>
    </xf>
    <xf numFmtId="14" fontId="1" fillId="4" borderId="2" xfId="0" applyNumberFormat="1" applyFont="1" applyFill="1" applyBorder="1" applyAlignment="1">
      <alignment horizontal="left" vertical="center"/>
    </xf>
    <xf numFmtId="14" fontId="1" fillId="4" borderId="4" xfId="0" applyNumberFormat="1" applyFont="1" applyFill="1" applyBorder="1" applyAlignment="1">
      <alignment horizontal="left" vertical="center"/>
    </xf>
    <xf numFmtId="0" fontId="34" fillId="55" borderId="32" xfId="0" applyFont="1" applyFill="1" applyBorder="1" applyAlignment="1" applyProtection="1">
      <alignment horizontal="center" vertical="center" wrapText="1"/>
      <protection locked="0"/>
    </xf>
    <xf numFmtId="0" fontId="34" fillId="55" borderId="0" xfId="0" applyFont="1" applyFill="1" applyAlignment="1" applyProtection="1">
      <alignment horizontal="center" vertical="center" wrapText="1"/>
      <protection locked="0"/>
    </xf>
    <xf numFmtId="0" fontId="34" fillId="55" borderId="15" xfId="0" applyFont="1" applyFill="1" applyBorder="1" applyAlignment="1" applyProtection="1">
      <alignment horizontal="center" vertical="center" wrapText="1"/>
      <protection locked="0"/>
    </xf>
    <xf numFmtId="0" fontId="34" fillId="55" borderId="14" xfId="0" applyFont="1" applyFill="1" applyBorder="1" applyAlignment="1" applyProtection="1">
      <alignment horizontal="center" vertical="center" wrapText="1"/>
      <protection locked="0"/>
    </xf>
    <xf numFmtId="0" fontId="34" fillId="55" borderId="12" xfId="0" applyFont="1" applyFill="1" applyBorder="1" applyAlignment="1" applyProtection="1">
      <alignment horizontal="center" vertical="center" wrapText="1"/>
      <protection locked="0"/>
    </xf>
    <xf numFmtId="0" fontId="34" fillId="55" borderId="34" xfId="0" applyFont="1" applyFill="1" applyBorder="1" applyAlignment="1" applyProtection="1">
      <alignment horizontal="center" vertical="center" wrapText="1"/>
      <protection locked="0"/>
    </xf>
    <xf numFmtId="0" fontId="91" fillId="14" borderId="1" xfId="0" applyFont="1" applyFill="1" applyBorder="1" applyProtection="1">
      <protection locked="0"/>
    </xf>
    <xf numFmtId="165" fontId="123" fillId="0" borderId="9" xfId="0" applyNumberFormat="1" applyFont="1" applyBorder="1" applyAlignment="1" applyProtection="1">
      <alignment horizontal="center" vertical="center" wrapText="1"/>
    </xf>
    <xf numFmtId="165" fontId="123" fillId="0" borderId="9" xfId="0" applyNumberFormat="1" applyFont="1" applyBorder="1" applyAlignment="1" applyProtection="1">
      <alignment horizontal="center" vertical="center"/>
    </xf>
    <xf numFmtId="165" fontId="123" fillId="0" borderId="33" xfId="0" applyNumberFormat="1" applyFont="1" applyBorder="1" applyAlignment="1" applyProtection="1">
      <alignment horizontal="center" vertical="center"/>
    </xf>
    <xf numFmtId="165" fontId="123" fillId="0" borderId="0" xfId="0" applyNumberFormat="1" applyFont="1" applyAlignment="1" applyProtection="1">
      <alignment horizontal="center" vertical="center"/>
    </xf>
    <xf numFmtId="165" fontId="123" fillId="0" borderId="15" xfId="0" applyNumberFormat="1" applyFont="1" applyBorder="1" applyAlignment="1" applyProtection="1">
      <alignment horizontal="center" vertical="center"/>
    </xf>
    <xf numFmtId="0" fontId="123" fillId="0" borderId="0" xfId="0" applyFont="1" applyAlignment="1" applyProtection="1">
      <alignment horizontal="center" vertical="center" wrapText="1"/>
    </xf>
    <xf numFmtId="0" fontId="123" fillId="0" borderId="15" xfId="0" applyFont="1" applyBorder="1" applyAlignment="1" applyProtection="1">
      <alignment horizontal="center" vertical="center" wrapText="1"/>
    </xf>
    <xf numFmtId="0" fontId="122" fillId="0" borderId="0" xfId="0" applyFont="1" applyAlignment="1" applyProtection="1">
      <alignment horizontal="center" vertical="center" wrapText="1"/>
    </xf>
    <xf numFmtId="0" fontId="122" fillId="0" borderId="15" xfId="0" applyFont="1" applyBorder="1" applyAlignment="1" applyProtection="1">
      <alignment horizontal="center" vertical="center" wrapText="1"/>
    </xf>
  </cellXfs>
  <cellStyles count="9">
    <cellStyle name="Comma" xfId="1" builtinId="3"/>
    <cellStyle name="Comma [0]" xfId="5" builtinId="6"/>
    <cellStyle name="Comma 3" xfId="3" xr:uid="{00000000-0005-0000-0000-000001000000}"/>
    <cellStyle name="Comma 3 2" xfId="7" xr:uid="{0E806F92-2CA1-4D26-9EA2-B7370ABB0436}"/>
    <cellStyle name="Hyperlink" xfId="8" builtinId="8"/>
    <cellStyle name="Normal" xfId="0" builtinId="0"/>
    <cellStyle name="Normal 2" xfId="4" xr:uid="{B1A2A653-F93A-4420-97A3-C099CD547D5B}"/>
    <cellStyle name="Normal 2 2" xfId="6" xr:uid="{356F7A9B-8465-47F2-A75D-5B6CE6CC29B5}"/>
    <cellStyle name="Normal 4" xfId="2" xr:uid="{00000000-0005-0000-0000-000003000000}"/>
  </cellStyles>
  <dxfs count="6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colors>
    <mruColors>
      <color rgb="FFF3EDE0"/>
      <color rgb="FF3B3D40"/>
      <color rgb="FF7DD1B0"/>
      <color rgb="FF293039"/>
      <color rgb="FF1464F4"/>
      <color rgb="FFFFFFFF"/>
      <color rgb="FF6699FF"/>
      <color rgb="FF99FFFF"/>
      <color rgb="FFCCCCCC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28" Type="http://schemas.microsoft.com/office/2017/06/relationships/rdRichValueTypes" Target="richData/rdRichValueTyp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microsoft.com/office/2017/06/relationships/rdRichValueStructure" Target="richData/rdrichvaluestructure.xml"/><Relationship Id="rId30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fmlaLink="$F$31" lockText="1" noThreeD="1"/>
</file>

<file path=xl/ctrlProps/ctrlProp2.xml><?xml version="1.0" encoding="utf-8"?>
<formControlPr xmlns="http://schemas.microsoft.com/office/spreadsheetml/2009/9/main" objectType="CheckBox" fmlaLink="$F$32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112061</xdr:colOff>
      <xdr:row>0</xdr:row>
      <xdr:rowOff>89648</xdr:rowOff>
    </xdr:from>
    <xdr:to>
      <xdr:col>2</xdr:col>
      <xdr:colOff>112059</xdr:colOff>
      <xdr:row>2</xdr:row>
      <xdr:rowOff>30817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2D627F-930B-942B-AA17-5E43B46A2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61" y="89648"/>
          <a:ext cx="1557616" cy="3894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116539</xdr:colOff>
      <xdr:row>0</xdr:row>
      <xdr:rowOff>115273</xdr:rowOff>
    </xdr:from>
    <xdr:to>
      <xdr:col>1</xdr:col>
      <xdr:colOff>1326776</xdr:colOff>
      <xdr:row>2</xdr:row>
      <xdr:rowOff>149392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749158-A211-4C7E-9715-C9C7F2BF5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539" y="115273"/>
          <a:ext cx="2026025" cy="46442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800100</xdr:colOff>
          <xdr:row>18</xdr:row>
          <xdr:rowOff>9525</xdr:rowOff>
        </xdr:from>
        <xdr:to>
          <xdr:col>8</xdr:col>
          <xdr:colOff>0</xdr:colOff>
          <xdr:row>19</xdr:row>
          <xdr:rowOff>228600</xdr:rowOff>
        </xdr:to>
        <xdr:sp macro="" textlink="">
          <xdr:nvSpPr>
            <xdr:cNvPr id="20544" name="Check Box 64" hidden="1">
              <a:extLst>
                <a:ext uri="{63B3BB69-23CF-44E3-9099-C40C66FF867C}">
                  <a14:compatExt spid="_x0000_s20544"/>
                </a:ext>
                <a:ext uri="{FF2B5EF4-FFF2-40B4-BE49-F238E27FC236}">
                  <a16:creationId xmlns:a16="http://schemas.microsoft.com/office/drawing/2014/main" id="{00000000-0008-0000-0200-000040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 KINH DOANH / KHÔNG KINH DOANH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1219200</xdr:colOff>
          <xdr:row>18</xdr:row>
          <xdr:rowOff>9525</xdr:rowOff>
        </xdr:from>
        <xdr:to>
          <xdr:col>6</xdr:col>
          <xdr:colOff>781050</xdr:colOff>
          <xdr:row>19</xdr:row>
          <xdr:rowOff>228600</xdr:rowOff>
        </xdr:to>
        <xdr:sp macro="" textlink="">
          <xdr:nvSpPr>
            <xdr:cNvPr id="20549" name="Check Box 69" hidden="1">
              <a:extLst>
                <a:ext uri="{63B3BB69-23CF-44E3-9099-C40C66FF867C}">
                  <a14:compatExt spid="_x0000_s20549"/>
                </a:ext>
                <a:ext uri="{FF2B5EF4-FFF2-40B4-BE49-F238E27FC236}">
                  <a16:creationId xmlns:a16="http://schemas.microsoft.com/office/drawing/2014/main" id="{00000000-0008-0000-0200-0000455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8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Taxi Truyền Thống</a:t>
              </a:r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67234</xdr:rowOff>
    </xdr:from>
    <xdr:to>
      <xdr:col>1</xdr:col>
      <xdr:colOff>2537011</xdr:colOff>
      <xdr:row>1</xdr:row>
      <xdr:rowOff>67235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33DD60-3348-4DD8-95B1-A7BF27AC7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7234"/>
          <a:ext cx="3486374" cy="2362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H&#7907;p%20&#273;&#7891;ng%20m&#7851;u\HVHa\Data(CNNH).xlsm" TargetMode="External"/><Relationship Id="rId1" Type="http://schemas.openxmlformats.org/officeDocument/2006/relationships/externalLinkPath" Target="file:///G:\My%20Drive\H&#7907;p%20&#273;&#7891;ng%20m&#7851;u\HVHa\Data(CNNH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hue"/>
      <sheetName val="Data"/>
      <sheetName val="1.DT"/>
      <sheetName val="Change Keyworld"/>
      <sheetName val="IP"/>
      <sheetName val="TTHĐ"/>
      <sheetName val="Combo"/>
      <sheetName val="BBTT T1"/>
      <sheetName val="BBTT T2"/>
      <sheetName val="BBTT V1"/>
      <sheetName val="BBTT V2"/>
      <sheetName val="BH"/>
      <sheetName val="QT Chuẩn"/>
      <sheetName val="QT Khúc"/>
      <sheetName val="BBBG"/>
      <sheetName val="Chấm điểm"/>
      <sheetName val="Rửa xe"/>
      <sheetName val="Hoa Hồng"/>
    </sheetNames>
    <sheetDataSet>
      <sheetData sheetId="0"/>
      <sheetData sheetId="1">
        <row r="2">
          <cell r="G2" t="str">
            <v>GRANDI10</v>
          </cell>
        </row>
      </sheetData>
      <sheetData sheetId="2">
        <row r="2">
          <cell r="A2" t="str">
            <v>109/12/HĐMB/HVH/2023</v>
          </cell>
          <cell r="B2" t="str">
            <v>ngày 22 tháng 12 năm 2023</v>
          </cell>
          <cell r="C2" t="str">
            <v>Nguyễn Tuấn Vũ</v>
          </cell>
          <cell r="D2" t="str">
            <v>089 948 5918</v>
          </cell>
          <cell r="E2" t="str">
            <v>31/12/2023</v>
          </cell>
          <cell r="F2"/>
          <cell r="G2" t="str">
            <v>NGUYỄN THỊ NGỌC HÀ</v>
          </cell>
          <cell r="H2" t="str">
            <v>80/3 Nguyễn Trãi, Phường 3, Quận 5, TP.Hồ Chí Minh</v>
          </cell>
          <cell r="I2" t="str">
            <v xml:space="preserve">0917123333      </v>
          </cell>
          <cell r="J2"/>
          <cell r="K2" t="str">
            <v>066189000196</v>
          </cell>
          <cell r="L2"/>
          <cell r="M2" t="str">
            <v>17/10/1989</v>
          </cell>
          <cell r="N2" t="str">
            <v>30/03/2023</v>
          </cell>
          <cell r="O2" t="str">
            <v>Cục Cảnh Sát</v>
          </cell>
          <cell r="P2"/>
          <cell r="Q2"/>
          <cell r="R2" t="str">
            <v>Bà</v>
          </cell>
          <cell r="S2" t="str">
            <v>SANTAFE</v>
          </cell>
          <cell r="T2" t="str">
            <v>SANTAFE HYBRID</v>
          </cell>
          <cell r="U2" t="str">
            <v>Động cơ xăng Hybrid</v>
          </cell>
          <cell r="V2" t="str">
            <v>Số tự động - 07 chỗ</v>
          </cell>
          <cell r="W2" t="str">
            <v>Đen</v>
          </cell>
          <cell r="X2">
            <v>2023</v>
          </cell>
          <cell r="Y2" t="str">
            <v xml:space="preserve">RLUS5811DNN041178	</v>
          </cell>
          <cell r="Z2" t="str">
            <v>G4FTNU329953</v>
          </cell>
          <cell r="AA2">
            <v>1369000000</v>
          </cell>
          <cell r="AB2">
            <v>1154000000</v>
          </cell>
          <cell r="AC2">
            <v>1</v>
          </cell>
          <cell r="AD2" t="str">
            <v>Một tỷ một trăm năm mươi bốn triệu đồng</v>
          </cell>
          <cell r="AE2" t="str">
            <v>Món 1,Món 2,Món 3,Món 4,Món 5,Món 6.</v>
          </cell>
          <cell r="AF2" t="str">
            <v>Tháng 12/2023</v>
          </cell>
          <cell r="AG2">
            <v>300000000</v>
          </cell>
          <cell r="AH2" t="str">
            <v>Ba trăm triệu</v>
          </cell>
          <cell r="AI2" t="str">
            <v>22/12/2023</v>
          </cell>
          <cell r="AJ2"/>
          <cell r="AK2">
            <v>854000000</v>
          </cell>
          <cell r="AL2">
            <v>0</v>
          </cell>
          <cell r="AM2">
            <v>0</v>
          </cell>
          <cell r="AN2">
            <v>92205000</v>
          </cell>
          <cell r="AO2" t="str">
            <v>Hồ Cao Nguyên</v>
          </cell>
          <cell r="AP2">
            <v>3000000</v>
          </cell>
          <cell r="AQ2" t="str">
            <v>132717222</v>
          </cell>
          <cell r="AR2" t="str">
            <v>VPBank</v>
          </cell>
          <cell r="AS2" t="str">
            <v>18 - 20 Hùng Vương, Phường 1, Quận 10</v>
          </cell>
          <cell r="AT2" t="str">
            <v>0908 79 5453</v>
          </cell>
          <cell r="AU2" t="str">
            <v>099 099 099 123</v>
          </cell>
          <cell r="AV2" t="str">
            <v>Cục Cảnh Sát</v>
          </cell>
          <cell r="AW2" t="str">
            <v>01/01/2022</v>
          </cell>
          <cell r="AX2">
            <v>0</v>
          </cell>
          <cell r="AY2" t="str">
            <v xml:space="preserve">0917123333      </v>
          </cell>
          <cell r="AZ2" t="str">
            <v>80/3 Nguyễn Trãi, Phường 3, Quận 5, TP.Hồ Chí Minh</v>
          </cell>
          <cell r="BA2"/>
          <cell r="BB2"/>
          <cell r="BC2" t="str">
            <v>Tp, HCM, ngày 11 tháng 3 năm 2024</v>
          </cell>
          <cell r="BD2">
            <v>70600000</v>
          </cell>
          <cell r="BE2">
            <v>20000000</v>
          </cell>
          <cell r="BF2">
            <v>45000</v>
          </cell>
          <cell r="BG2">
            <v>1560000</v>
          </cell>
          <cell r="BH2">
            <v>944000</v>
          </cell>
          <cell r="BI2">
            <v>12540000</v>
          </cell>
          <cell r="BJ2">
            <v>3000000</v>
          </cell>
          <cell r="BK2">
            <v>92205000</v>
          </cell>
          <cell r="BL2" t="str">
            <v>Chín mươi hai triệu hai trăm lẻ năm ngàn</v>
          </cell>
          <cell r="BM2">
            <v>16484000</v>
          </cell>
          <cell r="BN2" t="str">
            <v>Mười sáu triệu bốn trăm tám mươi bốn ngàn đồng</v>
          </cell>
          <cell r="BO2" t="str">
            <v>Món 1</v>
          </cell>
          <cell r="BP2" t="str">
            <v>Món 2</v>
          </cell>
          <cell r="BQ2" t="str">
            <v>Món 3</v>
          </cell>
          <cell r="BR2" t="str">
            <v>Món 4</v>
          </cell>
          <cell r="BS2" t="str">
            <v>Món 5</v>
          </cell>
          <cell r="BT2" t="str">
            <v>Món 6</v>
          </cell>
          <cell r="BU2" t="str">
            <v>ABC</v>
          </cell>
          <cell r="BV2">
            <v>1154000000</v>
          </cell>
          <cell r="BW2"/>
          <cell r="BX2"/>
          <cell r="BY2"/>
          <cell r="BZ2"/>
          <cell r="CA2"/>
        </row>
        <row r="3">
          <cell r="A3" t="str">
            <v>26/01/HĐMB/HVH/2024</v>
          </cell>
          <cell r="B3" t="str">
            <v>ngày 17 tháng 01 năm 2024</v>
          </cell>
          <cell r="C3" t="str">
            <v>Nguyễn Minh Hiếu</v>
          </cell>
          <cell r="D3" t="str">
            <v>094 264 7721</v>
          </cell>
          <cell r="E3" t="str">
            <v>31/01/2024</v>
          </cell>
          <cell r="F3"/>
          <cell r="G3" t="str">
            <v>NGUYỄN THẾ VĂN</v>
          </cell>
          <cell r="H3" t="str">
            <v>56/44/11A Thích Quãng Đức, Phường 5, Quận Phú Nhuận, TP. HCM</v>
          </cell>
          <cell r="I3" t="str">
            <v>096 983 3455</v>
          </cell>
          <cell r="J3"/>
          <cell r="K3" t="str">
            <v>033077001851</v>
          </cell>
          <cell r="L3"/>
          <cell r="M3" t="str">
            <v>10/04/1977</v>
          </cell>
          <cell r="N3" t="str">
            <v>22/12/2021</v>
          </cell>
          <cell r="O3" t="str">
            <v>Cục Cảnh Sát</v>
          </cell>
          <cell r="P3"/>
          <cell r="Q3"/>
          <cell r="R3" t="str">
            <v>Ông</v>
          </cell>
          <cell r="S3" t="str">
            <v>CRETA</v>
          </cell>
          <cell r="T3" t="str">
            <v>CRETA 1.5AT XĂNG CAO CẤP CKD</v>
          </cell>
          <cell r="U3" t="str">
            <v>Động cơ 1.5L – máy xăng</v>
          </cell>
          <cell r="V3" t="str">
            <v>Số tự động - 05 Chỗ</v>
          </cell>
          <cell r="W3" t="str">
            <v>Xám</v>
          </cell>
          <cell r="X3">
            <v>2023</v>
          </cell>
          <cell r="Y3"/>
          <cell r="Z3"/>
          <cell r="AA3">
            <v>740000000</v>
          </cell>
          <cell r="AB3">
            <v>675000000</v>
          </cell>
          <cell r="AC3">
            <v>1</v>
          </cell>
          <cell r="AD3" t="str">
            <v>Sáu trăm bảy mươi lăm triệu đồng</v>
          </cell>
          <cell r="AE3" t="str">
            <v>Lót sàn 07 chỗ,Camera hành trình,Phủ Ceramic,Bệ bước chân,Phí vận chuyển Đồng Tháp,.</v>
          </cell>
          <cell r="AF3" t="str">
            <v>tháng 01/2024</v>
          </cell>
          <cell r="AG3">
            <v>10000000</v>
          </cell>
          <cell r="AH3" t="str">
            <v>Mười triệu</v>
          </cell>
          <cell r="AI3" t="str">
            <v>18/01/2023</v>
          </cell>
          <cell r="AJ3"/>
          <cell r="AK3">
            <v>665000000</v>
          </cell>
          <cell r="AL3">
            <v>0</v>
          </cell>
          <cell r="AM3">
            <v>0</v>
          </cell>
          <cell r="AN3">
            <v>95650000</v>
          </cell>
          <cell r="AO3"/>
          <cell r="AP3"/>
          <cell r="AQ3"/>
          <cell r="AR3"/>
          <cell r="AS3"/>
          <cell r="AT3"/>
          <cell r="AU3"/>
          <cell r="AV3"/>
          <cell r="AW3"/>
          <cell r="AX3">
            <v>0</v>
          </cell>
          <cell r="AY3" t="str">
            <v>096 983 3455</v>
          </cell>
          <cell r="AZ3" t="str">
            <v>56/44/11A Thích Quãng Đức, Phường 5, Quận Phú Nhuận, TP. HCM</v>
          </cell>
          <cell r="BA3"/>
          <cell r="BB3"/>
          <cell r="BC3" t="str">
            <v>Tp, HCM, ngày 11 tháng 3 năm 2024</v>
          </cell>
          <cell r="BD3">
            <v>74000000</v>
          </cell>
          <cell r="BE3">
            <v>20000000</v>
          </cell>
          <cell r="BF3">
            <v>90000</v>
          </cell>
          <cell r="BG3">
            <v>1560000</v>
          </cell>
          <cell r="BH3">
            <v>531000</v>
          </cell>
          <cell r="BI3">
            <v>8749000</v>
          </cell>
          <cell r="BJ3">
            <v>2000000</v>
          </cell>
          <cell r="BK3">
            <v>95650000</v>
          </cell>
          <cell r="BL3" t="str">
            <v>Chín mươi lăm triệu sáu trăm năm mươi ngàn</v>
          </cell>
          <cell r="BM3">
            <v>11280000</v>
          </cell>
          <cell r="BN3" t="str">
            <v>Mười một triệu hai trăm tám mươi ngàn đồng</v>
          </cell>
          <cell r="BO3" t="str">
            <v>Lót sàn 07 chỗ</v>
          </cell>
          <cell r="BP3" t="str">
            <v>Camera hành trình</v>
          </cell>
          <cell r="BQ3" t="str">
            <v>Phủ Ceramic</v>
          </cell>
          <cell r="BR3" t="str">
            <v>Bệ bước chân</v>
          </cell>
          <cell r="BS3" t="str">
            <v>Phí vận chuyển Đồng Tháp</v>
          </cell>
          <cell r="BT3"/>
          <cell r="BU3"/>
          <cell r="BV3">
            <v>675000000</v>
          </cell>
        </row>
        <row r="4">
          <cell r="A4" t="str">
            <v>../03/HĐMB/HVH/2024</v>
          </cell>
          <cell r="B4" t="str">
            <v>ngày 05 tháng 03 năm 2024</v>
          </cell>
          <cell r="C4" t="str">
            <v>Phạm Anh Thắng</v>
          </cell>
          <cell r="D4" t="str">
            <v>085 575 68..</v>
          </cell>
          <cell r="E4" t="str">
            <v>31/03/2024</v>
          </cell>
          <cell r="F4"/>
          <cell r="G4" t="str">
            <v>PHẠM NGỌC ÁNH</v>
          </cell>
          <cell r="H4" t="str">
            <v>23I9 DCT15, KDC An Sương, Tân Hưng Thuận, Quận 12, TP. Hồ Chí Minh</v>
          </cell>
          <cell r="I4" t="str">
            <v>093 203 3840</v>
          </cell>
          <cell r="J4"/>
          <cell r="K4" t="str">
            <v>049082000298</v>
          </cell>
          <cell r="L4"/>
          <cell r="M4" t="str">
            <v>20/09/1982</v>
          </cell>
          <cell r="N4" t="str">
            <v>27/12/2022</v>
          </cell>
          <cell r="O4" t="str">
            <v>Cục Cảnh Sát</v>
          </cell>
          <cell r="P4"/>
          <cell r="Q4"/>
          <cell r="R4" t="str">
            <v>Ông</v>
          </cell>
          <cell r="S4" t="str">
            <v>CRETA</v>
          </cell>
          <cell r="T4" t="str">
            <v>CRETA 1.5AT XĂNG ĐẶC BIỆT CKD</v>
          </cell>
          <cell r="U4" t="str">
            <v>Động cơ 1.5L – máy xăng</v>
          </cell>
          <cell r="V4" t="str">
            <v>Số tự động - 05 Chỗ</v>
          </cell>
          <cell r="W4" t="str">
            <v>Trắng</v>
          </cell>
          <cell r="X4">
            <v>2024</v>
          </cell>
          <cell r="Y4"/>
          <cell r="Z4"/>
          <cell r="AA4">
            <v>690000000</v>
          </cell>
          <cell r="AB4">
            <v>640000000</v>
          </cell>
          <cell r="AC4">
            <v>1</v>
          </cell>
          <cell r="AD4" t="str">
            <v>Sáu trăm bốn mươi triệu đồng</v>
          </cell>
          <cell r="AE4" t="str">
            <v>Dán phim 05 chỗ,Lót sàn 05 chỗ,Camera hành trình,,,.</v>
          </cell>
          <cell r="AF4" t="str">
            <v>Tháng 03/2023</v>
          </cell>
          <cell r="AG4">
            <v>10000000</v>
          </cell>
          <cell r="AH4" t="str">
            <v>Mười triệu đồng</v>
          </cell>
          <cell r="AI4" t="str">
            <v>05/03/2023</v>
          </cell>
          <cell r="AJ4"/>
          <cell r="AK4">
            <v>630000000</v>
          </cell>
          <cell r="AL4">
            <v>0</v>
          </cell>
          <cell r="AM4">
            <v>0</v>
          </cell>
          <cell r="AN4">
            <v>88400000</v>
          </cell>
          <cell r="AO4"/>
          <cell r="AP4"/>
          <cell r="AQ4"/>
          <cell r="AR4"/>
          <cell r="AS4"/>
          <cell r="AT4"/>
          <cell r="AU4"/>
          <cell r="AV4"/>
          <cell r="AW4"/>
          <cell r="AX4">
            <v>0</v>
          </cell>
          <cell r="AY4" t="str">
            <v>093 203 3840</v>
          </cell>
          <cell r="AZ4" t="str">
            <v>23I9 DCT15, KDC An Sương, Tân Hưng Thuận, Quận 12, TP. Hồ Chí Minh</v>
          </cell>
          <cell r="BA4"/>
          <cell r="BB4"/>
          <cell r="BC4" t="str">
            <v>Tp, HCM, ngày 11 tháng 3 năm 2024</v>
          </cell>
          <cell r="BD4">
            <v>66500000</v>
          </cell>
          <cell r="BE4">
            <v>20000000</v>
          </cell>
          <cell r="BF4">
            <v>340000</v>
          </cell>
          <cell r="BG4">
            <v>1560000</v>
          </cell>
          <cell r="BH4">
            <v>531000</v>
          </cell>
          <cell r="BI4"/>
          <cell r="BJ4">
            <v>2000000</v>
          </cell>
          <cell r="BK4">
            <v>88400000</v>
          </cell>
          <cell r="BL4" t="str">
            <v>Tám mươi tám triệu bốn trăm ngàn</v>
          </cell>
          <cell r="BM4">
            <v>2531000</v>
          </cell>
          <cell r="BN4" t="str">
            <v>Hai triệu năm trăm ba mươi mốt ngàn đồng</v>
          </cell>
          <cell r="BO4" t="str">
            <v>Dán phim 05 chỗ</v>
          </cell>
          <cell r="BP4" t="str">
            <v>Lót sàn 05 chỗ</v>
          </cell>
          <cell r="BQ4" t="str">
            <v>Camera hành trình</v>
          </cell>
          <cell r="BR4"/>
          <cell r="BS4"/>
          <cell r="BT4"/>
          <cell r="BU4"/>
          <cell r="BV4">
            <v>640000000</v>
          </cell>
        </row>
        <row r="5">
          <cell r="A5" t="str">
            <v>22/03/HĐMB/HVH/2024</v>
          </cell>
          <cell r="B5" t="str">
            <v>ngày 11 tháng 03 năm 2024</v>
          </cell>
          <cell r="C5" t="str">
            <v>Phạm Anh Thắng</v>
          </cell>
          <cell r="D5" t="str">
            <v>085 575 6818</v>
          </cell>
          <cell r="E5" t="str">
            <v>31/03/2024</v>
          </cell>
          <cell r="F5"/>
          <cell r="G5" t="str">
            <v>NGUYỄN THỊ NGỌC HUYỀN</v>
          </cell>
          <cell r="H5" t="str">
            <v>803/58/45A KP2, P.Phú Thuận, Quận 7, TP.Hồ Chí Minh</v>
          </cell>
          <cell r="I5" t="str">
            <v>096 1842 446</v>
          </cell>
          <cell r="J5"/>
          <cell r="K5" t="str">
            <v>079192017680</v>
          </cell>
          <cell r="L5"/>
          <cell r="M5" t="str">
            <v>14/04/1992</v>
          </cell>
          <cell r="N5" t="str">
            <v>25/04/2021</v>
          </cell>
          <cell r="O5" t="str">
            <v>Cục Cảnh Sát</v>
          </cell>
          <cell r="P5"/>
          <cell r="Q5"/>
          <cell r="R5" t="str">
            <v>Bà</v>
          </cell>
          <cell r="S5" t="str">
            <v>VENUE</v>
          </cell>
          <cell r="T5" t="str">
            <v>VENUE 1.0T-GDi Đặc Biệt</v>
          </cell>
          <cell r="U5" t="str">
            <v>Động cơ 1.0T-GDi - máy xăng</v>
          </cell>
          <cell r="V5" t="str">
            <v>Số tự động - 05 Chỗ</v>
          </cell>
          <cell r="W5" t="str">
            <v>Trắng</v>
          </cell>
          <cell r="X5">
            <v>2023</v>
          </cell>
          <cell r="Y5"/>
          <cell r="Z5"/>
          <cell r="AA5">
            <v>579000000</v>
          </cell>
          <cell r="AB5">
            <v>554000000</v>
          </cell>
          <cell r="AC5">
            <v>1</v>
          </cell>
          <cell r="AD5" t="str">
            <v>Năm trăm năm mươi bốn triệu đồng</v>
          </cell>
          <cell r="AE5" t="str">
            <v>Dán phim 05 chỗ,Lót sàn 05 chỗ,Camera hành trình,,,.</v>
          </cell>
          <cell r="AF5" t="str">
            <v>Tháng 3/2024</v>
          </cell>
          <cell r="AG5">
            <v>10000000</v>
          </cell>
          <cell r="AH5" t="str">
            <v>Mười triệu đồng</v>
          </cell>
          <cell r="AI5" t="str">
            <v>11/04/2024</v>
          </cell>
          <cell r="AJ5"/>
          <cell r="AK5">
            <v>544000000</v>
          </cell>
          <cell r="AL5">
            <v>0</v>
          </cell>
          <cell r="AM5">
            <v>0</v>
          </cell>
          <cell r="AN5">
            <v>79800000</v>
          </cell>
          <cell r="AO5"/>
          <cell r="AP5"/>
          <cell r="AQ5"/>
          <cell r="AR5"/>
          <cell r="AS5"/>
          <cell r="AT5"/>
          <cell r="AU5"/>
          <cell r="AV5"/>
          <cell r="AW5"/>
          <cell r="AX5">
            <v>0</v>
          </cell>
          <cell r="AY5" t="str">
            <v>096 1842 446</v>
          </cell>
          <cell r="AZ5" t="str">
            <v>803/58/45A KP2, P.Phú Thuận, Quận 7, TP.Hồ Chí Minh</v>
          </cell>
          <cell r="BA5"/>
          <cell r="BB5"/>
          <cell r="BC5" t="str">
            <v>Tp, HCM, ngày 11 tháng 3 năm 2024</v>
          </cell>
          <cell r="BD5">
            <v>57900000</v>
          </cell>
          <cell r="BE5">
            <v>20000000</v>
          </cell>
          <cell r="BF5">
            <v>340000</v>
          </cell>
          <cell r="BG5">
            <v>1560000</v>
          </cell>
          <cell r="BH5">
            <v>531000</v>
          </cell>
          <cell r="BI5">
            <v>7202000.0000000009</v>
          </cell>
          <cell r="BJ5"/>
          <cell r="BK5">
            <v>79800000</v>
          </cell>
          <cell r="BL5" t="str">
            <v>Bảy mươi chín triệu tám trăm ngàn</v>
          </cell>
          <cell r="BM5">
            <v>7733000.0000000009</v>
          </cell>
          <cell r="BN5" t="str">
            <v>Bảy triệu bảy trăm ba mươi ba ngàn đồng</v>
          </cell>
          <cell r="BO5" t="str">
            <v>Dán phim 05 chỗ</v>
          </cell>
          <cell r="BP5" t="str">
            <v>Lót sàn 05 chỗ</v>
          </cell>
          <cell r="BQ5" t="str">
            <v>Camera hành trình</v>
          </cell>
          <cell r="BR5"/>
          <cell r="BS5"/>
          <cell r="BT5"/>
          <cell r="BU5"/>
          <cell r="BV5">
            <v>554000000</v>
          </cell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 t="str">
            <v>29/03/2016</v>
          </cell>
          <cell r="O6" t="str">
            <v>CA Đồng Nai</v>
          </cell>
          <cell r="P6"/>
          <cell r="Q6"/>
          <cell r="R6" t="str">
            <v>Ông</v>
          </cell>
          <cell r="S6" t="str">
            <v>ACCENT</v>
          </cell>
          <cell r="T6" t="str">
            <v>ACCENT AT</v>
          </cell>
          <cell r="U6" t="e">
            <v>#N/A</v>
          </cell>
          <cell r="V6" t="e">
            <v>#N/A</v>
          </cell>
          <cell r="W6" t="str">
            <v>Trắng</v>
          </cell>
          <cell r="X6"/>
          <cell r="Y6" t="str">
            <v xml:space="preserve">RLUA741BBMN057375	</v>
          </cell>
          <cell r="Z6" t="str">
            <v>G4LCLF723394</v>
          </cell>
          <cell r="AA6" t="e">
            <v>#N/A</v>
          </cell>
          <cell r="AB6">
            <v>495000000</v>
          </cell>
          <cell r="AC6">
            <v>1</v>
          </cell>
          <cell r="AD6" t="str">
            <v>Bốn trăm chín mươi lăm triệu đồng</v>
          </cell>
          <cell r="AE6" t="str">
            <v>Dán phim 05 chỗ,Lót sàn 5D,Camera hành trình,,,.</v>
          </cell>
          <cell r="AF6" t="str">
            <v>Tháng 4/2021</v>
          </cell>
          <cell r="AG6">
            <v>5000000</v>
          </cell>
          <cell r="AH6" t="str">
            <v>Năm triệu đồng</v>
          </cell>
          <cell r="AI6" t="str">
            <v>14/04/2021</v>
          </cell>
          <cell r="AJ6"/>
          <cell r="AK6">
            <v>490000000</v>
          </cell>
          <cell r="AL6">
            <v>0</v>
          </cell>
          <cell r="AM6">
            <v>0</v>
          </cell>
          <cell r="AN6">
            <v>51600000</v>
          </cell>
          <cell r="AO6"/>
          <cell r="AP6"/>
          <cell r="AQ6"/>
          <cell r="AR6"/>
          <cell r="AS6"/>
          <cell r="AT6"/>
          <cell r="AU6"/>
          <cell r="AV6"/>
          <cell r="AW6"/>
          <cell r="AX6">
            <v>0</v>
          </cell>
          <cell r="AY6">
            <v>0</v>
          </cell>
          <cell r="AZ6">
            <v>0</v>
          </cell>
          <cell r="BA6"/>
          <cell r="BB6"/>
          <cell r="BC6" t="str">
            <v>Tp, HCM, ngày 11 tháng 3 năm 2024</v>
          </cell>
          <cell r="BD6">
            <v>49500000</v>
          </cell>
          <cell r="BE6">
            <v>200000</v>
          </cell>
          <cell r="BF6">
            <v>340000</v>
          </cell>
          <cell r="BG6">
            <v>1560000</v>
          </cell>
          <cell r="BH6">
            <v>531000</v>
          </cell>
          <cell r="BI6">
            <v>6435000</v>
          </cell>
          <cell r="BJ6">
            <v>3000000</v>
          </cell>
          <cell r="BK6">
            <v>51600000</v>
          </cell>
          <cell r="BL6" t="str">
            <v>Năm mươi mốt triệu sáu trăm ngàn</v>
          </cell>
          <cell r="BM6">
            <v>9966000</v>
          </cell>
          <cell r="BN6" t="str">
            <v>Chín triệu chín trăm sáu mươi sáu ngàn đồng</v>
          </cell>
          <cell r="BO6" t="str">
            <v>Dán phim 05 chỗ</v>
          </cell>
          <cell r="BP6" t="str">
            <v>Lót sàn 5D</v>
          </cell>
          <cell r="BQ6" t="str">
            <v>Camera hành trình</v>
          </cell>
          <cell r="BR6"/>
          <cell r="BS6"/>
          <cell r="BT6"/>
          <cell r="BU6"/>
          <cell r="BV6">
            <v>495000000</v>
          </cell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 t="str">
            <v>31/08/2000</v>
          </cell>
          <cell r="O7" t="str">
            <v>CA Tiền Giang</v>
          </cell>
          <cell r="P7"/>
          <cell r="Q7"/>
          <cell r="R7" t="str">
            <v>Bà</v>
          </cell>
          <cell r="S7" t="str">
            <v>ACCENT</v>
          </cell>
          <cell r="T7" t="str">
            <v>ACCENT AT</v>
          </cell>
          <cell r="U7" t="e">
            <v>#N/A</v>
          </cell>
          <cell r="V7" t="e">
            <v>#N/A</v>
          </cell>
          <cell r="W7" t="str">
            <v>Vàng Cát</v>
          </cell>
          <cell r="X7"/>
          <cell r="Y7"/>
          <cell r="Z7"/>
          <cell r="AA7" t="e">
            <v>#N/A</v>
          </cell>
          <cell r="AB7" t="e">
            <v>#N/A</v>
          </cell>
          <cell r="AC7">
            <v>1</v>
          </cell>
          <cell r="AD7" t="e">
            <v>#N/A</v>
          </cell>
          <cell r="AE7" t="str">
            <v>Dán phim 05 chỗ,Lót sàn 05 chỗ,Camera hành trình,,,.</v>
          </cell>
          <cell r="AF7" t="str">
            <v>Tháng 5/2021</v>
          </cell>
          <cell r="AG7">
            <v>10000000</v>
          </cell>
          <cell r="AH7" t="str">
            <v>Mười triệu đồng</v>
          </cell>
          <cell r="AI7" t="str">
            <v>29/04/2021</v>
          </cell>
          <cell r="AJ7"/>
          <cell r="AK7" t="e">
            <v>#N/A</v>
          </cell>
          <cell r="AL7" t="e">
            <v>#N/A</v>
          </cell>
          <cell r="AM7" t="e">
            <v>#N/A</v>
          </cell>
          <cell r="AN7">
            <v>41150000</v>
          </cell>
          <cell r="AO7"/>
          <cell r="AP7"/>
          <cell r="AQ7"/>
          <cell r="AR7"/>
          <cell r="AS7"/>
          <cell r="AT7"/>
          <cell r="AU7"/>
          <cell r="AV7"/>
          <cell r="AW7"/>
          <cell r="AX7">
            <v>0</v>
          </cell>
          <cell r="AY7">
            <v>0</v>
          </cell>
          <cell r="AZ7">
            <v>0</v>
          </cell>
          <cell r="BA7"/>
          <cell r="BB7"/>
          <cell r="BC7" t="str">
            <v>Tp, HCM, ngày 11 tháng 3 năm 2024</v>
          </cell>
          <cell r="BD7">
            <v>39050000</v>
          </cell>
          <cell r="BE7">
            <v>200000</v>
          </cell>
          <cell r="BF7">
            <v>340000</v>
          </cell>
          <cell r="BG7">
            <v>1560000</v>
          </cell>
          <cell r="BH7">
            <v>531000</v>
          </cell>
          <cell r="BI7">
            <v>5194000</v>
          </cell>
          <cell r="BJ7">
            <v>4000000</v>
          </cell>
          <cell r="BK7">
            <v>41150000</v>
          </cell>
          <cell r="BL7" t="str">
            <v>Bốn mươi mốt triệu một trăm năm mươi ngàn</v>
          </cell>
          <cell r="BM7">
            <v>9725000</v>
          </cell>
          <cell r="BN7" t="str">
            <v>Chín triệu bảy trăm hai mươi lăm ngàn đồng</v>
          </cell>
          <cell r="BO7" t="str">
            <v>Dán phim 05 chỗ</v>
          </cell>
          <cell r="BP7" t="str">
            <v>Lót sàn 05 chỗ</v>
          </cell>
          <cell r="BQ7" t="str">
            <v>Camera hành trình</v>
          </cell>
          <cell r="BR7"/>
          <cell r="BS7"/>
          <cell r="BT7"/>
          <cell r="BU7"/>
          <cell r="BV7" t="e">
            <v>#N/A</v>
          </cell>
        </row>
        <row r="8">
          <cell r="A8"/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 t="str">
            <v>14/03/2016</v>
          </cell>
          <cell r="O8" t="str">
            <v>CT CCS DKQL CT &amp; DLQG Về DC</v>
          </cell>
          <cell r="P8"/>
          <cell r="Q8"/>
          <cell r="R8" t="str">
            <v>Ông</v>
          </cell>
          <cell r="S8" t="str">
            <v>ACCENT</v>
          </cell>
          <cell r="T8" t="str">
            <v>ACCENT 1.4 MT</v>
          </cell>
          <cell r="U8" t="str">
            <v>Động cơ 1.4L – máy xăng</v>
          </cell>
          <cell r="V8" t="str">
            <v>Số sàn - 05 Chỗ</v>
          </cell>
          <cell r="W8" t="str">
            <v>Xanh</v>
          </cell>
          <cell r="X8"/>
          <cell r="Y8"/>
          <cell r="Z8"/>
          <cell r="AA8">
            <v>472000000</v>
          </cell>
          <cell r="AB8">
            <v>1340000000</v>
          </cell>
          <cell r="AC8">
            <v>1</v>
          </cell>
          <cell r="AD8" t="str">
            <v>Một tỷ ba trăm bốn mươi triệu đồng</v>
          </cell>
          <cell r="AE8" t="str">
            <v>Dán phim 07 chỗ,Lót sàn 07 chỗ,Camera hành trình,Phủ gầm,Bệ bước chân,Viền che mưa.</v>
          </cell>
          <cell r="AF8" t="str">
            <v>Tháng 6/2021</v>
          </cell>
          <cell r="AG8">
            <v>50000000</v>
          </cell>
          <cell r="AH8" t="str">
            <v>Năm mươi triệu đồng</v>
          </cell>
          <cell r="AI8" t="str">
            <v>21/05/2021</v>
          </cell>
          <cell r="AJ8"/>
          <cell r="AK8">
            <v>1290000000</v>
          </cell>
          <cell r="AL8">
            <v>0</v>
          </cell>
          <cell r="AM8">
            <v>0</v>
          </cell>
          <cell r="AN8">
            <v>155900000</v>
          </cell>
          <cell r="AO8"/>
          <cell r="AP8"/>
          <cell r="AQ8"/>
          <cell r="AR8"/>
          <cell r="AS8"/>
          <cell r="AT8"/>
          <cell r="AU8"/>
          <cell r="AV8"/>
          <cell r="AW8"/>
          <cell r="AX8">
            <v>0</v>
          </cell>
          <cell r="AY8">
            <v>0</v>
          </cell>
          <cell r="AZ8">
            <v>0</v>
          </cell>
          <cell r="BA8"/>
          <cell r="BB8"/>
          <cell r="BC8" t="str">
            <v>Tp, HCM, ngày 11 tháng 3 năm 2024</v>
          </cell>
          <cell r="BD8">
            <v>134000000</v>
          </cell>
          <cell r="BE8">
            <v>20000000</v>
          </cell>
          <cell r="BF8">
            <v>340000</v>
          </cell>
          <cell r="BG8">
            <v>1560000</v>
          </cell>
          <cell r="BH8">
            <v>944000</v>
          </cell>
          <cell r="BI8">
            <v>5192000.0000000009</v>
          </cell>
          <cell r="BJ8">
            <v>3000000</v>
          </cell>
          <cell r="BK8">
            <v>155900000</v>
          </cell>
          <cell r="BL8" t="str">
            <v>Một trăm năm mươi lăm triệu chín trăm ngàn</v>
          </cell>
          <cell r="BM8">
            <v>9136000</v>
          </cell>
          <cell r="BN8" t="str">
            <v>Chín triệu một trăm ba mươi sáu ngàn đồng</v>
          </cell>
          <cell r="BO8" t="str">
            <v>Dán phim 07 chỗ</v>
          </cell>
          <cell r="BP8" t="str">
            <v>Lót sàn 07 chỗ</v>
          </cell>
          <cell r="BQ8" t="str">
            <v>Camera hành trình</v>
          </cell>
          <cell r="BR8" t="str">
            <v>Phủ gầm</v>
          </cell>
          <cell r="BS8" t="str">
            <v>Bệ bước chân</v>
          </cell>
          <cell r="BT8" t="str">
            <v>Viền che mưa</v>
          </cell>
          <cell r="BU8"/>
          <cell r="BV8">
            <v>1340000000</v>
          </cell>
        </row>
        <row r="9">
          <cell r="A9"/>
          <cell r="B9"/>
          <cell r="C9"/>
          <cell r="D9"/>
          <cell r="E9"/>
          <cell r="F9"/>
          <cell r="G9"/>
          <cell r="H9"/>
          <cell r="I9"/>
          <cell r="J9"/>
          <cell r="K9"/>
          <cell r="L9"/>
          <cell r="M9"/>
          <cell r="N9" t="str">
            <v>08/03/2017</v>
          </cell>
          <cell r="O9" t="str">
            <v>CT CCS DKQL CT &amp; DLQG Về DC</v>
          </cell>
          <cell r="P9"/>
          <cell r="Q9"/>
          <cell r="R9" t="str">
            <v>Bà</v>
          </cell>
          <cell r="S9" t="str">
            <v>ACCENT</v>
          </cell>
          <cell r="T9" t="str">
            <v>ACCENT 1.4 AT</v>
          </cell>
          <cell r="U9" t="str">
            <v>Động cơ 1.4L – máy xăng</v>
          </cell>
          <cell r="V9" t="str">
            <v>Số tự động - 05 Chỗ</v>
          </cell>
          <cell r="W9" t="str">
            <v>Đỏ</v>
          </cell>
          <cell r="X9"/>
          <cell r="Y9"/>
          <cell r="Z9"/>
          <cell r="AA9">
            <v>501000000</v>
          </cell>
          <cell r="AB9">
            <v>501000000</v>
          </cell>
          <cell r="AC9">
            <v>1</v>
          </cell>
          <cell r="AD9" t="str">
            <v>Năm trăm lẻ một triệu đồng</v>
          </cell>
          <cell r="AE9" t="str">
            <v>,,,,,.</v>
          </cell>
          <cell r="AF9" t="str">
            <v>Tháng 6/2021</v>
          </cell>
          <cell r="AG9">
            <v>50000000</v>
          </cell>
          <cell r="AH9" t="str">
            <v>Năm mươi triệu đồng</v>
          </cell>
          <cell r="AI9" t="str">
            <v>21/05/2021</v>
          </cell>
          <cell r="AJ9"/>
          <cell r="AK9">
            <v>451000000</v>
          </cell>
          <cell r="AL9">
            <v>0</v>
          </cell>
          <cell r="AM9">
            <v>0</v>
          </cell>
          <cell r="AN9">
            <v>145900000</v>
          </cell>
          <cell r="AO9"/>
          <cell r="AP9"/>
          <cell r="AQ9"/>
          <cell r="AR9"/>
          <cell r="AS9"/>
          <cell r="AT9"/>
          <cell r="AU9"/>
          <cell r="AV9"/>
          <cell r="AW9"/>
          <cell r="AX9">
            <v>0</v>
          </cell>
          <cell r="AY9">
            <v>0</v>
          </cell>
          <cell r="AZ9">
            <v>0</v>
          </cell>
          <cell r="BA9"/>
          <cell r="BB9"/>
          <cell r="BC9" t="str">
            <v>Tp, HCM, ngày 11 tháng 3 năm 2024</v>
          </cell>
          <cell r="BD9">
            <v>124000000</v>
          </cell>
          <cell r="BE9">
            <v>20000000</v>
          </cell>
          <cell r="BF9">
            <v>340000</v>
          </cell>
          <cell r="BG9">
            <v>1560000</v>
          </cell>
          <cell r="BH9">
            <v>944000</v>
          </cell>
          <cell r="BI9">
            <v>5511000.0000000009</v>
          </cell>
          <cell r="BJ9">
            <v>3000000</v>
          </cell>
          <cell r="BK9">
            <v>145900000</v>
          </cell>
          <cell r="BL9" t="str">
            <v>Mười lăm triệu một trăm lẻ chín ngàn đồng</v>
          </cell>
          <cell r="BM9">
            <v>9455000</v>
          </cell>
          <cell r="BN9" t="str">
            <v>Chín triệu bốn trăm năm mươi lăm ngàn đồng</v>
          </cell>
          <cell r="BO9"/>
          <cell r="BP9"/>
          <cell r="BQ9"/>
          <cell r="BR9"/>
          <cell r="BS9"/>
          <cell r="BT9"/>
          <cell r="BU9"/>
          <cell r="BV9">
            <v>501000000</v>
          </cell>
        </row>
        <row r="10">
          <cell r="A10"/>
          <cell r="B10"/>
          <cell r="C10"/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 t="str">
            <v>LÊ HUY DŨNG</v>
          </cell>
          <cell r="Q10" t="str">
            <v>Chủ Tịch</v>
          </cell>
          <cell r="R10" t="str">
            <v>Ông</v>
          </cell>
          <cell r="S10" t="str">
            <v>ACCENT</v>
          </cell>
          <cell r="T10" t="str">
            <v>ACCENT AT</v>
          </cell>
          <cell r="U10" t="e">
            <v>#N/A</v>
          </cell>
          <cell r="V10" t="e">
            <v>#N/A</v>
          </cell>
          <cell r="W10" t="str">
            <v>Đen</v>
          </cell>
          <cell r="X10"/>
          <cell r="Y10" t="str">
            <v xml:space="preserve">RLUSU81KBMN024603	</v>
          </cell>
          <cell r="Z10" t="str">
            <v>G4KMMA913069</v>
          </cell>
          <cell r="AA10" t="e">
            <v>#N/A</v>
          </cell>
          <cell r="AB10">
            <v>1015000000</v>
          </cell>
          <cell r="AC10">
            <v>1</v>
          </cell>
          <cell r="AD10" t="str">
            <v>Một tỷ mười lăm triệu đồng</v>
          </cell>
          <cell r="AE10" t="str">
            <v>Dán phim 07 chỗ,Lót sàn 07 chỗ,Camera hành trình,,,.</v>
          </cell>
          <cell r="AF10" t="str">
            <v>Tháng 6/2021</v>
          </cell>
          <cell r="AG10">
            <v>20000000</v>
          </cell>
          <cell r="AH10" t="str">
            <v>Hai mươi triệu đồng</v>
          </cell>
          <cell r="AI10" t="str">
            <v>09/06/2021</v>
          </cell>
          <cell r="AJ10">
            <v>710000000</v>
          </cell>
          <cell r="AK10">
            <v>995000000</v>
          </cell>
          <cell r="AL10">
            <v>0</v>
          </cell>
          <cell r="AM10">
            <v>0</v>
          </cell>
          <cell r="AN10">
            <v>75250000</v>
          </cell>
          <cell r="AO10"/>
          <cell r="AP10"/>
          <cell r="AQ10"/>
          <cell r="AR10"/>
          <cell r="AS10"/>
          <cell r="AT10"/>
          <cell r="AU10"/>
          <cell r="AV10"/>
          <cell r="AW10"/>
          <cell r="AX10" t="str">
            <v>LÊ HUY DŨNG</v>
          </cell>
          <cell r="AY10">
            <v>0</v>
          </cell>
          <cell r="AZ10">
            <v>0</v>
          </cell>
          <cell r="BA10"/>
          <cell r="BB10"/>
          <cell r="BC10" t="str">
            <v>Tp, HCM, ngày 11 tháng 3 năm 2024</v>
          </cell>
          <cell r="BD10">
            <v>52750000</v>
          </cell>
          <cell r="BE10">
            <v>20000000</v>
          </cell>
          <cell r="BF10">
            <v>340000</v>
          </cell>
          <cell r="BG10">
            <v>2160000</v>
          </cell>
          <cell r="BH10">
            <v>944000</v>
          </cell>
          <cell r="BI10">
            <v>11165000.000000002</v>
          </cell>
          <cell r="BJ10">
            <v>3000000</v>
          </cell>
          <cell r="BK10">
            <v>75250000</v>
          </cell>
          <cell r="BL10" t="str">
            <v>Bảy mươi lăm triệu hai trăm năm mươi ngàn</v>
          </cell>
          <cell r="BM10">
            <v>15109000.000000002</v>
          </cell>
          <cell r="BN10" t="str">
            <v>Mười lăm triệu một trăm lẻ chín ngàn đồng</v>
          </cell>
          <cell r="BO10" t="str">
            <v>Dán phim 07 chỗ</v>
          </cell>
          <cell r="BP10" t="str">
            <v>Lót sàn 07 chỗ</v>
          </cell>
          <cell r="BQ10" t="str">
            <v>Camera hành trình</v>
          </cell>
          <cell r="BR10"/>
          <cell r="BS10"/>
          <cell r="BT10"/>
          <cell r="BU10"/>
          <cell r="BV10">
            <v>1015000000</v>
          </cell>
        </row>
        <row r="11">
          <cell r="A11"/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 t="str">
            <v>MAI THỊ ĐÀO</v>
          </cell>
          <cell r="Q11" t="str">
            <v>Giám Đốc</v>
          </cell>
          <cell r="R11" t="str">
            <v>Bà</v>
          </cell>
          <cell r="S11" t="str">
            <v>ACCENT</v>
          </cell>
          <cell r="T11" t="str">
            <v>ACCENT AT</v>
          </cell>
          <cell r="U11" t="e">
            <v>#N/A</v>
          </cell>
          <cell r="V11" t="e">
            <v>#N/A</v>
          </cell>
          <cell r="W11" t="str">
            <v>Trắng</v>
          </cell>
          <cell r="X11"/>
          <cell r="Y11" t="str">
            <v xml:space="preserve">RLUSW81KDMN024643	</v>
          </cell>
          <cell r="Z11" t="str">
            <v xml:space="preserve">G4KMMA913186	</v>
          </cell>
          <cell r="AA11" t="e">
            <v>#N/A</v>
          </cell>
          <cell r="AB11">
            <v>1225000000</v>
          </cell>
          <cell r="AC11">
            <v>1</v>
          </cell>
          <cell r="AD11" t="str">
            <v>Một tỷ hai trăm hai mươi lăm triệu đồng</v>
          </cell>
          <cell r="AE11" t="str">
            <v>Dán phim 07 chỗ,Lót sàn 07 chỗ,Camera hành trình,,,.</v>
          </cell>
          <cell r="AF11" t="str">
            <v>Tháng 6,7/2021</v>
          </cell>
          <cell r="AG11">
            <v>20000000</v>
          </cell>
          <cell r="AH11" t="str">
            <v>Hai mươi triệu</v>
          </cell>
          <cell r="AI11" t="str">
            <v>25/06/2021</v>
          </cell>
          <cell r="AJ11">
            <v>850000000</v>
          </cell>
          <cell r="AK11">
            <v>1205000000</v>
          </cell>
          <cell r="AL11">
            <v>0</v>
          </cell>
          <cell r="AM11">
            <v>0</v>
          </cell>
          <cell r="AN11">
            <v>129000000</v>
          </cell>
          <cell r="AO11" t="str">
            <v>Trần Nguyễn Thanh Tú</v>
          </cell>
          <cell r="AP11">
            <v>5000000</v>
          </cell>
          <cell r="AQ11" t="str">
            <v>12835197</v>
          </cell>
          <cell r="AR11" t="str">
            <v>ACB Bank</v>
          </cell>
          <cell r="AS11" t="str">
            <v>709/1 Ba Đình, Phường 10, Quận 8, TP. HCM</v>
          </cell>
          <cell r="AT11" t="str">
            <v>079 779 7492</v>
          </cell>
          <cell r="AU11" t="str">
            <v>0790 9200 4350</v>
          </cell>
          <cell r="AV11" t="str">
            <v>CA TP.HCM</v>
          </cell>
          <cell r="AW11" t="str">
            <v>23/02/2017</v>
          </cell>
          <cell r="AX11" t="str">
            <v>MAI THỊ ĐÀO</v>
          </cell>
          <cell r="AY11">
            <v>0</v>
          </cell>
          <cell r="AZ11">
            <v>0</v>
          </cell>
          <cell r="BA11"/>
          <cell r="BB11"/>
          <cell r="BC11" t="str">
            <v>Tp, HCM, ngày 11 tháng 3 năm 2024</v>
          </cell>
          <cell r="BD11">
            <v>125500000</v>
          </cell>
          <cell r="BE11">
            <v>1000000</v>
          </cell>
          <cell r="BF11">
            <v>340000</v>
          </cell>
          <cell r="BG11">
            <v>2160000</v>
          </cell>
          <cell r="BH11"/>
          <cell r="BI11"/>
          <cell r="BJ11">
            <v>4500000</v>
          </cell>
          <cell r="BK11">
            <v>129000000</v>
          </cell>
          <cell r="BL11" t="str">
            <v>Một trăm hai mươi chín triệu</v>
          </cell>
          <cell r="BM11">
            <v>4500000</v>
          </cell>
          <cell r="BN11" t="str">
            <v>Bốn triệu năm trăm ngàn đồng</v>
          </cell>
          <cell r="BO11" t="str">
            <v>Dán phim 07 chỗ</v>
          </cell>
          <cell r="BP11" t="str">
            <v>Lót sàn 07 chỗ</v>
          </cell>
          <cell r="BQ11" t="str">
            <v>Camera hành trình</v>
          </cell>
          <cell r="BR11"/>
          <cell r="BS11"/>
          <cell r="BT11"/>
          <cell r="BU11"/>
          <cell r="BV11">
            <v>1225000000</v>
          </cell>
        </row>
        <row r="12">
          <cell r="A12"/>
          <cell r="B12"/>
          <cell r="C12"/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 t="str">
            <v>05/06/2017</v>
          </cell>
          <cell r="O12" t="str">
            <v>CỤC TRƯỞNG CCS DKQL CT &amp; DLQG VỀ DC</v>
          </cell>
          <cell r="P12"/>
          <cell r="Q12"/>
          <cell r="R12" t="str">
            <v>Ông</v>
          </cell>
          <cell r="S12" t="str">
            <v>ACCENT</v>
          </cell>
          <cell r="T12" t="str">
            <v>ACCENT AT</v>
          </cell>
          <cell r="U12" t="e">
            <v>#N/A</v>
          </cell>
          <cell r="V12" t="e">
            <v>#N/A</v>
          </cell>
          <cell r="W12" t="str">
            <v>Trắng</v>
          </cell>
          <cell r="X12"/>
          <cell r="Y12" t="str">
            <v>RLUSW81KDMN024643</v>
          </cell>
          <cell r="Z12" t="str">
            <v>G4KMMA913186</v>
          </cell>
          <cell r="AA12" t="e">
            <v>#N/A</v>
          </cell>
          <cell r="AB12">
            <v>1210000000</v>
          </cell>
          <cell r="AC12">
            <v>1</v>
          </cell>
          <cell r="AD12" t="str">
            <v>Một tỷ hai trăm mười triệu đồng</v>
          </cell>
          <cell r="AE12" t="str">
            <v>Dán phim 07 chỗ,Lót sàn 07 chỗ,Camera hành trình,Bệ bước chân,,.</v>
          </cell>
          <cell r="AF12" t="str">
            <v>Tháng 9,10/2021</v>
          </cell>
          <cell r="AG12">
            <v>20000000</v>
          </cell>
          <cell r="AH12" t="str">
            <v>Hai mươi triệu</v>
          </cell>
          <cell r="AI12" t="str">
            <v>20/09/2021</v>
          </cell>
          <cell r="AJ12">
            <v>726000000</v>
          </cell>
          <cell r="AK12">
            <v>1190000000</v>
          </cell>
          <cell r="AL12">
            <v>0</v>
          </cell>
          <cell r="AM12">
            <v>0</v>
          </cell>
          <cell r="AN12">
            <v>151700000</v>
          </cell>
          <cell r="AO12"/>
          <cell r="AP12"/>
          <cell r="AQ12"/>
          <cell r="AR12"/>
          <cell r="AS12"/>
          <cell r="AT12"/>
          <cell r="AU12"/>
          <cell r="AV12"/>
          <cell r="AW12"/>
          <cell r="AX12">
            <v>0</v>
          </cell>
          <cell r="AY12">
            <v>0</v>
          </cell>
          <cell r="AZ12">
            <v>0</v>
          </cell>
          <cell r="BA12"/>
          <cell r="BB12"/>
          <cell r="BC12" t="str">
            <v>Tp, HCM, ngày 11 tháng 3 năm 2024</v>
          </cell>
          <cell r="BD12">
            <v>148800000</v>
          </cell>
          <cell r="BE12">
            <v>1000000</v>
          </cell>
          <cell r="BF12">
            <v>340000</v>
          </cell>
          <cell r="BG12">
            <v>1560000</v>
          </cell>
          <cell r="BH12">
            <v>947000</v>
          </cell>
          <cell r="BI12">
            <v>13310000.000000002</v>
          </cell>
          <cell r="BJ12">
            <v>15000000</v>
          </cell>
          <cell r="BK12">
            <v>151700000</v>
          </cell>
          <cell r="BL12" t="str">
            <v>Một trăm năm mươi mốt triệu bảy trăm ngàn</v>
          </cell>
          <cell r="BM12">
            <v>29257000</v>
          </cell>
          <cell r="BN12" t="str">
            <v>Hai mươi chín triệu hai trăm năm mươi bảy ngàn đồng</v>
          </cell>
          <cell r="BO12" t="str">
            <v>Dán phim 07 chỗ</v>
          </cell>
          <cell r="BP12" t="str">
            <v>Lót sàn 07 chỗ</v>
          </cell>
          <cell r="BQ12" t="str">
            <v>Camera hành trình</v>
          </cell>
          <cell r="BR12" t="str">
            <v>Bệ bước chân</v>
          </cell>
          <cell r="BS12"/>
          <cell r="BT12"/>
          <cell r="BU12"/>
          <cell r="BV12">
            <v>1210000000</v>
          </cell>
        </row>
        <row r="13">
          <cell r="A13"/>
          <cell r="B13"/>
          <cell r="C13"/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 t="str">
            <v>09/05/2009</v>
          </cell>
          <cell r="O13" t="str">
            <v>CA. TP.HCM</v>
          </cell>
          <cell r="P13"/>
          <cell r="Q13"/>
          <cell r="R13" t="str">
            <v>Ông</v>
          </cell>
          <cell r="S13" t="str">
            <v>ACCENT</v>
          </cell>
          <cell r="T13" t="str">
            <v>ACCENT AT</v>
          </cell>
          <cell r="U13" t="e">
            <v>#N/A</v>
          </cell>
          <cell r="V13" t="e">
            <v>#N/A</v>
          </cell>
          <cell r="W13" t="str">
            <v>Trắng</v>
          </cell>
          <cell r="X13"/>
          <cell r="Y13" t="str">
            <v>RLUSW81HHMN030710</v>
          </cell>
          <cell r="Z13" t="str">
            <v>D4HEMH764232</v>
          </cell>
          <cell r="AA13" t="e">
            <v>#N/A</v>
          </cell>
          <cell r="AB13">
            <v>1340000000</v>
          </cell>
          <cell r="AC13">
            <v>1</v>
          </cell>
          <cell r="AD13" t="str">
            <v>Một tỷ ba trăm bốn mươi triệu đồng</v>
          </cell>
          <cell r="AE13" t="str">
            <v>Dán phim 07 chỗ,Lót sàn 07 chỗ,,,,.</v>
          </cell>
          <cell r="AF13" t="str">
            <v>Tháng 12</v>
          </cell>
          <cell r="AG13">
            <v>20000000</v>
          </cell>
          <cell r="AH13" t="str">
            <v>Hai mươi triệu</v>
          </cell>
          <cell r="AI13" t="str">
            <v>01/11/2021</v>
          </cell>
          <cell r="AJ13">
            <v>1000000000</v>
          </cell>
          <cell r="AK13">
            <v>1320000000</v>
          </cell>
          <cell r="AL13">
            <v>0</v>
          </cell>
          <cell r="AM13">
            <v>0</v>
          </cell>
          <cell r="AN13">
            <v>88900000</v>
          </cell>
          <cell r="AO13"/>
          <cell r="AP13"/>
          <cell r="AQ13"/>
          <cell r="AR13"/>
          <cell r="AS13"/>
          <cell r="AT13"/>
          <cell r="AU13"/>
          <cell r="AV13"/>
          <cell r="AW13"/>
          <cell r="AX13">
            <v>0</v>
          </cell>
          <cell r="AY13">
            <v>0</v>
          </cell>
          <cell r="AZ13">
            <v>0</v>
          </cell>
          <cell r="BA13"/>
          <cell r="BB13"/>
          <cell r="BC13" t="str">
            <v>Tp, HCM, ngày 11 tháng 3 năm 2024</v>
          </cell>
          <cell r="BD13">
            <v>67000000</v>
          </cell>
          <cell r="BE13">
            <v>20000000</v>
          </cell>
          <cell r="BF13">
            <v>340000</v>
          </cell>
          <cell r="BG13">
            <v>1560000</v>
          </cell>
          <cell r="BH13">
            <v>947000</v>
          </cell>
          <cell r="BI13"/>
          <cell r="BJ13">
            <v>3000000</v>
          </cell>
          <cell r="BK13">
            <v>88900000</v>
          </cell>
          <cell r="BL13" t="str">
            <v>Tám mươi tám triệu chín trăm ngàn</v>
          </cell>
          <cell r="BM13">
            <v>3947000</v>
          </cell>
          <cell r="BN13" t="str">
            <v>Ba triệu chín trăm bốn mươi bảy ngàn đồng</v>
          </cell>
          <cell r="BO13" t="str">
            <v>Dán phim 07 chỗ</v>
          </cell>
          <cell r="BP13" t="str">
            <v>Lót sàn 07 chỗ</v>
          </cell>
          <cell r="BQ13"/>
          <cell r="BR13"/>
          <cell r="BS13"/>
          <cell r="BT13"/>
          <cell r="BU13"/>
          <cell r="BV13">
            <v>1340000000</v>
          </cell>
        </row>
        <row r="14">
          <cell r="A14"/>
          <cell r="B14"/>
          <cell r="C14"/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 t="str">
            <v>02/07/2019</v>
          </cell>
          <cell r="O14" t="str">
            <v>CỤC TRƯỞNG CCS DKQL CT &amp; DLQG VỀ DC</v>
          </cell>
          <cell r="P14"/>
          <cell r="Q14"/>
          <cell r="R14" t="str">
            <v>Ông</v>
          </cell>
          <cell r="S14" t="str">
            <v>ACCENT</v>
          </cell>
          <cell r="T14" t="str">
            <v>ACCENT AT</v>
          </cell>
          <cell r="U14" t="e">
            <v>#N/A</v>
          </cell>
          <cell r="V14" t="e">
            <v>#N/A</v>
          </cell>
          <cell r="W14" t="str">
            <v>Trắng</v>
          </cell>
          <cell r="X14"/>
          <cell r="Y14"/>
          <cell r="Z14"/>
          <cell r="AA14" t="e">
            <v>#N/A</v>
          </cell>
          <cell r="AB14">
            <v>1315000000</v>
          </cell>
          <cell r="AC14">
            <v>1</v>
          </cell>
          <cell r="AD14" t="str">
            <v>Một tỷ ba trăm mười lăm triệu đồng</v>
          </cell>
          <cell r="AE14" t="str">
            <v>Dán phim 07 chỗ,Lót sàn 07 chỗ,Camera hành trình,,,.</v>
          </cell>
          <cell r="AF14" t="str">
            <v>Tháng 11</v>
          </cell>
          <cell r="AG14">
            <v>10000000</v>
          </cell>
          <cell r="AH14" t="str">
            <v>Mười triệu</v>
          </cell>
          <cell r="AI14" t="str">
            <v>03/11/2021</v>
          </cell>
          <cell r="AJ14">
            <v>1110000000</v>
          </cell>
          <cell r="AK14">
            <v>1305000000</v>
          </cell>
          <cell r="AL14">
            <v>0</v>
          </cell>
          <cell r="AM14">
            <v>0</v>
          </cell>
          <cell r="AN14">
            <v>88900000</v>
          </cell>
          <cell r="AO14"/>
          <cell r="AP14"/>
          <cell r="AQ14"/>
          <cell r="AR14"/>
          <cell r="AS14"/>
          <cell r="AT14"/>
          <cell r="AU14"/>
          <cell r="AV14"/>
          <cell r="AW14"/>
          <cell r="AX14">
            <v>0</v>
          </cell>
          <cell r="AY14">
            <v>0</v>
          </cell>
          <cell r="AZ14">
            <v>0</v>
          </cell>
          <cell r="BA14"/>
          <cell r="BB14"/>
          <cell r="BC14" t="str">
            <v>Tp, HCM, ngày 11 tháng 3 năm 2024</v>
          </cell>
          <cell r="BD14">
            <v>67000000</v>
          </cell>
          <cell r="BE14">
            <v>20000000</v>
          </cell>
          <cell r="BF14">
            <v>340000</v>
          </cell>
          <cell r="BG14">
            <v>1560000</v>
          </cell>
          <cell r="BH14">
            <v>947000</v>
          </cell>
          <cell r="BI14">
            <v>15780000</v>
          </cell>
          <cell r="BJ14">
            <v>3000000</v>
          </cell>
          <cell r="BK14">
            <v>88900000</v>
          </cell>
          <cell r="BL14" t="str">
            <v>Tám mươi tám triệu chín trăm ngàn</v>
          </cell>
          <cell r="BM14">
            <v>19727000</v>
          </cell>
          <cell r="BN14" t="str">
            <v>Mười chín triệu bảy trăm hai mươi bảy ngàn đồng</v>
          </cell>
          <cell r="BO14" t="str">
            <v>Dán phim 07 chỗ</v>
          </cell>
          <cell r="BP14" t="str">
            <v>Lót sàn 07 chỗ</v>
          </cell>
          <cell r="BQ14" t="str">
            <v>Camera hành trình</v>
          </cell>
          <cell r="BR14"/>
          <cell r="BS14"/>
          <cell r="BT14"/>
          <cell r="BU14"/>
          <cell r="BV14">
            <v>1315000000</v>
          </cell>
        </row>
        <row r="15">
          <cell r="A15"/>
          <cell r="B15"/>
          <cell r="C15"/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 t="str">
            <v>07/12/2015</v>
          </cell>
          <cell r="O15" t="str">
            <v>CỤC TRƯỞNG CCS DKQL CT &amp; DLQG VỀ DC</v>
          </cell>
          <cell r="P15"/>
          <cell r="Q15"/>
          <cell r="R15" t="str">
            <v>Ông</v>
          </cell>
          <cell r="S15" t="str">
            <v>ACCENT</v>
          </cell>
          <cell r="T15" t="str">
            <v>ACCENT AT</v>
          </cell>
          <cell r="U15" t="e">
            <v>#N/A</v>
          </cell>
          <cell r="V15" t="e">
            <v>#N/A</v>
          </cell>
          <cell r="W15" t="str">
            <v>Trắng</v>
          </cell>
          <cell r="X15"/>
          <cell r="Y15" t="str">
            <v xml:space="preserve">RLUA741BBMN068225 	</v>
          </cell>
          <cell r="Z15" t="str">
            <v>G4LCMG032018</v>
          </cell>
          <cell r="AA15" t="e">
            <v>#N/A</v>
          </cell>
          <cell r="AB15">
            <v>496000000</v>
          </cell>
          <cell r="AC15">
            <v>1</v>
          </cell>
          <cell r="AD15" t="str">
            <v>Bốn trăm chín mươi sáu triệu đồng</v>
          </cell>
          <cell r="AE15" t="str">
            <v>Dán phim 05 chỗ,Lót sàn 05 chỗ,Họp đen kinh doanh,,,.</v>
          </cell>
          <cell r="AF15" t="str">
            <v>Tháng 11,12</v>
          </cell>
          <cell r="AG15">
            <v>5000000</v>
          </cell>
          <cell r="AH15" t="str">
            <v>Năm triệu</v>
          </cell>
          <cell r="AI15" t="str">
            <v>06/11/2021</v>
          </cell>
          <cell r="AJ15">
            <v>421000000</v>
          </cell>
          <cell r="AK15">
            <v>491000000</v>
          </cell>
          <cell r="AL15">
            <v>0</v>
          </cell>
          <cell r="AM15">
            <v>0</v>
          </cell>
          <cell r="AN15">
            <v>31902000</v>
          </cell>
          <cell r="AO15" t="str">
            <v>Nguyễn Thị Yến My</v>
          </cell>
          <cell r="AP15">
            <v>1000000</v>
          </cell>
          <cell r="AQ15" t="str">
            <v>605704060156013</v>
          </cell>
          <cell r="AR15" t="str">
            <v>VIB Tân Bình</v>
          </cell>
          <cell r="AS15" t="str">
            <v>446/49 Nguyễn Thái Sơn, Phường 5, Gò Vấp</v>
          </cell>
          <cell r="AT15" t="str">
            <v>09336 321 79</v>
          </cell>
          <cell r="AU15" t="str">
            <v>231058634</v>
          </cell>
          <cell r="AV15" t="str">
            <v>CA Gia Lai</v>
          </cell>
          <cell r="AW15" t="str">
            <v>13/09/2017</v>
          </cell>
          <cell r="AX15">
            <v>0</v>
          </cell>
          <cell r="AY15">
            <v>0</v>
          </cell>
          <cell r="AZ15">
            <v>0</v>
          </cell>
          <cell r="BA15"/>
          <cell r="BB15"/>
          <cell r="BC15" t="str">
            <v>Tp, HCM, ngày 11 tháng 3 năm 2024</v>
          </cell>
          <cell r="BD15">
            <v>29268000</v>
          </cell>
          <cell r="BE15">
            <v>1000000</v>
          </cell>
          <cell r="BF15">
            <v>290000</v>
          </cell>
          <cell r="BG15">
            <v>1344000</v>
          </cell>
          <cell r="BH15">
            <v>847000</v>
          </cell>
          <cell r="BI15">
            <v>8680000</v>
          </cell>
          <cell r="BJ15">
            <v>15000000</v>
          </cell>
          <cell r="BK15">
            <v>31902000</v>
          </cell>
          <cell r="BL15" t="str">
            <v>Ba mươi mốt triệu chín trăm lẻ hai ngàn</v>
          </cell>
          <cell r="BM15">
            <v>24527000</v>
          </cell>
          <cell r="BN15" t="str">
            <v>Hai mươi bốn triệu năm trăm hai mươi bảy ngàn đồng</v>
          </cell>
          <cell r="BO15" t="str">
            <v>Dán phim 05 chỗ</v>
          </cell>
          <cell r="BP15" t="str">
            <v>Lót sàn 05 chỗ</v>
          </cell>
          <cell r="BQ15" t="str">
            <v>Họp đen kinh doanh</v>
          </cell>
          <cell r="BR15"/>
          <cell r="BS15"/>
          <cell r="BT15"/>
          <cell r="BU15"/>
          <cell r="BV15">
            <v>496000000</v>
          </cell>
        </row>
        <row r="16">
          <cell r="A16"/>
          <cell r="B16"/>
          <cell r="C16"/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 t="str">
            <v>21/08/2014</v>
          </cell>
          <cell r="O16" t="str">
            <v>CA Nghệ An</v>
          </cell>
          <cell r="P16"/>
          <cell r="Q16"/>
          <cell r="R16" t="str">
            <v>Ông</v>
          </cell>
          <cell r="S16" t="str">
            <v>ACCENT</v>
          </cell>
          <cell r="T16" t="str">
            <v>ACCENT AT</v>
          </cell>
          <cell r="U16" t="e">
            <v>#N/A</v>
          </cell>
          <cell r="V16" t="e">
            <v>#N/A</v>
          </cell>
          <cell r="W16" t="str">
            <v>Trắng</v>
          </cell>
          <cell r="X16"/>
          <cell r="Y16" t="str">
            <v>RLUC8W13BMN030863</v>
          </cell>
          <cell r="Z16" t="str">
            <v>RLUC8W13BMN030863</v>
          </cell>
          <cell r="AA16" t="e">
            <v>#N/A</v>
          </cell>
          <cell r="AB16" t="e">
            <v>#N/A</v>
          </cell>
          <cell r="AC16">
            <v>1</v>
          </cell>
          <cell r="AD16" t="e">
            <v>#N/A</v>
          </cell>
          <cell r="AE16" t="str">
            <v>Dán phim 05 chỗ,Lót sàn 05 chỗ,Thảm Taplo,Viền che mưa,,.</v>
          </cell>
          <cell r="AF16" t="str">
            <v>Tháng 12</v>
          </cell>
          <cell r="AG16">
            <v>10000000</v>
          </cell>
          <cell r="AH16" t="str">
            <v>Mười triệu</v>
          </cell>
          <cell r="AI16" t="str">
            <v>05/12/2021</v>
          </cell>
          <cell r="AJ16">
            <v>649000000</v>
          </cell>
          <cell r="AK16" t="e">
            <v>#N/A</v>
          </cell>
          <cell r="AL16" t="e">
            <v>#N/A</v>
          </cell>
          <cell r="AM16" t="e">
            <v>#N/A</v>
          </cell>
          <cell r="AN16">
            <v>42095000</v>
          </cell>
          <cell r="AO16"/>
          <cell r="AP16"/>
          <cell r="AQ16"/>
          <cell r="AR16"/>
          <cell r="AS16"/>
          <cell r="AT16"/>
          <cell r="AU16"/>
          <cell r="AV16"/>
          <cell r="AW16"/>
          <cell r="AX16">
            <v>0</v>
          </cell>
          <cell r="AY16">
            <v>0</v>
          </cell>
          <cell r="AZ16">
            <v>0</v>
          </cell>
          <cell r="BA16"/>
          <cell r="BB16"/>
          <cell r="BC16" t="str">
            <v>Tp, HCM, ngày 11 tháng 3 năm 2024</v>
          </cell>
          <cell r="BD16">
            <v>39995000</v>
          </cell>
          <cell r="BE16">
            <v>200000</v>
          </cell>
          <cell r="BF16">
            <v>340000</v>
          </cell>
          <cell r="BG16">
            <v>1560000</v>
          </cell>
          <cell r="BH16">
            <v>531000</v>
          </cell>
          <cell r="BI16">
            <v>9168000</v>
          </cell>
          <cell r="BJ16">
            <v>8000000</v>
          </cell>
          <cell r="BK16">
            <v>42095000</v>
          </cell>
          <cell r="BL16" t="str">
            <v>Bốn mươi hai triệu chín mươi lăm ngàn</v>
          </cell>
          <cell r="BM16">
            <v>17699000</v>
          </cell>
          <cell r="BN16" t="str">
            <v>Mười bảy triệu sáu trăm chín mươi chín ngàn đồng</v>
          </cell>
          <cell r="BO16" t="str">
            <v>Dán phim 05 chỗ</v>
          </cell>
          <cell r="BP16" t="str">
            <v>Lót sàn 05 chỗ</v>
          </cell>
          <cell r="BQ16" t="str">
            <v>Thảm Taplo</v>
          </cell>
          <cell r="BR16" t="str">
            <v>Viền che mưa</v>
          </cell>
          <cell r="BS16"/>
          <cell r="BT16"/>
          <cell r="BU16"/>
          <cell r="BV16" t="e">
            <v>#N/A</v>
          </cell>
        </row>
        <row r="17">
          <cell r="A17"/>
          <cell r="B17"/>
          <cell r="C17"/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 t="str">
            <v>14/11/2017</v>
          </cell>
          <cell r="O17" t="str">
            <v>CỤC TRƯỞNG CCS DKQL CT &amp; DLQG VỀ DC</v>
          </cell>
          <cell r="P17"/>
          <cell r="Q17"/>
          <cell r="R17" t="str">
            <v>Ông</v>
          </cell>
          <cell r="S17" t="str">
            <v>ACCENT</v>
          </cell>
          <cell r="T17" t="str">
            <v>ACCENT AT</v>
          </cell>
          <cell r="U17" t="e">
            <v>#N/A</v>
          </cell>
          <cell r="V17" t="e">
            <v>#N/A</v>
          </cell>
          <cell r="W17" t="str">
            <v>Đen</v>
          </cell>
          <cell r="X17"/>
          <cell r="Y17"/>
          <cell r="Z17"/>
          <cell r="AA17" t="e">
            <v>#N/A</v>
          </cell>
          <cell r="AB17">
            <v>925000000</v>
          </cell>
          <cell r="AC17">
            <v>1</v>
          </cell>
          <cell r="AD17" t="str">
            <v>Chín trăm hai mươi lăm triệu đồng</v>
          </cell>
          <cell r="AE17" t="str">
            <v>,,,,,.</v>
          </cell>
          <cell r="AF17" t="str">
            <v>Tháng 1</v>
          </cell>
          <cell r="AG17">
            <v>50000000</v>
          </cell>
          <cell r="AH17" t="str">
            <v>Năm mươi triệu đồng</v>
          </cell>
          <cell r="AI17" t="str">
            <v>30/12/2021</v>
          </cell>
          <cell r="AJ17"/>
          <cell r="AK17">
            <v>875000000</v>
          </cell>
          <cell r="AL17">
            <v>0</v>
          </cell>
          <cell r="AM17">
            <v>0</v>
          </cell>
          <cell r="AN17">
            <v>68150000</v>
          </cell>
          <cell r="AO17"/>
          <cell r="AP17"/>
          <cell r="AQ17"/>
          <cell r="AR17"/>
          <cell r="AS17"/>
          <cell r="AT17"/>
          <cell r="AU17"/>
          <cell r="AV17"/>
          <cell r="AW17"/>
          <cell r="AX17">
            <v>0</v>
          </cell>
          <cell r="AY17">
            <v>0</v>
          </cell>
          <cell r="AZ17">
            <v>0</v>
          </cell>
          <cell r="BA17"/>
          <cell r="BB17"/>
          <cell r="BC17" t="str">
            <v>Tp, HCM, ngày 11 tháng 3 năm 2024</v>
          </cell>
          <cell r="BD17">
            <v>46250000</v>
          </cell>
          <cell r="BE17">
            <v>20000000</v>
          </cell>
          <cell r="BF17">
            <v>340000</v>
          </cell>
          <cell r="BG17">
            <v>1560000</v>
          </cell>
          <cell r="BH17">
            <v>947000</v>
          </cell>
          <cell r="BI17">
            <v>10175000</v>
          </cell>
          <cell r="BJ17">
            <v>3000000</v>
          </cell>
          <cell r="BK17">
            <v>68150000</v>
          </cell>
          <cell r="BL17" t="str">
            <v>Sáu mươi tám triệu một trăm năm mươi ngàn</v>
          </cell>
          <cell r="BM17">
            <v>14122000</v>
          </cell>
          <cell r="BN17" t="str">
            <v>Mười bốn triệu một trăm hai mươi hai ngàn đồng</v>
          </cell>
          <cell r="BO17"/>
          <cell r="BP17"/>
          <cell r="BQ17"/>
          <cell r="BR17"/>
          <cell r="BS17"/>
          <cell r="BT17"/>
          <cell r="BU17"/>
          <cell r="BV17">
            <v>925000000</v>
          </cell>
        </row>
        <row r="18">
          <cell r="A18"/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 t="str">
            <v>05/03/2020</v>
          </cell>
          <cell r="O18" t="str">
            <v>CỤC TRƯỞNG CCS DKQL CT &amp; DLQG VỀ DC</v>
          </cell>
          <cell r="P18"/>
          <cell r="Q18"/>
          <cell r="R18" t="str">
            <v>Bà</v>
          </cell>
          <cell r="S18" t="str">
            <v>ACCENT</v>
          </cell>
          <cell r="T18" t="str">
            <v>ACCENT AT</v>
          </cell>
          <cell r="U18" t="e">
            <v>#N/A</v>
          </cell>
          <cell r="V18" t="e">
            <v>#N/A</v>
          </cell>
          <cell r="W18" t="str">
            <v>Trắng</v>
          </cell>
          <cell r="X18"/>
          <cell r="Y18"/>
          <cell r="Z18"/>
          <cell r="AA18" t="e">
            <v>#N/A</v>
          </cell>
          <cell r="AB18">
            <v>925000000</v>
          </cell>
          <cell r="AC18">
            <v>1</v>
          </cell>
          <cell r="AD18" t="str">
            <v>Chín trăm hai mươi lăm triệu đồng</v>
          </cell>
          <cell r="AE18" t="str">
            <v>,,,,,.</v>
          </cell>
          <cell r="AF18" t="str">
            <v>Tháng 1</v>
          </cell>
          <cell r="AG18">
            <v>20000000</v>
          </cell>
          <cell r="AH18" t="str">
            <v>Hai mươi triệu đồng</v>
          </cell>
          <cell r="AI18" t="str">
            <v>31/12/2021</v>
          </cell>
          <cell r="AJ18"/>
          <cell r="AK18">
            <v>905000000</v>
          </cell>
          <cell r="AL18">
            <v>0</v>
          </cell>
          <cell r="AM18">
            <v>0</v>
          </cell>
          <cell r="AN18">
            <v>68150000</v>
          </cell>
          <cell r="AO18"/>
          <cell r="AP18"/>
          <cell r="AQ18"/>
          <cell r="AR18"/>
          <cell r="AS18"/>
          <cell r="AT18"/>
          <cell r="AU18"/>
          <cell r="AV18"/>
          <cell r="AW18"/>
          <cell r="AX18">
            <v>0</v>
          </cell>
          <cell r="AY18">
            <v>0</v>
          </cell>
          <cell r="AZ18">
            <v>0</v>
          </cell>
          <cell r="BA18"/>
          <cell r="BB18"/>
          <cell r="BC18" t="str">
            <v>Tp, HCM, ngày 11 tháng 3 năm 2024</v>
          </cell>
          <cell r="BD18">
            <v>46250000</v>
          </cell>
          <cell r="BE18">
            <v>20000000</v>
          </cell>
          <cell r="BF18">
            <v>340000</v>
          </cell>
          <cell r="BG18">
            <v>1560000</v>
          </cell>
          <cell r="BH18">
            <v>947000</v>
          </cell>
          <cell r="BI18">
            <v>10175000</v>
          </cell>
          <cell r="BJ18">
            <v>3000000</v>
          </cell>
          <cell r="BK18">
            <v>68150000</v>
          </cell>
          <cell r="BL18" t="str">
            <v>Sáu mươi tám triệu một trăm năm mươi ngàn</v>
          </cell>
          <cell r="BM18">
            <v>14122000</v>
          </cell>
          <cell r="BN18" t="str">
            <v>Mười bốn triệu một trăm hai mươi hai ngàn đồng</v>
          </cell>
          <cell r="BO18"/>
          <cell r="BP18"/>
          <cell r="BQ18"/>
          <cell r="BR18"/>
          <cell r="BS18"/>
          <cell r="BT18"/>
          <cell r="BU18"/>
          <cell r="BV18">
            <v>925000000</v>
          </cell>
        </row>
        <row r="19">
          <cell r="A19"/>
          <cell r="B19"/>
          <cell r="C19"/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 t="str">
            <v>19/04/2021</v>
          </cell>
          <cell r="O19" t="str">
            <v>CỤC TRƯỞNG CCS Quản Lý HC Về TTXH</v>
          </cell>
          <cell r="P19"/>
          <cell r="Q19"/>
          <cell r="R19" t="str">
            <v>Ông</v>
          </cell>
          <cell r="S19" t="str">
            <v>ACCENT</v>
          </cell>
          <cell r="T19" t="str">
            <v>ACCENT AT</v>
          </cell>
          <cell r="U19" t="e">
            <v>#N/A</v>
          </cell>
          <cell r="V19" t="e">
            <v>#N/A</v>
          </cell>
          <cell r="W19" t="str">
            <v>Đỏ</v>
          </cell>
          <cell r="X19"/>
          <cell r="Y19"/>
          <cell r="Z19"/>
          <cell r="AA19" t="e">
            <v>#N/A</v>
          </cell>
          <cell r="AB19">
            <v>1250000000</v>
          </cell>
          <cell r="AC19">
            <v>1</v>
          </cell>
          <cell r="AD19" t="str">
            <v>Một tỷ hai trăm năm mươi triệu đồng</v>
          </cell>
          <cell r="AE19" t="str">
            <v>Dán phim 05 chỗ,Lót sàn 05 chỗ,Thảm Taplo,Viền che mưa,,.</v>
          </cell>
          <cell r="AF19" t="str">
            <v>Tháng 1</v>
          </cell>
          <cell r="AG19" t="str">
            <v>20.000.000</v>
          </cell>
          <cell r="AH19" t="str">
            <v>Hai mươi triệu đồng</v>
          </cell>
          <cell r="AI19" t="str">
            <v>05/01/2022</v>
          </cell>
          <cell r="AJ19"/>
          <cell r="AK19">
            <v>1230000000</v>
          </cell>
          <cell r="AL19">
            <v>0</v>
          </cell>
          <cell r="AM19">
            <v>0</v>
          </cell>
          <cell r="AN19">
            <v>83900000</v>
          </cell>
          <cell r="AO19"/>
          <cell r="AP19"/>
          <cell r="AQ19"/>
          <cell r="AR19"/>
          <cell r="AS19"/>
          <cell r="AT19"/>
          <cell r="AU19"/>
          <cell r="AV19"/>
          <cell r="AW19"/>
          <cell r="AX19">
            <v>0</v>
          </cell>
          <cell r="AY19">
            <v>0</v>
          </cell>
          <cell r="AZ19">
            <v>0</v>
          </cell>
          <cell r="BA19"/>
          <cell r="BB19"/>
          <cell r="BC19" t="str">
            <v>Tp, HCM, ngày 11 tháng 3 năm 2024</v>
          </cell>
          <cell r="BD19">
            <v>62000000</v>
          </cell>
          <cell r="BE19">
            <v>20000000</v>
          </cell>
          <cell r="BF19">
            <v>340000</v>
          </cell>
          <cell r="BG19">
            <v>1560000</v>
          </cell>
          <cell r="BH19">
            <v>947000</v>
          </cell>
          <cell r="BI19">
            <v>15000000</v>
          </cell>
          <cell r="BJ19">
            <v>3000000</v>
          </cell>
          <cell r="BK19">
            <v>83900000</v>
          </cell>
          <cell r="BL19" t="str">
            <v>Tám mươi ba triệu chín trăm ngàn</v>
          </cell>
          <cell r="BM19">
            <v>18947000</v>
          </cell>
          <cell r="BN19" t="str">
            <v>Mười tám triệu chín trăm bốn mươi bảy ngàn đồng</v>
          </cell>
          <cell r="BO19" t="str">
            <v>Dán phim 05 chỗ</v>
          </cell>
          <cell r="BP19" t="str">
            <v>Lót sàn 05 chỗ</v>
          </cell>
          <cell r="BQ19" t="str">
            <v>Thảm Taplo</v>
          </cell>
          <cell r="BR19" t="str">
            <v>Viền che mưa</v>
          </cell>
          <cell r="BS19"/>
          <cell r="BT19"/>
          <cell r="BU19"/>
          <cell r="BV19">
            <v>1250000000</v>
          </cell>
        </row>
        <row r="20">
          <cell r="A20"/>
          <cell r="B20"/>
          <cell r="C20"/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 t="str">
            <v>LÊ THỊ TUYẾT ANH</v>
          </cell>
          <cell r="Q20" t="str">
            <v>Giám Đốc</v>
          </cell>
          <cell r="R20" t="str">
            <v>Bà</v>
          </cell>
          <cell r="S20" t="str">
            <v>CRETA</v>
          </cell>
          <cell r="T20" t="str">
            <v>CRETA 1.5AT XĂNG CAO CẤP CKD</v>
          </cell>
          <cell r="U20" t="str">
            <v>Động cơ 1.5L – máy xăng</v>
          </cell>
          <cell r="V20" t="str">
            <v>Số tự động - 05 Chỗ</v>
          </cell>
          <cell r="W20" t="str">
            <v>Trắng</v>
          </cell>
          <cell r="X20"/>
          <cell r="Y20"/>
          <cell r="Z20"/>
          <cell r="AA20">
            <v>740000000</v>
          </cell>
          <cell r="AB20">
            <v>925000000</v>
          </cell>
          <cell r="AC20">
            <v>1</v>
          </cell>
          <cell r="AD20" t="str">
            <v>Chín trăm hai mươi lăm triệu đồng</v>
          </cell>
          <cell r="AE20" t="str">
            <v>,,,,,.</v>
          </cell>
          <cell r="AF20" t="str">
            <v>Tháng 1</v>
          </cell>
          <cell r="AG20">
            <v>30000000</v>
          </cell>
          <cell r="AH20" t="str">
            <v>Ba mươi triệu đồng</v>
          </cell>
          <cell r="AI20" t="str">
            <v>05/01/2022</v>
          </cell>
          <cell r="AJ20"/>
          <cell r="AK20">
            <v>895000000</v>
          </cell>
          <cell r="AL20">
            <v>0</v>
          </cell>
          <cell r="AM20">
            <v>0</v>
          </cell>
          <cell r="AN20">
            <v>1</v>
          </cell>
          <cell r="AO20"/>
          <cell r="AP20"/>
          <cell r="AQ20"/>
          <cell r="AR20"/>
          <cell r="AS20"/>
          <cell r="AT20"/>
          <cell r="AU20"/>
          <cell r="AV20"/>
          <cell r="AW20"/>
          <cell r="AX20" t="str">
            <v>LÊ THỊ TUYẾT ANH</v>
          </cell>
          <cell r="AY20">
            <v>0</v>
          </cell>
          <cell r="AZ20">
            <v>0</v>
          </cell>
          <cell r="BA20"/>
          <cell r="BB20"/>
          <cell r="BC20" t="str">
            <v>Tp, HCM, ngày 11 tháng 3 năm 2024</v>
          </cell>
          <cell r="BD20"/>
          <cell r="BE20"/>
          <cell r="BF20"/>
          <cell r="BG20">
            <v>1</v>
          </cell>
          <cell r="BH20"/>
          <cell r="BI20">
            <v>1</v>
          </cell>
          <cell r="BJ20"/>
          <cell r="BK20">
            <v>1</v>
          </cell>
          <cell r="BL20" t="str">
            <v>Một</v>
          </cell>
          <cell r="BM20">
            <v>1</v>
          </cell>
          <cell r="BN20" t="str">
            <v>Một đồng</v>
          </cell>
          <cell r="BO20"/>
          <cell r="BP20"/>
          <cell r="BQ20"/>
          <cell r="BR20"/>
          <cell r="BS20"/>
          <cell r="BT20"/>
          <cell r="BU20"/>
          <cell r="BV20">
            <v>925000000</v>
          </cell>
        </row>
        <row r="21">
          <cell r="A21"/>
          <cell r="B21"/>
          <cell r="C21"/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 t="str">
            <v>Ông</v>
          </cell>
          <cell r="S21" t="str">
            <v>ELANTRA</v>
          </cell>
          <cell r="T21" t="str">
            <v>ELANTRA 2.0 AT</v>
          </cell>
          <cell r="U21" t="str">
            <v>Động cơ 2.0L – máy xăng</v>
          </cell>
          <cell r="V21" t="str">
            <v>Số tự động - 05 Chỗ</v>
          </cell>
          <cell r="W21"/>
          <cell r="X21"/>
          <cell r="Y21"/>
          <cell r="Z21"/>
          <cell r="AA21">
            <v>729000000</v>
          </cell>
          <cell r="AB21"/>
          <cell r="AC21"/>
          <cell r="AD21" t="str">
            <v>Không đồng. đồng</v>
          </cell>
          <cell r="AE21" t="str">
            <v>,,,,,.</v>
          </cell>
          <cell r="AF21"/>
          <cell r="AG21"/>
          <cell r="AH21" t="str">
            <v>Không đồng. đồng</v>
          </cell>
          <cell r="AI21"/>
          <cell r="AJ21"/>
          <cell r="AK21">
            <v>0</v>
          </cell>
          <cell r="AL21">
            <v>0</v>
          </cell>
          <cell r="AM21">
            <v>0</v>
          </cell>
          <cell r="AN21">
            <v>2</v>
          </cell>
          <cell r="AO21"/>
          <cell r="AP21"/>
          <cell r="AQ21"/>
          <cell r="AR21"/>
          <cell r="AS21"/>
          <cell r="AT21"/>
          <cell r="AU21"/>
          <cell r="AV21"/>
          <cell r="AW21"/>
          <cell r="AX21">
            <v>0</v>
          </cell>
          <cell r="AY21">
            <v>0</v>
          </cell>
          <cell r="AZ21">
            <v>0</v>
          </cell>
          <cell r="BA21"/>
          <cell r="BB21"/>
          <cell r="BC21" t="str">
            <v>Tp, HCM, ngày 11 tháng 3 năm 2024</v>
          </cell>
          <cell r="BD21"/>
          <cell r="BE21"/>
          <cell r="BF21"/>
          <cell r="BG21">
            <v>2</v>
          </cell>
          <cell r="BH21"/>
          <cell r="BI21">
            <v>2</v>
          </cell>
          <cell r="BJ21"/>
          <cell r="BK21">
            <v>2</v>
          </cell>
          <cell r="BL21" t="str">
            <v>Hai</v>
          </cell>
          <cell r="BM21">
            <v>2</v>
          </cell>
          <cell r="BN21" t="str">
            <v>Hai đồng</v>
          </cell>
          <cell r="BO21"/>
          <cell r="BP21"/>
          <cell r="BQ21"/>
          <cell r="BR21"/>
          <cell r="BS21"/>
          <cell r="BT21"/>
          <cell r="BU21"/>
          <cell r="BV21">
            <v>0</v>
          </cell>
        </row>
        <row r="22">
          <cell r="A22"/>
          <cell r="B22"/>
          <cell r="C22"/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 t="str">
            <v>Ông</v>
          </cell>
          <cell r="S22" t="str">
            <v>ACCENT</v>
          </cell>
          <cell r="T22" t="str">
            <v>ACCENT AT</v>
          </cell>
          <cell r="U22" t="e">
            <v>#N/A</v>
          </cell>
          <cell r="V22" t="e">
            <v>#N/A</v>
          </cell>
          <cell r="W22"/>
          <cell r="X22"/>
          <cell r="Y22"/>
          <cell r="Z22"/>
          <cell r="AA22" t="e">
            <v>#N/A</v>
          </cell>
          <cell r="AB22"/>
          <cell r="AC22"/>
          <cell r="AD22" t="str">
            <v>Không đồng. đồng</v>
          </cell>
          <cell r="AE22" t="str">
            <v>,,,,,.</v>
          </cell>
          <cell r="AF22"/>
          <cell r="AG22"/>
          <cell r="AH22" t="str">
            <v>Không đồng. đồng</v>
          </cell>
          <cell r="AI22"/>
          <cell r="AJ22"/>
          <cell r="AK22">
            <v>0</v>
          </cell>
          <cell r="AL22">
            <v>0</v>
          </cell>
          <cell r="AM22">
            <v>0</v>
          </cell>
          <cell r="AN22">
            <v>3</v>
          </cell>
          <cell r="AO22"/>
          <cell r="AP22"/>
          <cell r="AQ22"/>
          <cell r="AR22"/>
          <cell r="AS22"/>
          <cell r="AT22"/>
          <cell r="AU22"/>
          <cell r="AV22"/>
          <cell r="AW22"/>
          <cell r="AX22">
            <v>0</v>
          </cell>
          <cell r="AY22">
            <v>0</v>
          </cell>
          <cell r="AZ22">
            <v>0</v>
          </cell>
          <cell r="BA22"/>
          <cell r="BB22"/>
          <cell r="BC22" t="str">
            <v>Tp, HCM, ngày 11 tháng 3 năm 2024</v>
          </cell>
          <cell r="BD22"/>
          <cell r="BE22"/>
          <cell r="BF22"/>
          <cell r="BG22">
            <v>3</v>
          </cell>
          <cell r="BH22"/>
          <cell r="BI22">
            <v>3</v>
          </cell>
          <cell r="BJ22"/>
          <cell r="BK22">
            <v>3</v>
          </cell>
          <cell r="BL22" t="str">
            <v>Ba</v>
          </cell>
          <cell r="BM22">
            <v>3</v>
          </cell>
          <cell r="BN22" t="str">
            <v>Ba đồng</v>
          </cell>
          <cell r="BO22"/>
          <cell r="BP22"/>
          <cell r="BQ22"/>
          <cell r="BR22"/>
          <cell r="BS22"/>
          <cell r="BT22"/>
          <cell r="BU22"/>
          <cell r="BV22">
            <v>0</v>
          </cell>
        </row>
        <row r="23">
          <cell r="A23"/>
          <cell r="B23"/>
          <cell r="C23"/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 t="str">
            <v>Ông</v>
          </cell>
          <cell r="S23" t="str">
            <v>ACCENT</v>
          </cell>
          <cell r="T23" t="str">
            <v>ACCENT AT</v>
          </cell>
          <cell r="U23" t="e">
            <v>#N/A</v>
          </cell>
          <cell r="V23" t="e">
            <v>#N/A</v>
          </cell>
          <cell r="W23"/>
          <cell r="X23"/>
          <cell r="Y23"/>
          <cell r="Z23"/>
          <cell r="AA23" t="e">
            <v>#N/A</v>
          </cell>
          <cell r="AB23"/>
          <cell r="AC23"/>
          <cell r="AD23" t="str">
            <v>Không đồng. đồng</v>
          </cell>
          <cell r="AE23" t="str">
            <v>,,,,,.</v>
          </cell>
          <cell r="AF23"/>
          <cell r="AG23"/>
          <cell r="AH23" t="str">
            <v>Không đồng. đồng</v>
          </cell>
          <cell r="AI23"/>
          <cell r="AJ23"/>
          <cell r="AK23">
            <v>0</v>
          </cell>
          <cell r="AL23">
            <v>0</v>
          </cell>
          <cell r="AM23">
            <v>0</v>
          </cell>
          <cell r="AN23">
            <v>4</v>
          </cell>
          <cell r="AO23"/>
          <cell r="AP23"/>
          <cell r="AQ23"/>
          <cell r="AR23"/>
          <cell r="AS23"/>
          <cell r="AT23"/>
          <cell r="AU23"/>
          <cell r="AV23"/>
          <cell r="AW23"/>
          <cell r="AX23">
            <v>0</v>
          </cell>
          <cell r="AY23">
            <v>0</v>
          </cell>
          <cell r="AZ23">
            <v>0</v>
          </cell>
          <cell r="BA23"/>
          <cell r="BB23"/>
          <cell r="BC23" t="str">
            <v>Tp, HCM, ngày 11 tháng 3 năm 2024</v>
          </cell>
          <cell r="BD23"/>
          <cell r="BE23"/>
          <cell r="BF23"/>
          <cell r="BG23">
            <v>4</v>
          </cell>
          <cell r="BH23"/>
          <cell r="BI23">
            <v>4</v>
          </cell>
          <cell r="BJ23"/>
          <cell r="BK23">
            <v>4</v>
          </cell>
          <cell r="BL23" t="str">
            <v>Bốn</v>
          </cell>
          <cell r="BM23">
            <v>4</v>
          </cell>
          <cell r="BN23" t="str">
            <v>Bốn đồng</v>
          </cell>
          <cell r="BO23"/>
          <cell r="BP23"/>
          <cell r="BQ23"/>
          <cell r="BR23"/>
          <cell r="BS23"/>
          <cell r="BT23"/>
          <cell r="BU23"/>
          <cell r="BV23">
            <v>0</v>
          </cell>
        </row>
        <row r="24">
          <cell r="A24"/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 t="str">
            <v>Ông</v>
          </cell>
          <cell r="S24" t="str">
            <v>ACCENT</v>
          </cell>
          <cell r="T24" t="str">
            <v>ACCENT AT</v>
          </cell>
          <cell r="U24" t="e">
            <v>#N/A</v>
          </cell>
          <cell r="V24" t="e">
            <v>#N/A</v>
          </cell>
          <cell r="W24"/>
          <cell r="X24"/>
          <cell r="Y24"/>
          <cell r="Z24"/>
          <cell r="AA24" t="e">
            <v>#N/A</v>
          </cell>
          <cell r="AB24"/>
          <cell r="AC24"/>
          <cell r="AD24" t="str">
            <v>Không đồng. đồng</v>
          </cell>
          <cell r="AE24" t="str">
            <v>,,,,,.</v>
          </cell>
          <cell r="AF24"/>
          <cell r="AG24"/>
          <cell r="AH24" t="str">
            <v>Không đồng. đồng</v>
          </cell>
          <cell r="AI24"/>
          <cell r="AJ24"/>
          <cell r="AK24">
            <v>0</v>
          </cell>
          <cell r="AL24">
            <v>0</v>
          </cell>
          <cell r="AM24">
            <v>0</v>
          </cell>
          <cell r="AN24">
            <v>5</v>
          </cell>
          <cell r="AO24"/>
          <cell r="AP24"/>
          <cell r="AQ24"/>
          <cell r="AR24"/>
          <cell r="AS24"/>
          <cell r="AT24"/>
          <cell r="AU24"/>
          <cell r="AV24"/>
          <cell r="AW24"/>
          <cell r="AX24">
            <v>0</v>
          </cell>
          <cell r="AY24">
            <v>0</v>
          </cell>
          <cell r="AZ24">
            <v>0</v>
          </cell>
          <cell r="BA24"/>
          <cell r="BB24"/>
          <cell r="BC24" t="str">
            <v>Tp, HCM, ngày 11 tháng 3 năm 2024</v>
          </cell>
          <cell r="BD24"/>
          <cell r="BE24"/>
          <cell r="BF24"/>
          <cell r="BG24">
            <v>5</v>
          </cell>
          <cell r="BH24"/>
          <cell r="BI24">
            <v>5</v>
          </cell>
          <cell r="BJ24"/>
          <cell r="BK24">
            <v>5</v>
          </cell>
          <cell r="BL24" t="str">
            <v>Năm</v>
          </cell>
          <cell r="BM24">
            <v>5</v>
          </cell>
          <cell r="BN24" t="str">
            <v>Năm đồng</v>
          </cell>
          <cell r="BO24"/>
          <cell r="BP24"/>
          <cell r="BQ24"/>
          <cell r="BR24"/>
          <cell r="BS24"/>
          <cell r="BT24"/>
          <cell r="BU24"/>
          <cell r="BV24">
            <v>0</v>
          </cell>
        </row>
        <row r="25">
          <cell r="A25"/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 t="str">
            <v>Ông</v>
          </cell>
          <cell r="S25" t="str">
            <v>ACCENT</v>
          </cell>
          <cell r="T25" t="str">
            <v>ACCENT 1.4 AT</v>
          </cell>
          <cell r="U25" t="str">
            <v>Động cơ 1.4L – máy xăng</v>
          </cell>
          <cell r="V25" t="str">
            <v>Số tự động - 05 Chỗ</v>
          </cell>
          <cell r="W25"/>
          <cell r="X25"/>
          <cell r="Y25"/>
          <cell r="Z25"/>
          <cell r="AA25">
            <v>501000000</v>
          </cell>
          <cell r="AB25"/>
          <cell r="AC25"/>
          <cell r="AD25" t="str">
            <v>Không đồng. đồng</v>
          </cell>
          <cell r="AE25" t="str">
            <v>,,,,,.</v>
          </cell>
          <cell r="AF25"/>
          <cell r="AG25"/>
          <cell r="AH25" t="str">
            <v>Không đồng. đồng</v>
          </cell>
          <cell r="AI25"/>
          <cell r="AJ25"/>
          <cell r="AK25">
            <v>0</v>
          </cell>
          <cell r="AL25">
            <v>0</v>
          </cell>
          <cell r="AM25">
            <v>0</v>
          </cell>
          <cell r="AN25">
            <v>6</v>
          </cell>
          <cell r="AO25"/>
          <cell r="AP25"/>
          <cell r="AQ25"/>
          <cell r="AR25"/>
          <cell r="AS25"/>
          <cell r="AT25"/>
          <cell r="AU25"/>
          <cell r="AV25"/>
          <cell r="AW25"/>
          <cell r="AX25">
            <v>0</v>
          </cell>
          <cell r="AY25">
            <v>0</v>
          </cell>
          <cell r="AZ25">
            <v>0</v>
          </cell>
          <cell r="BA25"/>
          <cell r="BB25"/>
          <cell r="BC25" t="str">
            <v>Tp, HCM, ngày 11 tháng 3 năm 2024</v>
          </cell>
          <cell r="BD25"/>
          <cell r="BE25"/>
          <cell r="BF25"/>
          <cell r="BG25">
            <v>6</v>
          </cell>
          <cell r="BH25"/>
          <cell r="BI25">
            <v>6</v>
          </cell>
          <cell r="BJ25"/>
          <cell r="BK25">
            <v>6</v>
          </cell>
          <cell r="BL25" t="str">
            <v>Sáu</v>
          </cell>
          <cell r="BM25">
            <v>6</v>
          </cell>
          <cell r="BN25" t="str">
            <v>Sáu đồng</v>
          </cell>
          <cell r="BO25"/>
          <cell r="BP25"/>
          <cell r="BQ25"/>
          <cell r="BR25"/>
          <cell r="BS25"/>
          <cell r="BT25"/>
          <cell r="BU25"/>
          <cell r="BV25">
            <v>0</v>
          </cell>
        </row>
        <row r="26">
          <cell r="A26"/>
          <cell r="B26"/>
          <cell r="C26"/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 t="str">
            <v>Ông</v>
          </cell>
          <cell r="S26" t="str">
            <v>ACCENT</v>
          </cell>
          <cell r="T26" t="str">
            <v>ACCENT AT</v>
          </cell>
          <cell r="U26" t="e">
            <v>#N/A</v>
          </cell>
          <cell r="V26" t="e">
            <v>#N/A</v>
          </cell>
          <cell r="W26"/>
          <cell r="X26"/>
          <cell r="Y26"/>
          <cell r="Z26"/>
          <cell r="AA26" t="e">
            <v>#N/A</v>
          </cell>
          <cell r="AB26"/>
          <cell r="AC26"/>
          <cell r="AD26" t="str">
            <v>Không đồng. đồng</v>
          </cell>
          <cell r="AE26" t="str">
            <v>,,,,,.</v>
          </cell>
          <cell r="AF26"/>
          <cell r="AG26"/>
          <cell r="AH26" t="str">
            <v>Không đồng. đồng</v>
          </cell>
          <cell r="AI26"/>
          <cell r="AJ26"/>
          <cell r="AK26">
            <v>0</v>
          </cell>
          <cell r="AL26">
            <v>0</v>
          </cell>
          <cell r="AM26">
            <v>0</v>
          </cell>
          <cell r="AN26">
            <v>7</v>
          </cell>
          <cell r="AO26"/>
          <cell r="AP26"/>
          <cell r="AQ26"/>
          <cell r="AR26"/>
          <cell r="AS26"/>
          <cell r="AT26"/>
          <cell r="AU26"/>
          <cell r="AV26"/>
          <cell r="AW26"/>
          <cell r="AX26">
            <v>0</v>
          </cell>
          <cell r="AY26">
            <v>0</v>
          </cell>
          <cell r="AZ26">
            <v>0</v>
          </cell>
          <cell r="BA26"/>
          <cell r="BB26"/>
          <cell r="BC26" t="str">
            <v>Tp, HCM, ngày 11 tháng 3 năm 2024</v>
          </cell>
          <cell r="BD26"/>
          <cell r="BE26"/>
          <cell r="BF26"/>
          <cell r="BG26">
            <v>7</v>
          </cell>
          <cell r="BH26"/>
          <cell r="BI26">
            <v>7</v>
          </cell>
          <cell r="BJ26"/>
          <cell r="BK26">
            <v>7</v>
          </cell>
          <cell r="BL26" t="str">
            <v>Bảy</v>
          </cell>
          <cell r="BM26">
            <v>7</v>
          </cell>
          <cell r="BN26" t="str">
            <v>Bảy đồng</v>
          </cell>
          <cell r="BO26"/>
          <cell r="BP26"/>
          <cell r="BQ26"/>
          <cell r="BR26"/>
          <cell r="BS26"/>
          <cell r="BT26"/>
          <cell r="BU26"/>
          <cell r="BV26">
            <v>0</v>
          </cell>
        </row>
        <row r="27">
          <cell r="A27"/>
          <cell r="B27"/>
          <cell r="C27"/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 t="str">
            <v>Ông</v>
          </cell>
          <cell r="S27" t="str">
            <v>ACCENT</v>
          </cell>
          <cell r="T27" t="str">
            <v>ACCENT AT</v>
          </cell>
          <cell r="U27" t="e">
            <v>#N/A</v>
          </cell>
          <cell r="V27" t="e">
            <v>#N/A</v>
          </cell>
          <cell r="W27"/>
          <cell r="X27"/>
          <cell r="Y27"/>
          <cell r="Z27"/>
          <cell r="AA27" t="e">
            <v>#N/A</v>
          </cell>
          <cell r="AB27"/>
          <cell r="AC27"/>
          <cell r="AD27" t="str">
            <v>Không đồng. đồng</v>
          </cell>
          <cell r="AE27" t="str">
            <v>,,,,,.</v>
          </cell>
          <cell r="AF27"/>
          <cell r="AG27"/>
          <cell r="AH27" t="str">
            <v>Không đồng. đồng</v>
          </cell>
          <cell r="AI27"/>
          <cell r="AJ27"/>
          <cell r="AK27">
            <v>0</v>
          </cell>
          <cell r="AL27">
            <v>0</v>
          </cell>
          <cell r="AM27">
            <v>0</v>
          </cell>
          <cell r="AN27">
            <v>8</v>
          </cell>
          <cell r="AO27"/>
          <cell r="AP27"/>
          <cell r="AQ27"/>
          <cell r="AR27"/>
          <cell r="AS27"/>
          <cell r="AT27"/>
          <cell r="AU27"/>
          <cell r="AV27"/>
          <cell r="AW27"/>
          <cell r="AX27">
            <v>0</v>
          </cell>
          <cell r="AY27">
            <v>0</v>
          </cell>
          <cell r="AZ27">
            <v>0</v>
          </cell>
          <cell r="BA27"/>
          <cell r="BB27"/>
          <cell r="BC27" t="str">
            <v>Tp, HCM, ngày 11 tháng 3 năm 2024</v>
          </cell>
          <cell r="BD27"/>
          <cell r="BE27"/>
          <cell r="BF27"/>
          <cell r="BG27">
            <v>8</v>
          </cell>
          <cell r="BH27"/>
          <cell r="BI27">
            <v>8</v>
          </cell>
          <cell r="BJ27"/>
          <cell r="BK27">
            <v>8</v>
          </cell>
          <cell r="BL27" t="str">
            <v>Tám</v>
          </cell>
          <cell r="BM27">
            <v>8</v>
          </cell>
          <cell r="BN27" t="str">
            <v>Tám đồng</v>
          </cell>
          <cell r="BO27"/>
          <cell r="BP27"/>
          <cell r="BQ27"/>
          <cell r="BR27"/>
          <cell r="BS27"/>
          <cell r="BT27"/>
          <cell r="BU27"/>
          <cell r="BV27">
            <v>0</v>
          </cell>
        </row>
        <row r="28">
          <cell r="A28"/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 t="str">
            <v>Ông</v>
          </cell>
          <cell r="S28" t="str">
            <v>ACCENT</v>
          </cell>
          <cell r="T28" t="str">
            <v>ACCENT AT</v>
          </cell>
          <cell r="U28" t="e">
            <v>#N/A</v>
          </cell>
          <cell r="V28" t="e">
            <v>#N/A</v>
          </cell>
          <cell r="W28"/>
          <cell r="X28"/>
          <cell r="Y28"/>
          <cell r="Z28"/>
          <cell r="AA28" t="e">
            <v>#N/A</v>
          </cell>
          <cell r="AB28"/>
          <cell r="AC28"/>
          <cell r="AD28" t="str">
            <v>Không đồng. đồng</v>
          </cell>
          <cell r="AE28" t="str">
            <v>,,,,,.</v>
          </cell>
          <cell r="AF28"/>
          <cell r="AG28"/>
          <cell r="AH28" t="str">
            <v>Không đồng. đồng</v>
          </cell>
          <cell r="AI28"/>
          <cell r="AJ28"/>
          <cell r="AK28">
            <v>0</v>
          </cell>
          <cell r="AL28">
            <v>0</v>
          </cell>
          <cell r="AM28">
            <v>0</v>
          </cell>
          <cell r="AN28">
            <v>9</v>
          </cell>
          <cell r="AO28"/>
          <cell r="AP28"/>
          <cell r="AQ28"/>
          <cell r="AR28"/>
          <cell r="AS28"/>
          <cell r="AT28"/>
          <cell r="AU28"/>
          <cell r="AV28"/>
          <cell r="AW28"/>
          <cell r="AX28">
            <v>0</v>
          </cell>
          <cell r="AY28">
            <v>0</v>
          </cell>
          <cell r="AZ28">
            <v>0</v>
          </cell>
          <cell r="BA28"/>
          <cell r="BB28"/>
          <cell r="BC28" t="str">
            <v>Tp, HCM, ngày 11 tháng 3 năm 2024</v>
          </cell>
          <cell r="BD28"/>
          <cell r="BE28"/>
          <cell r="BF28"/>
          <cell r="BG28">
            <v>9</v>
          </cell>
          <cell r="BH28"/>
          <cell r="BI28">
            <v>9</v>
          </cell>
          <cell r="BJ28"/>
          <cell r="BK28">
            <v>9</v>
          </cell>
          <cell r="BL28" t="str">
            <v>Chín</v>
          </cell>
          <cell r="BM28">
            <v>9</v>
          </cell>
          <cell r="BN28" t="str">
            <v>Chín đồng</v>
          </cell>
          <cell r="BO28"/>
          <cell r="BP28"/>
          <cell r="BQ28"/>
          <cell r="BR28"/>
          <cell r="BS28"/>
          <cell r="BT28"/>
          <cell r="BU28"/>
          <cell r="BV28">
            <v>0</v>
          </cell>
        </row>
        <row r="29">
          <cell r="A29"/>
          <cell r="B29"/>
          <cell r="C29"/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 t="str">
            <v>Ông</v>
          </cell>
          <cell r="S29" t="str">
            <v>ACCENT</v>
          </cell>
          <cell r="T29" t="str">
            <v>ACCENT AT</v>
          </cell>
          <cell r="U29" t="e">
            <v>#N/A</v>
          </cell>
          <cell r="V29" t="e">
            <v>#N/A</v>
          </cell>
          <cell r="W29"/>
          <cell r="X29"/>
          <cell r="Y29"/>
          <cell r="Z29"/>
          <cell r="AA29" t="e">
            <v>#N/A</v>
          </cell>
          <cell r="AB29"/>
          <cell r="AC29"/>
          <cell r="AD29" t="str">
            <v>Không đồng. đồng</v>
          </cell>
          <cell r="AE29" t="str">
            <v>,,,,,.</v>
          </cell>
          <cell r="AF29"/>
          <cell r="AG29"/>
          <cell r="AH29" t="str">
            <v>Không đồng. đồng</v>
          </cell>
          <cell r="AI29"/>
          <cell r="AJ29"/>
          <cell r="AK29">
            <v>0</v>
          </cell>
          <cell r="AL29">
            <v>0</v>
          </cell>
          <cell r="AM29">
            <v>0</v>
          </cell>
          <cell r="AN29">
            <v>10</v>
          </cell>
          <cell r="AO29"/>
          <cell r="AP29"/>
          <cell r="AQ29"/>
          <cell r="AR29"/>
          <cell r="AS29"/>
          <cell r="AT29"/>
          <cell r="AU29"/>
          <cell r="AV29"/>
          <cell r="AW29"/>
          <cell r="AX29">
            <v>0</v>
          </cell>
          <cell r="AY29">
            <v>0</v>
          </cell>
          <cell r="AZ29">
            <v>0</v>
          </cell>
          <cell r="BA29"/>
          <cell r="BB29"/>
          <cell r="BC29" t="str">
            <v>Tp, HCM, ngày 11 tháng 3 năm 2024</v>
          </cell>
          <cell r="BD29"/>
          <cell r="BE29"/>
          <cell r="BF29"/>
          <cell r="BG29">
            <v>10</v>
          </cell>
          <cell r="BH29"/>
          <cell r="BI29">
            <v>10</v>
          </cell>
          <cell r="BJ29"/>
          <cell r="BK29">
            <v>10</v>
          </cell>
          <cell r="BL29" t="str">
            <v>Mười</v>
          </cell>
          <cell r="BM29">
            <v>10</v>
          </cell>
          <cell r="BN29" t="str">
            <v>Mười đồng</v>
          </cell>
          <cell r="BO29"/>
          <cell r="BP29"/>
          <cell r="BQ29"/>
          <cell r="BR29"/>
          <cell r="BS29"/>
          <cell r="BT29"/>
          <cell r="BU29"/>
          <cell r="BV29">
            <v>0</v>
          </cell>
        </row>
        <row r="30">
          <cell r="A30"/>
          <cell r="B30"/>
          <cell r="C30"/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 t="str">
            <v>Ông</v>
          </cell>
          <cell r="S30" t="str">
            <v>ACCENT</v>
          </cell>
          <cell r="T30" t="str">
            <v>ACCENT AT</v>
          </cell>
          <cell r="U30" t="e">
            <v>#N/A</v>
          </cell>
          <cell r="V30" t="e">
            <v>#N/A</v>
          </cell>
          <cell r="W30"/>
          <cell r="X30"/>
          <cell r="Y30"/>
          <cell r="Z30"/>
          <cell r="AA30" t="e">
            <v>#N/A</v>
          </cell>
          <cell r="AB30"/>
          <cell r="AC30"/>
          <cell r="AD30" t="str">
            <v>Không đồng. đồng</v>
          </cell>
          <cell r="AE30" t="str">
            <v>,,,,,.</v>
          </cell>
          <cell r="AF30"/>
          <cell r="AG30"/>
          <cell r="AH30" t="str">
            <v>Không đồng. đồng</v>
          </cell>
          <cell r="AI30"/>
          <cell r="AJ30"/>
          <cell r="AK30">
            <v>0</v>
          </cell>
          <cell r="AL30">
            <v>0</v>
          </cell>
          <cell r="AM30">
            <v>0</v>
          </cell>
          <cell r="AN30">
            <v>11</v>
          </cell>
          <cell r="AO30"/>
          <cell r="AP30"/>
          <cell r="AQ30"/>
          <cell r="AR30"/>
          <cell r="AS30"/>
          <cell r="AT30"/>
          <cell r="AU30"/>
          <cell r="AV30"/>
          <cell r="AW30"/>
          <cell r="AX30">
            <v>0</v>
          </cell>
          <cell r="AY30">
            <v>0</v>
          </cell>
          <cell r="AZ30">
            <v>0</v>
          </cell>
          <cell r="BA30"/>
          <cell r="BB30"/>
          <cell r="BC30" t="str">
            <v>Tp, HCM, ngày 11 tháng 3 năm 2024</v>
          </cell>
          <cell r="BD30"/>
          <cell r="BE30"/>
          <cell r="BF30"/>
          <cell r="BG30">
            <v>11</v>
          </cell>
          <cell r="BH30"/>
          <cell r="BI30">
            <v>11</v>
          </cell>
          <cell r="BJ30"/>
          <cell r="BK30">
            <v>11</v>
          </cell>
          <cell r="BL30" t="str">
            <v>Mười một</v>
          </cell>
          <cell r="BM30">
            <v>11</v>
          </cell>
          <cell r="BN30" t="str">
            <v>Mười một đồng</v>
          </cell>
          <cell r="BO30"/>
          <cell r="BP30"/>
          <cell r="BQ30"/>
          <cell r="BR30"/>
          <cell r="BS30"/>
          <cell r="BT30"/>
          <cell r="BU30"/>
          <cell r="BV30">
            <v>0</v>
          </cell>
        </row>
        <row r="31">
          <cell r="A31"/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 t="str">
            <v>Ông</v>
          </cell>
          <cell r="S31" t="str">
            <v>ACCENT</v>
          </cell>
          <cell r="T31" t="str">
            <v>ACCENT AT</v>
          </cell>
          <cell r="U31" t="e">
            <v>#N/A</v>
          </cell>
          <cell r="V31" t="e">
            <v>#N/A</v>
          </cell>
          <cell r="W31"/>
          <cell r="X31"/>
          <cell r="Y31"/>
          <cell r="Z31"/>
          <cell r="AA31" t="e">
            <v>#N/A</v>
          </cell>
          <cell r="AB31"/>
          <cell r="AC31"/>
          <cell r="AD31" t="str">
            <v>Không đồng. đồng</v>
          </cell>
          <cell r="AE31" t="str">
            <v>,,,,,.</v>
          </cell>
          <cell r="AF31"/>
          <cell r="AG31"/>
          <cell r="AH31" t="str">
            <v>Không đồng. đồng</v>
          </cell>
          <cell r="AI31"/>
          <cell r="AJ31"/>
          <cell r="AK31">
            <v>0</v>
          </cell>
          <cell r="AL31">
            <v>0</v>
          </cell>
          <cell r="AM31">
            <v>0</v>
          </cell>
          <cell r="AN31">
            <v>12</v>
          </cell>
          <cell r="AO31"/>
          <cell r="AP31"/>
          <cell r="AQ31"/>
          <cell r="AR31"/>
          <cell r="AS31"/>
          <cell r="AT31"/>
          <cell r="AU31"/>
          <cell r="AV31"/>
          <cell r="AW31"/>
          <cell r="AX31">
            <v>0</v>
          </cell>
          <cell r="AY31">
            <v>0</v>
          </cell>
          <cell r="AZ31">
            <v>0</v>
          </cell>
          <cell r="BA31"/>
          <cell r="BB31"/>
          <cell r="BC31" t="str">
            <v>Tp, HCM, ngày 11 tháng 3 năm 2024</v>
          </cell>
          <cell r="BD31"/>
          <cell r="BE31"/>
          <cell r="BF31"/>
          <cell r="BG31">
            <v>12</v>
          </cell>
          <cell r="BH31"/>
          <cell r="BI31">
            <v>12</v>
          </cell>
          <cell r="BJ31"/>
          <cell r="BK31">
            <v>12</v>
          </cell>
          <cell r="BL31" t="str">
            <v>Mười hai</v>
          </cell>
          <cell r="BM31">
            <v>12</v>
          </cell>
          <cell r="BN31" t="str">
            <v>Mười hai đồng</v>
          </cell>
          <cell r="BO31"/>
          <cell r="BP31"/>
          <cell r="BQ31"/>
          <cell r="BR31"/>
          <cell r="BS31"/>
          <cell r="BT31"/>
          <cell r="BU31"/>
          <cell r="BV31">
            <v>0</v>
          </cell>
        </row>
        <row r="32">
          <cell r="A32"/>
          <cell r="B32"/>
          <cell r="C32"/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 t="str">
            <v>Ông</v>
          </cell>
          <cell r="S32" t="str">
            <v>ACCENT</v>
          </cell>
          <cell r="T32" t="str">
            <v>ACCENT AT</v>
          </cell>
          <cell r="U32" t="e">
            <v>#N/A</v>
          </cell>
          <cell r="V32" t="e">
            <v>#N/A</v>
          </cell>
          <cell r="W32"/>
          <cell r="X32"/>
          <cell r="Y32"/>
          <cell r="Z32"/>
          <cell r="AA32" t="e">
            <v>#N/A</v>
          </cell>
          <cell r="AB32"/>
          <cell r="AC32"/>
          <cell r="AD32" t="str">
            <v>Không đồng. đồng</v>
          </cell>
          <cell r="AE32" t="str">
            <v>,,,,,.</v>
          </cell>
          <cell r="AF32"/>
          <cell r="AG32"/>
          <cell r="AH32" t="str">
            <v>Không đồng. đồng</v>
          </cell>
          <cell r="AI32"/>
          <cell r="AJ32"/>
          <cell r="AK32">
            <v>0</v>
          </cell>
          <cell r="AL32">
            <v>0</v>
          </cell>
          <cell r="AM32">
            <v>0</v>
          </cell>
          <cell r="AN32">
            <v>13</v>
          </cell>
          <cell r="AO32"/>
          <cell r="AP32"/>
          <cell r="AQ32"/>
          <cell r="AR32"/>
          <cell r="AS32"/>
          <cell r="AT32"/>
          <cell r="AU32"/>
          <cell r="AV32"/>
          <cell r="AW32"/>
          <cell r="AX32">
            <v>0</v>
          </cell>
          <cell r="AY32">
            <v>0</v>
          </cell>
          <cell r="AZ32">
            <v>0</v>
          </cell>
          <cell r="BA32"/>
          <cell r="BB32"/>
          <cell r="BC32" t="str">
            <v>Tp, HCM, ngày 11 tháng 3 năm 2024</v>
          </cell>
          <cell r="BD32"/>
          <cell r="BE32"/>
          <cell r="BF32"/>
          <cell r="BG32">
            <v>13</v>
          </cell>
          <cell r="BH32"/>
          <cell r="BI32">
            <v>13</v>
          </cell>
          <cell r="BJ32"/>
          <cell r="BK32">
            <v>13</v>
          </cell>
          <cell r="BL32" t="str">
            <v>Mười ba</v>
          </cell>
          <cell r="BM32">
            <v>13</v>
          </cell>
          <cell r="BN32" t="str">
            <v>Mười ba đồng</v>
          </cell>
          <cell r="BO32"/>
          <cell r="BP32"/>
          <cell r="BQ32"/>
          <cell r="BR32"/>
          <cell r="BS32"/>
          <cell r="BT32"/>
          <cell r="BU32"/>
          <cell r="BV32">
            <v>0</v>
          </cell>
        </row>
        <row r="33">
          <cell r="A33"/>
          <cell r="B33"/>
          <cell r="C33"/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 t="str">
            <v>Ông</v>
          </cell>
          <cell r="S33" t="str">
            <v>ACCENT</v>
          </cell>
          <cell r="T33" t="str">
            <v>ACCENT AT</v>
          </cell>
          <cell r="U33" t="e">
            <v>#N/A</v>
          </cell>
          <cell r="V33" t="e">
            <v>#N/A</v>
          </cell>
          <cell r="W33"/>
          <cell r="X33"/>
          <cell r="Y33"/>
          <cell r="Z33"/>
          <cell r="AA33" t="e">
            <v>#N/A</v>
          </cell>
          <cell r="AB33"/>
          <cell r="AC33"/>
          <cell r="AD33" t="str">
            <v>Không đồng. đồng</v>
          </cell>
          <cell r="AE33" t="str">
            <v>,,,,,.</v>
          </cell>
          <cell r="AF33"/>
          <cell r="AG33"/>
          <cell r="AH33" t="str">
            <v>Không đồng. đồng</v>
          </cell>
          <cell r="AI33"/>
          <cell r="AJ33"/>
          <cell r="AK33">
            <v>0</v>
          </cell>
          <cell r="AL33">
            <v>0</v>
          </cell>
          <cell r="AM33">
            <v>0</v>
          </cell>
          <cell r="AN33">
            <v>14</v>
          </cell>
          <cell r="AO33"/>
          <cell r="AP33"/>
          <cell r="AQ33"/>
          <cell r="AR33"/>
          <cell r="AS33"/>
          <cell r="AT33"/>
          <cell r="AU33"/>
          <cell r="AV33"/>
          <cell r="AW33"/>
          <cell r="AX33">
            <v>0</v>
          </cell>
          <cell r="AY33">
            <v>0</v>
          </cell>
          <cell r="AZ33">
            <v>0</v>
          </cell>
          <cell r="BA33"/>
          <cell r="BB33"/>
          <cell r="BC33" t="str">
            <v>Tp, HCM, ngày 11 tháng 3 năm 2024</v>
          </cell>
          <cell r="BD33"/>
          <cell r="BE33"/>
          <cell r="BF33"/>
          <cell r="BG33">
            <v>14</v>
          </cell>
          <cell r="BH33"/>
          <cell r="BI33">
            <v>14</v>
          </cell>
          <cell r="BJ33"/>
          <cell r="BK33">
            <v>14</v>
          </cell>
          <cell r="BL33" t="str">
            <v>Mười bốn</v>
          </cell>
          <cell r="BM33">
            <v>14</v>
          </cell>
          <cell r="BN33" t="str">
            <v>Mười bốn đồng</v>
          </cell>
          <cell r="BO33"/>
          <cell r="BP33"/>
          <cell r="BQ33"/>
          <cell r="BR33"/>
          <cell r="BS33"/>
          <cell r="BT33"/>
          <cell r="BU33"/>
          <cell r="BV33">
            <v>0</v>
          </cell>
        </row>
        <row r="34">
          <cell r="A34"/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 t="str">
            <v>Ông</v>
          </cell>
          <cell r="S34" t="str">
            <v>ACCENT</v>
          </cell>
          <cell r="T34" t="str">
            <v>ACCENT AT</v>
          </cell>
          <cell r="U34" t="e">
            <v>#N/A</v>
          </cell>
          <cell r="V34" t="e">
            <v>#N/A</v>
          </cell>
          <cell r="W34"/>
          <cell r="X34"/>
          <cell r="Y34"/>
          <cell r="Z34"/>
          <cell r="AA34" t="e">
            <v>#N/A</v>
          </cell>
          <cell r="AB34"/>
          <cell r="AC34"/>
          <cell r="AD34" t="str">
            <v>Không đồng. đồng</v>
          </cell>
          <cell r="AE34" t="str">
            <v>,,,,,.</v>
          </cell>
          <cell r="AF34"/>
          <cell r="AG34"/>
          <cell r="AH34" t="str">
            <v>Không đồng. đồng</v>
          </cell>
          <cell r="AI34"/>
          <cell r="AJ34"/>
          <cell r="AK34">
            <v>0</v>
          </cell>
          <cell r="AL34">
            <v>0</v>
          </cell>
          <cell r="AM34">
            <v>0</v>
          </cell>
          <cell r="AN34">
            <v>15</v>
          </cell>
          <cell r="AO34"/>
          <cell r="AP34"/>
          <cell r="AQ34"/>
          <cell r="AR34"/>
          <cell r="AS34"/>
          <cell r="AT34"/>
          <cell r="AU34"/>
          <cell r="AV34"/>
          <cell r="AW34"/>
          <cell r="AX34">
            <v>0</v>
          </cell>
          <cell r="AY34">
            <v>0</v>
          </cell>
          <cell r="AZ34">
            <v>0</v>
          </cell>
          <cell r="BA34"/>
          <cell r="BB34"/>
          <cell r="BC34" t="str">
            <v>Tp, HCM, ngày 11 tháng 3 năm 2024</v>
          </cell>
          <cell r="BD34"/>
          <cell r="BE34"/>
          <cell r="BF34"/>
          <cell r="BG34">
            <v>15</v>
          </cell>
          <cell r="BH34"/>
          <cell r="BI34">
            <v>15</v>
          </cell>
          <cell r="BJ34"/>
          <cell r="BK34">
            <v>15</v>
          </cell>
          <cell r="BL34" t="str">
            <v>Mười lăm</v>
          </cell>
          <cell r="BM34">
            <v>15</v>
          </cell>
          <cell r="BN34" t="str">
            <v>Mười lăm đồng</v>
          </cell>
          <cell r="BO34"/>
          <cell r="BP34"/>
          <cell r="BQ34"/>
          <cell r="BR34"/>
          <cell r="BS34"/>
          <cell r="BT34"/>
          <cell r="BU34"/>
          <cell r="BV34">
            <v>0</v>
          </cell>
        </row>
        <row r="35">
          <cell r="A35"/>
          <cell r="B35"/>
          <cell r="C35"/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 t="str">
            <v>Ông</v>
          </cell>
          <cell r="S35" t="str">
            <v>ACCENT</v>
          </cell>
          <cell r="T35" t="str">
            <v>ACCENT AT</v>
          </cell>
          <cell r="U35" t="e">
            <v>#N/A</v>
          </cell>
          <cell r="V35" t="e">
            <v>#N/A</v>
          </cell>
          <cell r="W35"/>
          <cell r="X35"/>
          <cell r="Y35"/>
          <cell r="Z35"/>
          <cell r="AA35" t="e">
            <v>#N/A</v>
          </cell>
          <cell r="AB35"/>
          <cell r="AC35"/>
          <cell r="AD35" t="str">
            <v>Không đồng. đồng</v>
          </cell>
          <cell r="AE35" t="str">
            <v>,,,,,.</v>
          </cell>
          <cell r="AF35"/>
          <cell r="AG35"/>
          <cell r="AH35" t="str">
            <v>Không đồng. đồng</v>
          </cell>
          <cell r="AI35"/>
          <cell r="AJ35"/>
          <cell r="AK35">
            <v>0</v>
          </cell>
          <cell r="AL35">
            <v>0</v>
          </cell>
          <cell r="AM35">
            <v>0</v>
          </cell>
          <cell r="AN35">
            <v>16</v>
          </cell>
          <cell r="AO35"/>
          <cell r="AP35"/>
          <cell r="AQ35"/>
          <cell r="AR35"/>
          <cell r="AS35"/>
          <cell r="AT35"/>
          <cell r="AU35"/>
          <cell r="AV35"/>
          <cell r="AW35"/>
          <cell r="AX35">
            <v>0</v>
          </cell>
          <cell r="AY35">
            <v>0</v>
          </cell>
          <cell r="AZ35">
            <v>0</v>
          </cell>
          <cell r="BA35"/>
          <cell r="BB35"/>
          <cell r="BC35" t="str">
            <v>Tp, HCM, ngày 11 tháng 3 năm 2024</v>
          </cell>
          <cell r="BD35"/>
          <cell r="BE35"/>
          <cell r="BF35"/>
          <cell r="BG35">
            <v>16</v>
          </cell>
          <cell r="BH35"/>
          <cell r="BI35">
            <v>16</v>
          </cell>
          <cell r="BJ35"/>
          <cell r="BK35">
            <v>16</v>
          </cell>
          <cell r="BL35" t="str">
            <v>Mười sáu</v>
          </cell>
          <cell r="BM35">
            <v>16</v>
          </cell>
          <cell r="BN35" t="str">
            <v>Mười sáu đồng</v>
          </cell>
          <cell r="BO35"/>
          <cell r="BP35"/>
          <cell r="BQ35"/>
          <cell r="BR35"/>
          <cell r="BS35"/>
          <cell r="BT35"/>
          <cell r="BU35"/>
          <cell r="BV35">
            <v>0</v>
          </cell>
        </row>
        <row r="36">
          <cell r="A36"/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 t="str">
            <v>Ông</v>
          </cell>
          <cell r="S36" t="str">
            <v>ACCENT</v>
          </cell>
          <cell r="T36" t="str">
            <v>ACCENT AT</v>
          </cell>
          <cell r="U36" t="e">
            <v>#N/A</v>
          </cell>
          <cell r="V36" t="e">
            <v>#N/A</v>
          </cell>
          <cell r="W36"/>
          <cell r="X36"/>
          <cell r="Y36"/>
          <cell r="Z36"/>
          <cell r="AA36" t="e">
            <v>#N/A</v>
          </cell>
          <cell r="AB36"/>
          <cell r="AC36"/>
          <cell r="AD36" t="str">
            <v>Không đồng. đồng</v>
          </cell>
          <cell r="AE36" t="str">
            <v>,,,,,.</v>
          </cell>
          <cell r="AF36"/>
          <cell r="AG36"/>
          <cell r="AH36" t="str">
            <v>Không đồng. đồng</v>
          </cell>
          <cell r="AI36"/>
          <cell r="AJ36"/>
          <cell r="AK36">
            <v>0</v>
          </cell>
          <cell r="AL36">
            <v>0</v>
          </cell>
          <cell r="AM36">
            <v>0</v>
          </cell>
          <cell r="AN36">
            <v>17</v>
          </cell>
          <cell r="AO36"/>
          <cell r="AP36"/>
          <cell r="AQ36"/>
          <cell r="AR36"/>
          <cell r="AS36"/>
          <cell r="AT36"/>
          <cell r="AU36"/>
          <cell r="AV36"/>
          <cell r="AW36"/>
          <cell r="AX36">
            <v>0</v>
          </cell>
          <cell r="AY36">
            <v>0</v>
          </cell>
          <cell r="AZ36">
            <v>0</v>
          </cell>
          <cell r="BA36"/>
          <cell r="BB36"/>
          <cell r="BC36" t="str">
            <v>Tp, HCM, ngày 11 tháng 3 năm 2024</v>
          </cell>
          <cell r="BD36"/>
          <cell r="BE36"/>
          <cell r="BF36"/>
          <cell r="BG36">
            <v>17</v>
          </cell>
          <cell r="BH36"/>
          <cell r="BI36">
            <v>17</v>
          </cell>
          <cell r="BJ36"/>
          <cell r="BK36">
            <v>17</v>
          </cell>
          <cell r="BL36" t="str">
            <v>Mười bảy</v>
          </cell>
          <cell r="BM36">
            <v>17</v>
          </cell>
          <cell r="BN36" t="str">
            <v>Mười bảy đồng</v>
          </cell>
          <cell r="BO36"/>
          <cell r="BP36"/>
          <cell r="BQ36"/>
          <cell r="BR36"/>
          <cell r="BS36"/>
          <cell r="BT36"/>
          <cell r="BU36"/>
          <cell r="BV36">
            <v>0</v>
          </cell>
        </row>
        <row r="37">
          <cell r="A37"/>
          <cell r="B37"/>
          <cell r="C37"/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 t="str">
            <v>Ông</v>
          </cell>
          <cell r="S37" t="str">
            <v>ACCENT</v>
          </cell>
          <cell r="T37" t="str">
            <v>ACCENT AT</v>
          </cell>
          <cell r="U37" t="e">
            <v>#N/A</v>
          </cell>
          <cell r="V37" t="e">
            <v>#N/A</v>
          </cell>
          <cell r="W37"/>
          <cell r="X37"/>
          <cell r="Y37"/>
          <cell r="Z37"/>
          <cell r="AA37" t="e">
            <v>#N/A</v>
          </cell>
          <cell r="AB37"/>
          <cell r="AC37"/>
          <cell r="AD37" t="str">
            <v>Không đồng. đồng</v>
          </cell>
          <cell r="AE37" t="str">
            <v>,,,,,.</v>
          </cell>
          <cell r="AF37"/>
          <cell r="AG37"/>
          <cell r="AH37" t="str">
            <v>Không đồng. đồng</v>
          </cell>
          <cell r="AI37"/>
          <cell r="AJ37"/>
          <cell r="AK37">
            <v>0</v>
          </cell>
          <cell r="AL37">
            <v>0</v>
          </cell>
          <cell r="AM37">
            <v>0</v>
          </cell>
          <cell r="AN37">
            <v>18</v>
          </cell>
          <cell r="AO37"/>
          <cell r="AP37"/>
          <cell r="AQ37"/>
          <cell r="AR37"/>
          <cell r="AS37"/>
          <cell r="AT37"/>
          <cell r="AU37"/>
          <cell r="AV37"/>
          <cell r="AW37"/>
          <cell r="AX37">
            <v>0</v>
          </cell>
          <cell r="AY37">
            <v>0</v>
          </cell>
          <cell r="AZ37">
            <v>0</v>
          </cell>
          <cell r="BA37"/>
          <cell r="BB37"/>
          <cell r="BC37" t="str">
            <v>Tp, HCM, ngày 11 tháng 3 năm 2024</v>
          </cell>
          <cell r="BD37"/>
          <cell r="BE37"/>
          <cell r="BF37"/>
          <cell r="BG37">
            <v>18</v>
          </cell>
          <cell r="BH37"/>
          <cell r="BI37">
            <v>18</v>
          </cell>
          <cell r="BJ37"/>
          <cell r="BK37">
            <v>18</v>
          </cell>
          <cell r="BL37" t="e">
            <v>#NAME?</v>
          </cell>
          <cell r="BM37">
            <v>18</v>
          </cell>
          <cell r="BN37"/>
          <cell r="BO37"/>
          <cell r="BP37"/>
          <cell r="BQ37"/>
          <cell r="BR37"/>
          <cell r="BS37"/>
          <cell r="BT37"/>
          <cell r="BU37"/>
          <cell r="BV37">
            <v>0</v>
          </cell>
        </row>
        <row r="38">
          <cell r="A38"/>
          <cell r="B38"/>
          <cell r="C38"/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 t="str">
            <v>Ông</v>
          </cell>
          <cell r="S38" t="str">
            <v>ACCENT</v>
          </cell>
          <cell r="T38" t="str">
            <v>ACCENT AT</v>
          </cell>
          <cell r="U38" t="e">
            <v>#N/A</v>
          </cell>
          <cell r="V38" t="e">
            <v>#N/A</v>
          </cell>
          <cell r="W38"/>
          <cell r="X38"/>
          <cell r="Y38"/>
          <cell r="Z38"/>
          <cell r="AA38" t="e">
            <v>#N/A</v>
          </cell>
          <cell r="AB38"/>
          <cell r="AC38"/>
          <cell r="AD38" t="str">
            <v>Không đồng. đồng</v>
          </cell>
          <cell r="AE38" t="str">
            <v>,,,,,.</v>
          </cell>
          <cell r="AF38"/>
          <cell r="AG38"/>
          <cell r="AH38" t="str">
            <v>Không đồng. đồng</v>
          </cell>
          <cell r="AI38"/>
          <cell r="AJ38"/>
          <cell r="AK38">
            <v>0</v>
          </cell>
          <cell r="AL38">
            <v>0</v>
          </cell>
          <cell r="AM38">
            <v>0</v>
          </cell>
          <cell r="AN38">
            <v>19</v>
          </cell>
          <cell r="AO38"/>
          <cell r="AP38"/>
          <cell r="AQ38"/>
          <cell r="AR38"/>
          <cell r="AS38"/>
          <cell r="AT38"/>
          <cell r="AU38"/>
          <cell r="AV38"/>
          <cell r="AW38"/>
          <cell r="AX38">
            <v>0</v>
          </cell>
          <cell r="AY38">
            <v>0</v>
          </cell>
          <cell r="AZ38">
            <v>0</v>
          </cell>
          <cell r="BA38"/>
          <cell r="BB38"/>
          <cell r="BC38" t="str">
            <v>Tp, HCM, ngày 11 tháng 3 năm 2024</v>
          </cell>
          <cell r="BD38"/>
          <cell r="BE38"/>
          <cell r="BF38"/>
          <cell r="BG38">
            <v>19</v>
          </cell>
          <cell r="BH38"/>
          <cell r="BI38">
            <v>19</v>
          </cell>
          <cell r="BJ38"/>
          <cell r="BK38">
            <v>19</v>
          </cell>
          <cell r="BL38" t="str">
            <v>Mười chín</v>
          </cell>
          <cell r="BM38">
            <v>19</v>
          </cell>
          <cell r="BN38" t="str">
            <v>Mười chín đồng</v>
          </cell>
          <cell r="BO38"/>
          <cell r="BP38"/>
          <cell r="BQ38"/>
          <cell r="BR38"/>
          <cell r="BS38"/>
          <cell r="BT38"/>
          <cell r="BU38"/>
          <cell r="BV38">
            <v>0</v>
          </cell>
        </row>
        <row r="39">
          <cell r="A39"/>
          <cell r="B39"/>
          <cell r="C39"/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 t="str">
            <v>Ông</v>
          </cell>
          <cell r="S39" t="str">
            <v>ACCENT</v>
          </cell>
          <cell r="T39" t="str">
            <v>ACCENT AT</v>
          </cell>
          <cell r="U39" t="e">
            <v>#N/A</v>
          </cell>
          <cell r="V39" t="e">
            <v>#N/A</v>
          </cell>
          <cell r="W39"/>
          <cell r="X39"/>
          <cell r="Y39"/>
          <cell r="Z39"/>
          <cell r="AA39" t="e">
            <v>#N/A</v>
          </cell>
          <cell r="AB39"/>
          <cell r="AC39"/>
          <cell r="AD39" t="str">
            <v>Không đồng. đồng</v>
          </cell>
          <cell r="AE39" t="str">
            <v>,,,,,.</v>
          </cell>
          <cell r="AF39"/>
          <cell r="AG39"/>
          <cell r="AH39" t="str">
            <v>Không đồng. đồng</v>
          </cell>
          <cell r="AI39"/>
          <cell r="AJ39"/>
          <cell r="AK39">
            <v>0</v>
          </cell>
          <cell r="AL39">
            <v>0</v>
          </cell>
          <cell r="AM39">
            <v>0</v>
          </cell>
          <cell r="AN39">
            <v>20</v>
          </cell>
          <cell r="AO39"/>
          <cell r="AP39"/>
          <cell r="AQ39"/>
          <cell r="AR39"/>
          <cell r="AS39"/>
          <cell r="AT39"/>
          <cell r="AU39"/>
          <cell r="AV39"/>
          <cell r="AW39"/>
          <cell r="AX39">
            <v>0</v>
          </cell>
          <cell r="AY39">
            <v>0</v>
          </cell>
          <cell r="AZ39">
            <v>0</v>
          </cell>
          <cell r="BA39"/>
          <cell r="BB39"/>
          <cell r="BC39" t="str">
            <v>Tp, HCM, ngày 11 tháng 3 năm 2024</v>
          </cell>
          <cell r="BD39"/>
          <cell r="BE39"/>
          <cell r="BF39"/>
          <cell r="BG39">
            <v>20</v>
          </cell>
          <cell r="BH39"/>
          <cell r="BI39">
            <v>20</v>
          </cell>
          <cell r="BJ39"/>
          <cell r="BK39">
            <v>20</v>
          </cell>
          <cell r="BL39" t="e">
            <v>#NAME?</v>
          </cell>
          <cell r="BM39">
            <v>20</v>
          </cell>
          <cell r="BN39"/>
          <cell r="BO39"/>
          <cell r="BP39"/>
          <cell r="BQ39"/>
          <cell r="BR39"/>
          <cell r="BS39"/>
          <cell r="BT39"/>
          <cell r="BU39"/>
          <cell r="BV39">
            <v>0</v>
          </cell>
        </row>
        <row r="40">
          <cell r="A40"/>
          <cell r="B40"/>
          <cell r="C40"/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 t="str">
            <v>Ông</v>
          </cell>
          <cell r="S40" t="str">
            <v>ACCENT</v>
          </cell>
          <cell r="T40" t="str">
            <v>ACCENT AT</v>
          </cell>
          <cell r="U40" t="e">
            <v>#N/A</v>
          </cell>
          <cell r="V40" t="e">
            <v>#N/A</v>
          </cell>
          <cell r="W40"/>
          <cell r="X40"/>
          <cell r="Y40"/>
          <cell r="Z40"/>
          <cell r="AA40" t="e">
            <v>#N/A</v>
          </cell>
          <cell r="AB40"/>
          <cell r="AC40"/>
          <cell r="AD40" t="str">
            <v>Không đồng. đồng</v>
          </cell>
          <cell r="AE40" t="str">
            <v>,,,,,.</v>
          </cell>
          <cell r="AF40"/>
          <cell r="AG40"/>
          <cell r="AH40" t="str">
            <v>Không đồng. đồng</v>
          </cell>
          <cell r="AI40"/>
          <cell r="AJ40"/>
          <cell r="AK40">
            <v>0</v>
          </cell>
          <cell r="AL40">
            <v>0</v>
          </cell>
          <cell r="AM40">
            <v>0</v>
          </cell>
          <cell r="AN40">
            <v>21</v>
          </cell>
          <cell r="AO40"/>
          <cell r="AP40"/>
          <cell r="AQ40"/>
          <cell r="AR40"/>
          <cell r="AS40"/>
          <cell r="AT40"/>
          <cell r="AU40"/>
          <cell r="AV40"/>
          <cell r="AW40"/>
          <cell r="AX40">
            <v>0</v>
          </cell>
          <cell r="AY40">
            <v>0</v>
          </cell>
          <cell r="AZ40">
            <v>0</v>
          </cell>
          <cell r="BA40"/>
          <cell r="BB40"/>
          <cell r="BC40" t="str">
            <v>Tp, HCM, ngày 11 tháng 3 năm 2024</v>
          </cell>
          <cell r="BD40"/>
          <cell r="BE40"/>
          <cell r="BF40"/>
          <cell r="BG40">
            <v>21</v>
          </cell>
          <cell r="BH40"/>
          <cell r="BI40">
            <v>21</v>
          </cell>
          <cell r="BJ40"/>
          <cell r="BK40">
            <v>21</v>
          </cell>
          <cell r="BL40" t="str">
            <v>Hai mươi mốt</v>
          </cell>
          <cell r="BM40">
            <v>21</v>
          </cell>
          <cell r="BN40" t="str">
            <v>Hai mươi mốt đồng</v>
          </cell>
          <cell r="BO40"/>
          <cell r="BP40"/>
          <cell r="BQ40"/>
          <cell r="BR40"/>
          <cell r="BS40"/>
          <cell r="BT40"/>
          <cell r="BU40"/>
          <cell r="BV40">
            <v>0</v>
          </cell>
        </row>
        <row r="41">
          <cell r="A41"/>
          <cell r="B41"/>
          <cell r="C41"/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 t="str">
            <v>Ông</v>
          </cell>
          <cell r="S41" t="str">
            <v>ACCENT</v>
          </cell>
          <cell r="T41" t="str">
            <v>ACCENT AT</v>
          </cell>
          <cell r="U41" t="e">
            <v>#N/A</v>
          </cell>
          <cell r="V41" t="e">
            <v>#N/A</v>
          </cell>
          <cell r="W41"/>
          <cell r="X41"/>
          <cell r="Y41"/>
          <cell r="Z41"/>
          <cell r="AA41" t="e">
            <v>#N/A</v>
          </cell>
          <cell r="AB41"/>
          <cell r="AC41"/>
          <cell r="AD41" t="str">
            <v>Không đồng. đồng</v>
          </cell>
          <cell r="AE41" t="str">
            <v>,,,,,.</v>
          </cell>
          <cell r="AF41"/>
          <cell r="AG41"/>
          <cell r="AH41" t="str">
            <v>Không đồng. đồng</v>
          </cell>
          <cell r="AI41"/>
          <cell r="AJ41"/>
          <cell r="AK41">
            <v>0</v>
          </cell>
          <cell r="AL41">
            <v>0</v>
          </cell>
          <cell r="AM41">
            <v>0</v>
          </cell>
          <cell r="AN41">
            <v>22</v>
          </cell>
          <cell r="AO41"/>
          <cell r="AP41"/>
          <cell r="AQ41"/>
          <cell r="AR41"/>
          <cell r="AS41"/>
          <cell r="AT41"/>
          <cell r="AU41"/>
          <cell r="AV41"/>
          <cell r="AW41"/>
          <cell r="AX41">
            <v>0</v>
          </cell>
          <cell r="AY41">
            <v>0</v>
          </cell>
          <cell r="AZ41">
            <v>0</v>
          </cell>
          <cell r="BA41"/>
          <cell r="BB41"/>
          <cell r="BC41" t="str">
            <v>Tp, HCM, ngày 11 tháng 3 năm 2024</v>
          </cell>
          <cell r="BD41"/>
          <cell r="BE41"/>
          <cell r="BF41"/>
          <cell r="BG41">
            <v>22</v>
          </cell>
          <cell r="BH41"/>
          <cell r="BI41">
            <v>22</v>
          </cell>
          <cell r="BJ41"/>
          <cell r="BK41">
            <v>22</v>
          </cell>
          <cell r="BL41" t="str">
            <v>Hai mươi hai</v>
          </cell>
          <cell r="BM41">
            <v>22</v>
          </cell>
          <cell r="BN41" t="str">
            <v>Hai mươi hai đồng</v>
          </cell>
          <cell r="BO41"/>
          <cell r="BP41"/>
          <cell r="BQ41"/>
          <cell r="BR41"/>
          <cell r="BS41"/>
          <cell r="BT41"/>
          <cell r="BU41"/>
          <cell r="BV41">
            <v>0</v>
          </cell>
        </row>
        <row r="42">
          <cell r="A42"/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 t="str">
            <v>Ông</v>
          </cell>
          <cell r="S42" t="str">
            <v>ACCENT</v>
          </cell>
          <cell r="T42" t="str">
            <v>ACCENT AT</v>
          </cell>
          <cell r="U42" t="e">
            <v>#N/A</v>
          </cell>
          <cell r="V42" t="e">
            <v>#N/A</v>
          </cell>
          <cell r="W42"/>
          <cell r="X42"/>
          <cell r="Y42"/>
          <cell r="Z42"/>
          <cell r="AA42" t="e">
            <v>#N/A</v>
          </cell>
          <cell r="AB42"/>
          <cell r="AC42"/>
          <cell r="AD42" t="str">
            <v>Không đồng. đồng</v>
          </cell>
          <cell r="AE42" t="str">
            <v>,,,,,.</v>
          </cell>
          <cell r="AF42"/>
          <cell r="AG42"/>
          <cell r="AH42" t="str">
            <v>Không đồng. đồng</v>
          </cell>
          <cell r="AI42"/>
          <cell r="AJ42"/>
          <cell r="AK42">
            <v>0</v>
          </cell>
          <cell r="AL42">
            <v>0</v>
          </cell>
          <cell r="AM42">
            <v>0</v>
          </cell>
          <cell r="AN42">
            <v>23</v>
          </cell>
          <cell r="AO42"/>
          <cell r="AP42"/>
          <cell r="AQ42"/>
          <cell r="AR42"/>
          <cell r="AS42"/>
          <cell r="AT42"/>
          <cell r="AU42"/>
          <cell r="AV42"/>
          <cell r="AW42"/>
          <cell r="AX42">
            <v>0</v>
          </cell>
          <cell r="AY42">
            <v>0</v>
          </cell>
          <cell r="AZ42">
            <v>0</v>
          </cell>
          <cell r="BA42"/>
          <cell r="BB42"/>
          <cell r="BC42" t="str">
            <v>Tp, HCM, ngày 11 tháng 3 năm 2024</v>
          </cell>
          <cell r="BD42"/>
          <cell r="BE42"/>
          <cell r="BF42"/>
          <cell r="BG42">
            <v>23</v>
          </cell>
          <cell r="BH42"/>
          <cell r="BI42">
            <v>23</v>
          </cell>
          <cell r="BJ42"/>
          <cell r="BK42">
            <v>23</v>
          </cell>
          <cell r="BL42" t="str">
            <v>Hai mươi ba</v>
          </cell>
          <cell r="BM42">
            <v>23</v>
          </cell>
          <cell r="BN42" t="str">
            <v>Hai mươi ba đồng</v>
          </cell>
          <cell r="BO42"/>
          <cell r="BP42"/>
          <cell r="BQ42"/>
          <cell r="BR42"/>
          <cell r="BS42"/>
          <cell r="BT42"/>
          <cell r="BU42"/>
          <cell r="BV42">
            <v>0</v>
          </cell>
        </row>
        <row r="43">
          <cell r="A43"/>
          <cell r="B43"/>
          <cell r="C43"/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 t="str">
            <v>Ông</v>
          </cell>
          <cell r="S43" t="str">
            <v>ACCENT</v>
          </cell>
          <cell r="T43" t="str">
            <v>ACCENT AT</v>
          </cell>
          <cell r="U43" t="e">
            <v>#N/A</v>
          </cell>
          <cell r="V43" t="e">
            <v>#N/A</v>
          </cell>
          <cell r="W43"/>
          <cell r="X43"/>
          <cell r="Y43"/>
          <cell r="Z43"/>
          <cell r="AA43" t="e">
            <v>#N/A</v>
          </cell>
          <cell r="AB43"/>
          <cell r="AC43"/>
          <cell r="AD43" t="str">
            <v>Không đồng. đồng</v>
          </cell>
          <cell r="AE43" t="str">
            <v>,,,,,.</v>
          </cell>
          <cell r="AF43"/>
          <cell r="AG43"/>
          <cell r="AH43" t="str">
            <v>Không đồng. đồng</v>
          </cell>
          <cell r="AI43"/>
          <cell r="AJ43"/>
          <cell r="AK43">
            <v>0</v>
          </cell>
          <cell r="AL43">
            <v>0</v>
          </cell>
          <cell r="AM43">
            <v>0</v>
          </cell>
          <cell r="AN43">
            <v>24</v>
          </cell>
          <cell r="AO43"/>
          <cell r="AP43"/>
          <cell r="AQ43"/>
          <cell r="AR43"/>
          <cell r="AS43"/>
          <cell r="AT43"/>
          <cell r="AU43"/>
          <cell r="AV43"/>
          <cell r="AW43"/>
          <cell r="AX43">
            <v>0</v>
          </cell>
          <cell r="AY43">
            <v>0</v>
          </cell>
          <cell r="AZ43">
            <v>0</v>
          </cell>
          <cell r="BA43"/>
          <cell r="BB43"/>
          <cell r="BC43" t="str">
            <v>Tp, HCM, ngày 11 tháng 3 năm 2024</v>
          </cell>
          <cell r="BD43"/>
          <cell r="BE43"/>
          <cell r="BF43"/>
          <cell r="BG43">
            <v>24</v>
          </cell>
          <cell r="BH43"/>
          <cell r="BI43">
            <v>24</v>
          </cell>
          <cell r="BJ43"/>
          <cell r="BK43">
            <v>24</v>
          </cell>
          <cell r="BL43" t="str">
            <v>Hai mươi bốn</v>
          </cell>
          <cell r="BM43">
            <v>24</v>
          </cell>
          <cell r="BN43" t="str">
            <v>Hai mươi bốn đồng</v>
          </cell>
          <cell r="BO43"/>
          <cell r="BP43"/>
          <cell r="BQ43"/>
          <cell r="BR43"/>
          <cell r="BS43"/>
          <cell r="BT43"/>
          <cell r="BU43"/>
          <cell r="BV43">
            <v>0</v>
          </cell>
        </row>
        <row r="44">
          <cell r="A44"/>
          <cell r="B44"/>
          <cell r="C44"/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 t="str">
            <v>Ông</v>
          </cell>
          <cell r="S44" t="str">
            <v>ACCENT</v>
          </cell>
          <cell r="T44" t="str">
            <v>ACCENT AT</v>
          </cell>
          <cell r="U44" t="e">
            <v>#N/A</v>
          </cell>
          <cell r="V44" t="e">
            <v>#N/A</v>
          </cell>
          <cell r="W44"/>
          <cell r="X44"/>
          <cell r="Y44"/>
          <cell r="Z44"/>
          <cell r="AA44" t="e">
            <v>#N/A</v>
          </cell>
          <cell r="AB44"/>
          <cell r="AC44"/>
          <cell r="AD44" t="str">
            <v>Không đồng. đồng</v>
          </cell>
          <cell r="AE44" t="str">
            <v>,,,,,.</v>
          </cell>
          <cell r="AF44"/>
          <cell r="AG44"/>
          <cell r="AH44" t="str">
            <v>Không đồng. đồng</v>
          </cell>
          <cell r="AI44"/>
          <cell r="AJ44"/>
          <cell r="AK44">
            <v>0</v>
          </cell>
          <cell r="AL44">
            <v>0</v>
          </cell>
          <cell r="AM44">
            <v>0</v>
          </cell>
          <cell r="AN44">
            <v>25</v>
          </cell>
          <cell r="AO44"/>
          <cell r="AP44"/>
          <cell r="AQ44"/>
          <cell r="AR44"/>
          <cell r="AS44"/>
          <cell r="AT44"/>
          <cell r="AU44"/>
          <cell r="AV44"/>
          <cell r="AW44"/>
          <cell r="AX44">
            <v>0</v>
          </cell>
          <cell r="AY44">
            <v>0</v>
          </cell>
          <cell r="AZ44">
            <v>0</v>
          </cell>
          <cell r="BA44"/>
          <cell r="BB44"/>
          <cell r="BC44" t="str">
            <v>Tp, HCM, ngày 11 tháng 3 năm 2024</v>
          </cell>
          <cell r="BD44"/>
          <cell r="BE44"/>
          <cell r="BF44"/>
          <cell r="BG44">
            <v>25</v>
          </cell>
          <cell r="BH44"/>
          <cell r="BI44">
            <v>25</v>
          </cell>
          <cell r="BJ44"/>
          <cell r="BK44">
            <v>25</v>
          </cell>
          <cell r="BL44" t="str">
            <v>Hai mươi lăm</v>
          </cell>
          <cell r="BM44">
            <v>25</v>
          </cell>
          <cell r="BN44" t="str">
            <v>Hai mươi lăm đồng</v>
          </cell>
          <cell r="BO44"/>
          <cell r="BP44"/>
          <cell r="BQ44"/>
          <cell r="BR44"/>
          <cell r="BS44"/>
          <cell r="BT44"/>
          <cell r="BU44"/>
          <cell r="BV44">
            <v>0</v>
          </cell>
        </row>
        <row r="45">
          <cell r="A45"/>
          <cell r="B45"/>
          <cell r="C45"/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 t="str">
            <v>Ông</v>
          </cell>
          <cell r="S45" t="str">
            <v>ACCENT</v>
          </cell>
          <cell r="T45" t="str">
            <v>ACCENT AT</v>
          </cell>
          <cell r="U45" t="e">
            <v>#N/A</v>
          </cell>
          <cell r="V45" t="e">
            <v>#N/A</v>
          </cell>
          <cell r="W45"/>
          <cell r="X45"/>
          <cell r="Y45"/>
          <cell r="Z45"/>
          <cell r="AA45" t="e">
            <v>#N/A</v>
          </cell>
          <cell r="AB45"/>
          <cell r="AC45"/>
          <cell r="AD45" t="str">
            <v>Không đồng. đồng</v>
          </cell>
          <cell r="AE45" t="str">
            <v>,,,,,.</v>
          </cell>
          <cell r="AF45"/>
          <cell r="AG45"/>
          <cell r="AH45" t="str">
            <v>Không đồng. đồng</v>
          </cell>
          <cell r="AI45"/>
          <cell r="AJ45"/>
          <cell r="AK45">
            <v>0</v>
          </cell>
          <cell r="AL45">
            <v>0</v>
          </cell>
          <cell r="AM45">
            <v>0</v>
          </cell>
          <cell r="AN45">
            <v>26</v>
          </cell>
          <cell r="AO45"/>
          <cell r="AP45"/>
          <cell r="AQ45"/>
          <cell r="AR45"/>
          <cell r="AS45"/>
          <cell r="AT45"/>
          <cell r="AU45"/>
          <cell r="AV45"/>
          <cell r="AW45"/>
          <cell r="AX45">
            <v>0</v>
          </cell>
          <cell r="AY45">
            <v>0</v>
          </cell>
          <cell r="AZ45">
            <v>0</v>
          </cell>
          <cell r="BA45"/>
          <cell r="BB45"/>
          <cell r="BC45" t="str">
            <v>Tp, HCM, ngày 11 tháng 3 năm 2024</v>
          </cell>
          <cell r="BD45"/>
          <cell r="BE45"/>
          <cell r="BF45"/>
          <cell r="BG45">
            <v>26</v>
          </cell>
          <cell r="BH45"/>
          <cell r="BI45">
            <v>26</v>
          </cell>
          <cell r="BJ45"/>
          <cell r="BK45">
            <v>26</v>
          </cell>
          <cell r="BL45" t="str">
            <v>Hai mươi sáu</v>
          </cell>
          <cell r="BM45">
            <v>26</v>
          </cell>
          <cell r="BN45" t="str">
            <v>Hai mươi sáu đồng</v>
          </cell>
          <cell r="BO45"/>
          <cell r="BP45"/>
          <cell r="BQ45"/>
          <cell r="BR45"/>
          <cell r="BS45"/>
          <cell r="BT45"/>
          <cell r="BU45"/>
          <cell r="BV45">
            <v>0</v>
          </cell>
        </row>
        <row r="46">
          <cell r="A46"/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 t="str">
            <v>Ông</v>
          </cell>
          <cell r="S46" t="str">
            <v>ACCENT</v>
          </cell>
          <cell r="T46" t="str">
            <v>ACCENT AT</v>
          </cell>
          <cell r="U46" t="e">
            <v>#N/A</v>
          </cell>
          <cell r="V46" t="e">
            <v>#N/A</v>
          </cell>
          <cell r="W46"/>
          <cell r="X46"/>
          <cell r="Y46"/>
          <cell r="Z46"/>
          <cell r="AA46" t="e">
            <v>#N/A</v>
          </cell>
          <cell r="AB46"/>
          <cell r="AC46"/>
          <cell r="AD46" t="str">
            <v>Không đồng. đồng</v>
          </cell>
          <cell r="AE46" t="str">
            <v>,,,,,.</v>
          </cell>
          <cell r="AF46"/>
          <cell r="AG46"/>
          <cell r="AH46" t="str">
            <v>Không đồng. đồng</v>
          </cell>
          <cell r="AI46"/>
          <cell r="AJ46"/>
          <cell r="AK46">
            <v>0</v>
          </cell>
          <cell r="AL46">
            <v>0</v>
          </cell>
          <cell r="AM46">
            <v>0</v>
          </cell>
          <cell r="AN46">
            <v>27</v>
          </cell>
          <cell r="AO46"/>
          <cell r="AP46"/>
          <cell r="AQ46"/>
          <cell r="AR46"/>
          <cell r="AS46"/>
          <cell r="AT46"/>
          <cell r="AU46"/>
          <cell r="AV46"/>
          <cell r="AW46"/>
          <cell r="AX46">
            <v>0</v>
          </cell>
          <cell r="AY46">
            <v>0</v>
          </cell>
          <cell r="AZ46">
            <v>0</v>
          </cell>
          <cell r="BA46"/>
          <cell r="BB46"/>
          <cell r="BC46" t="str">
            <v>Tp, HCM, ngày 11 tháng 3 năm 2024</v>
          </cell>
          <cell r="BD46"/>
          <cell r="BE46"/>
          <cell r="BF46"/>
          <cell r="BG46">
            <v>27</v>
          </cell>
          <cell r="BH46"/>
          <cell r="BI46">
            <v>27</v>
          </cell>
          <cell r="BJ46"/>
          <cell r="BK46">
            <v>27</v>
          </cell>
          <cell r="BL46" t="str">
            <v>Hai mươi bảy</v>
          </cell>
          <cell r="BM46">
            <v>27</v>
          </cell>
          <cell r="BN46" t="str">
            <v>Hai mươi bảy đồng</v>
          </cell>
          <cell r="BO46"/>
          <cell r="BP46"/>
          <cell r="BQ46"/>
          <cell r="BR46"/>
          <cell r="BS46"/>
          <cell r="BT46"/>
          <cell r="BU46"/>
          <cell r="BV46">
            <v>0</v>
          </cell>
        </row>
        <row r="47">
          <cell r="A47"/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 t="str">
            <v>Ông</v>
          </cell>
          <cell r="S47" t="str">
            <v>ACCENT</v>
          </cell>
          <cell r="T47" t="str">
            <v>ACCENT AT</v>
          </cell>
          <cell r="U47" t="e">
            <v>#N/A</v>
          </cell>
          <cell r="V47" t="e">
            <v>#N/A</v>
          </cell>
          <cell r="W47"/>
          <cell r="X47"/>
          <cell r="Y47"/>
          <cell r="Z47"/>
          <cell r="AA47" t="e">
            <v>#N/A</v>
          </cell>
          <cell r="AB47"/>
          <cell r="AC47"/>
          <cell r="AD47" t="str">
            <v>Không đồng. đồng</v>
          </cell>
          <cell r="AE47" t="str">
            <v>,,,,,.</v>
          </cell>
          <cell r="AF47"/>
          <cell r="AG47"/>
          <cell r="AH47" t="str">
            <v>Không đồng. đồng</v>
          </cell>
          <cell r="AI47"/>
          <cell r="AJ47"/>
          <cell r="AK47">
            <v>0</v>
          </cell>
          <cell r="AL47">
            <v>0</v>
          </cell>
          <cell r="AM47">
            <v>0</v>
          </cell>
          <cell r="AN47">
            <v>28</v>
          </cell>
          <cell r="AO47"/>
          <cell r="AP47"/>
          <cell r="AQ47"/>
          <cell r="AR47"/>
          <cell r="AS47"/>
          <cell r="AT47"/>
          <cell r="AU47"/>
          <cell r="AV47"/>
          <cell r="AW47"/>
          <cell r="AX47">
            <v>0</v>
          </cell>
          <cell r="AY47">
            <v>0</v>
          </cell>
          <cell r="AZ47">
            <v>0</v>
          </cell>
          <cell r="BA47"/>
          <cell r="BB47"/>
          <cell r="BC47" t="str">
            <v>Tp, HCM, ngày 11 tháng 3 năm 2024</v>
          </cell>
          <cell r="BD47"/>
          <cell r="BE47"/>
          <cell r="BF47"/>
          <cell r="BG47">
            <v>28</v>
          </cell>
          <cell r="BH47"/>
          <cell r="BI47">
            <v>28</v>
          </cell>
          <cell r="BJ47"/>
          <cell r="BK47">
            <v>28</v>
          </cell>
          <cell r="BL47" t="str">
            <v>Hai mươi tám</v>
          </cell>
          <cell r="BM47">
            <v>28</v>
          </cell>
          <cell r="BN47" t="str">
            <v>Hai mươi tám đồng</v>
          </cell>
          <cell r="BO47"/>
          <cell r="BP47"/>
          <cell r="BQ47"/>
          <cell r="BR47"/>
          <cell r="BS47"/>
          <cell r="BT47"/>
          <cell r="BU47"/>
          <cell r="BV47">
            <v>0</v>
          </cell>
        </row>
        <row r="48">
          <cell r="A48"/>
          <cell r="B48"/>
          <cell r="C48"/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 t="str">
            <v>Ông</v>
          </cell>
          <cell r="S48" t="str">
            <v>ACCENT</v>
          </cell>
          <cell r="T48" t="str">
            <v>ACCENT AT</v>
          </cell>
          <cell r="U48" t="e">
            <v>#N/A</v>
          </cell>
          <cell r="V48" t="e">
            <v>#N/A</v>
          </cell>
          <cell r="W48"/>
          <cell r="X48"/>
          <cell r="Y48"/>
          <cell r="Z48"/>
          <cell r="AA48" t="e">
            <v>#N/A</v>
          </cell>
          <cell r="AB48"/>
          <cell r="AC48"/>
          <cell r="AD48" t="str">
            <v>Không đồng. đồng</v>
          </cell>
          <cell r="AE48" t="str">
            <v>,,,,,.</v>
          </cell>
          <cell r="AF48"/>
          <cell r="AG48"/>
          <cell r="AH48" t="str">
            <v>Không đồng. đồng</v>
          </cell>
          <cell r="AI48"/>
          <cell r="AJ48"/>
          <cell r="AK48">
            <v>0</v>
          </cell>
          <cell r="AL48">
            <v>0</v>
          </cell>
          <cell r="AM48">
            <v>0</v>
          </cell>
          <cell r="AN48">
            <v>29</v>
          </cell>
          <cell r="AO48"/>
          <cell r="AP48"/>
          <cell r="AQ48"/>
          <cell r="AR48"/>
          <cell r="AS48"/>
          <cell r="AT48"/>
          <cell r="AU48"/>
          <cell r="AV48"/>
          <cell r="AW48"/>
          <cell r="AX48">
            <v>0</v>
          </cell>
          <cell r="AY48">
            <v>0</v>
          </cell>
          <cell r="AZ48">
            <v>0</v>
          </cell>
          <cell r="BA48"/>
          <cell r="BB48"/>
          <cell r="BC48" t="str">
            <v>Tp, HCM, ngày 11 tháng 3 năm 2024</v>
          </cell>
          <cell r="BD48"/>
          <cell r="BE48"/>
          <cell r="BF48"/>
          <cell r="BG48">
            <v>29</v>
          </cell>
          <cell r="BH48"/>
          <cell r="BI48">
            <v>29</v>
          </cell>
          <cell r="BJ48"/>
          <cell r="BK48">
            <v>29</v>
          </cell>
          <cell r="BL48" t="str">
            <v>Hai mươi chín</v>
          </cell>
          <cell r="BM48">
            <v>29</v>
          </cell>
          <cell r="BN48" t="str">
            <v>Hai mươi chín đồng</v>
          </cell>
          <cell r="BO48"/>
          <cell r="BP48"/>
          <cell r="BQ48"/>
          <cell r="BR48"/>
          <cell r="BS48"/>
          <cell r="BT48"/>
          <cell r="BU48"/>
          <cell r="BV48">
            <v>0</v>
          </cell>
        </row>
        <row r="49">
          <cell r="A49"/>
          <cell r="B49"/>
          <cell r="C49"/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 t="str">
            <v>Ông</v>
          </cell>
          <cell r="S49" t="str">
            <v>ACCENT</v>
          </cell>
          <cell r="T49" t="str">
            <v>ACCENT AT</v>
          </cell>
          <cell r="U49" t="e">
            <v>#N/A</v>
          </cell>
          <cell r="V49" t="e">
            <v>#N/A</v>
          </cell>
          <cell r="W49"/>
          <cell r="X49"/>
          <cell r="Y49"/>
          <cell r="Z49"/>
          <cell r="AA49" t="e">
            <v>#N/A</v>
          </cell>
          <cell r="AB49"/>
          <cell r="AC49"/>
          <cell r="AD49" t="str">
            <v>Không đồng. đồng</v>
          </cell>
          <cell r="AE49" t="str">
            <v>,,,,,.</v>
          </cell>
          <cell r="AF49"/>
          <cell r="AG49"/>
          <cell r="AH49" t="str">
            <v>Không đồng. đồng</v>
          </cell>
          <cell r="AI49"/>
          <cell r="AJ49"/>
          <cell r="AK49">
            <v>0</v>
          </cell>
          <cell r="AL49">
            <v>0</v>
          </cell>
          <cell r="AM49">
            <v>0</v>
          </cell>
          <cell r="AN49">
            <v>30</v>
          </cell>
          <cell r="AO49"/>
          <cell r="AP49"/>
          <cell r="AQ49"/>
          <cell r="AR49"/>
          <cell r="AS49"/>
          <cell r="AT49"/>
          <cell r="AU49"/>
          <cell r="AV49"/>
          <cell r="AW49"/>
          <cell r="AX49">
            <v>0</v>
          </cell>
          <cell r="AY49">
            <v>0</v>
          </cell>
          <cell r="AZ49">
            <v>0</v>
          </cell>
          <cell r="BA49"/>
          <cell r="BB49"/>
          <cell r="BC49" t="str">
            <v>Tp, HCM, ngày 11 tháng 3 năm 2024</v>
          </cell>
          <cell r="BD49"/>
          <cell r="BE49"/>
          <cell r="BF49"/>
          <cell r="BG49">
            <v>30</v>
          </cell>
          <cell r="BH49"/>
          <cell r="BI49">
            <v>30</v>
          </cell>
          <cell r="BJ49"/>
          <cell r="BK49">
            <v>30</v>
          </cell>
          <cell r="BL49" t="str">
            <v>Ba mươi</v>
          </cell>
          <cell r="BM49">
            <v>30</v>
          </cell>
          <cell r="BN49" t="str">
            <v>Ba mươi đồng</v>
          </cell>
          <cell r="BO49"/>
          <cell r="BP49"/>
          <cell r="BQ49"/>
          <cell r="BR49"/>
          <cell r="BS49"/>
          <cell r="BT49"/>
          <cell r="BU49"/>
          <cell r="BV49">
            <v>0</v>
          </cell>
        </row>
        <row r="50">
          <cell r="A50"/>
          <cell r="B50"/>
          <cell r="C50"/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 t="str">
            <v>Ông</v>
          </cell>
          <cell r="S50" t="str">
            <v>ACCENT</v>
          </cell>
          <cell r="T50" t="str">
            <v>ACCENT AT</v>
          </cell>
          <cell r="U50" t="e">
            <v>#N/A</v>
          </cell>
          <cell r="V50" t="e">
            <v>#N/A</v>
          </cell>
          <cell r="W50"/>
          <cell r="X50"/>
          <cell r="Y50"/>
          <cell r="Z50"/>
          <cell r="AA50" t="e">
            <v>#N/A</v>
          </cell>
          <cell r="AB50"/>
          <cell r="AC50"/>
          <cell r="AD50" t="str">
            <v>Không đồng. đồng</v>
          </cell>
          <cell r="AE50" t="str">
            <v>,,,,,.</v>
          </cell>
          <cell r="AF50"/>
          <cell r="AG50"/>
          <cell r="AH50" t="str">
            <v>Không đồng. đồng</v>
          </cell>
          <cell r="AI50"/>
          <cell r="AJ50"/>
          <cell r="AK50">
            <v>0</v>
          </cell>
          <cell r="AL50">
            <v>0</v>
          </cell>
          <cell r="AM50">
            <v>0</v>
          </cell>
          <cell r="AN50">
            <v>31</v>
          </cell>
          <cell r="AO50"/>
          <cell r="AP50"/>
          <cell r="AQ50"/>
          <cell r="AR50"/>
          <cell r="AS50"/>
          <cell r="AT50"/>
          <cell r="AU50"/>
          <cell r="AV50"/>
          <cell r="AW50"/>
          <cell r="AX50">
            <v>0</v>
          </cell>
          <cell r="AY50">
            <v>0</v>
          </cell>
          <cell r="AZ50">
            <v>0</v>
          </cell>
          <cell r="BA50"/>
          <cell r="BB50"/>
          <cell r="BC50" t="str">
            <v>Tp, HCM, ngày 11 tháng 3 năm 2024</v>
          </cell>
          <cell r="BD50"/>
          <cell r="BE50"/>
          <cell r="BF50"/>
          <cell r="BG50">
            <v>31</v>
          </cell>
          <cell r="BH50"/>
          <cell r="BI50">
            <v>31</v>
          </cell>
          <cell r="BJ50"/>
          <cell r="BK50">
            <v>31</v>
          </cell>
          <cell r="BL50" t="e">
            <v>#NAME?</v>
          </cell>
          <cell r="BM50">
            <v>31</v>
          </cell>
          <cell r="BN50"/>
          <cell r="BO50"/>
          <cell r="BP50"/>
          <cell r="BQ50"/>
          <cell r="BR50"/>
          <cell r="BS50"/>
          <cell r="BT50"/>
          <cell r="BU50"/>
          <cell r="BV50">
            <v>0</v>
          </cell>
        </row>
        <row r="51">
          <cell r="A51"/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 t="str">
            <v>Ông</v>
          </cell>
          <cell r="S51" t="str">
            <v>ACCENT</v>
          </cell>
          <cell r="T51" t="str">
            <v>ACCENT AT</v>
          </cell>
          <cell r="U51" t="e">
            <v>#N/A</v>
          </cell>
          <cell r="V51" t="e">
            <v>#N/A</v>
          </cell>
          <cell r="W51"/>
          <cell r="X51"/>
          <cell r="Y51"/>
          <cell r="Z51"/>
          <cell r="AA51" t="e">
            <v>#N/A</v>
          </cell>
          <cell r="AB51"/>
          <cell r="AC51"/>
          <cell r="AD51" t="str">
            <v>Không đồng. đồng</v>
          </cell>
          <cell r="AE51" t="str">
            <v>,,,,,.</v>
          </cell>
          <cell r="AF51"/>
          <cell r="AG51"/>
          <cell r="AH51" t="str">
            <v>Không đồng. đồng</v>
          </cell>
          <cell r="AI51"/>
          <cell r="AJ51"/>
          <cell r="AK51">
            <v>0</v>
          </cell>
          <cell r="AL51">
            <v>0</v>
          </cell>
          <cell r="AM51">
            <v>0</v>
          </cell>
          <cell r="AN51">
            <v>32</v>
          </cell>
          <cell r="AO51"/>
          <cell r="AP51"/>
          <cell r="AQ51"/>
          <cell r="AR51"/>
          <cell r="AS51"/>
          <cell r="AT51"/>
          <cell r="AU51"/>
          <cell r="AV51"/>
          <cell r="AW51"/>
          <cell r="AX51">
            <v>0</v>
          </cell>
          <cell r="AY51">
            <v>0</v>
          </cell>
          <cell r="AZ51">
            <v>0</v>
          </cell>
          <cell r="BA51"/>
          <cell r="BB51"/>
          <cell r="BC51" t="str">
            <v>Tp, HCM, ngày 11 tháng 3 năm 2024</v>
          </cell>
          <cell r="BD51"/>
          <cell r="BE51"/>
          <cell r="BF51"/>
          <cell r="BG51">
            <v>32</v>
          </cell>
          <cell r="BH51"/>
          <cell r="BI51">
            <v>32</v>
          </cell>
          <cell r="BJ51"/>
          <cell r="BK51">
            <v>32</v>
          </cell>
          <cell r="BL51" t="str">
            <v>Ba mươi hai</v>
          </cell>
          <cell r="BM51">
            <v>32</v>
          </cell>
          <cell r="BN51" t="str">
            <v>Ba mươi hai đồng</v>
          </cell>
          <cell r="BO51"/>
          <cell r="BP51"/>
          <cell r="BQ51"/>
          <cell r="BR51"/>
          <cell r="BS51"/>
          <cell r="BT51"/>
          <cell r="BU51"/>
          <cell r="BV51">
            <v>0</v>
          </cell>
        </row>
        <row r="52">
          <cell r="A52"/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 t="str">
            <v>Ông</v>
          </cell>
          <cell r="S52" t="str">
            <v>ACCENT</v>
          </cell>
          <cell r="T52" t="str">
            <v>ACCENT AT</v>
          </cell>
          <cell r="U52" t="e">
            <v>#N/A</v>
          </cell>
          <cell r="V52" t="e">
            <v>#N/A</v>
          </cell>
          <cell r="W52"/>
          <cell r="X52"/>
          <cell r="Y52"/>
          <cell r="Z52"/>
          <cell r="AA52" t="e">
            <v>#N/A</v>
          </cell>
          <cell r="AB52"/>
          <cell r="AC52"/>
          <cell r="AD52" t="str">
            <v>Không đồng. đồng</v>
          </cell>
          <cell r="AE52" t="str">
            <v>,,,,,.</v>
          </cell>
          <cell r="AF52"/>
          <cell r="AG52"/>
          <cell r="AH52" t="str">
            <v>Không đồng. đồng</v>
          </cell>
          <cell r="AI52"/>
          <cell r="AJ52"/>
          <cell r="AK52">
            <v>0</v>
          </cell>
          <cell r="AL52">
            <v>0</v>
          </cell>
          <cell r="AM52">
            <v>0</v>
          </cell>
          <cell r="AN52">
            <v>33</v>
          </cell>
          <cell r="AO52"/>
          <cell r="AP52"/>
          <cell r="AQ52"/>
          <cell r="AR52"/>
          <cell r="AS52"/>
          <cell r="AT52"/>
          <cell r="AU52"/>
          <cell r="AV52"/>
          <cell r="AW52"/>
          <cell r="AX52">
            <v>0</v>
          </cell>
          <cell r="AY52">
            <v>0</v>
          </cell>
          <cell r="AZ52">
            <v>0</v>
          </cell>
          <cell r="BA52"/>
          <cell r="BB52"/>
          <cell r="BC52" t="str">
            <v>Tp, HCM, ngày 11 tháng 3 năm 2024</v>
          </cell>
          <cell r="BD52"/>
          <cell r="BE52"/>
          <cell r="BF52"/>
          <cell r="BG52">
            <v>33</v>
          </cell>
          <cell r="BH52"/>
          <cell r="BI52">
            <v>33</v>
          </cell>
          <cell r="BJ52"/>
          <cell r="BK52">
            <v>33</v>
          </cell>
          <cell r="BL52" t="str">
            <v>Ba mươi ba</v>
          </cell>
          <cell r="BM52">
            <v>33</v>
          </cell>
          <cell r="BN52" t="str">
            <v>Ba mươi ba đồng</v>
          </cell>
          <cell r="BO52"/>
          <cell r="BP52"/>
          <cell r="BQ52"/>
          <cell r="BR52"/>
          <cell r="BS52"/>
          <cell r="BT52"/>
          <cell r="BU52"/>
          <cell r="BV52">
            <v>0</v>
          </cell>
        </row>
        <row r="53">
          <cell r="A53"/>
          <cell r="B53"/>
          <cell r="C53"/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 t="str">
            <v>Ông</v>
          </cell>
          <cell r="S53" t="str">
            <v>ACCENT</v>
          </cell>
          <cell r="T53" t="str">
            <v>ACCENT AT</v>
          </cell>
          <cell r="U53" t="e">
            <v>#N/A</v>
          </cell>
          <cell r="V53" t="e">
            <v>#N/A</v>
          </cell>
          <cell r="W53"/>
          <cell r="X53"/>
          <cell r="Y53"/>
          <cell r="Z53"/>
          <cell r="AA53" t="e">
            <v>#N/A</v>
          </cell>
          <cell r="AB53"/>
          <cell r="AC53"/>
          <cell r="AD53" t="str">
            <v>Không đồng. đồng</v>
          </cell>
          <cell r="AE53" t="str">
            <v>,,,,,.</v>
          </cell>
          <cell r="AF53"/>
          <cell r="AG53"/>
          <cell r="AH53" t="str">
            <v>Không đồng. đồng</v>
          </cell>
          <cell r="AI53"/>
          <cell r="AJ53"/>
          <cell r="AK53">
            <v>0</v>
          </cell>
          <cell r="AL53">
            <v>0</v>
          </cell>
          <cell r="AM53">
            <v>0</v>
          </cell>
          <cell r="AN53">
            <v>34</v>
          </cell>
          <cell r="AO53"/>
          <cell r="AP53"/>
          <cell r="AQ53"/>
          <cell r="AR53"/>
          <cell r="AS53"/>
          <cell r="AT53"/>
          <cell r="AU53"/>
          <cell r="AV53"/>
          <cell r="AW53"/>
          <cell r="AX53">
            <v>0</v>
          </cell>
          <cell r="AY53">
            <v>0</v>
          </cell>
          <cell r="AZ53">
            <v>0</v>
          </cell>
          <cell r="BA53"/>
          <cell r="BB53"/>
          <cell r="BC53" t="str">
            <v>Tp, HCM, ngày 11 tháng 3 năm 2024</v>
          </cell>
          <cell r="BD53"/>
          <cell r="BE53"/>
          <cell r="BF53"/>
          <cell r="BG53">
            <v>34</v>
          </cell>
          <cell r="BH53"/>
          <cell r="BI53">
            <v>34</v>
          </cell>
          <cell r="BJ53"/>
          <cell r="BK53">
            <v>34</v>
          </cell>
          <cell r="BL53" t="str">
            <v>Ba mươi bốn</v>
          </cell>
          <cell r="BM53">
            <v>34</v>
          </cell>
          <cell r="BN53" t="str">
            <v>Ba mươi bốn đồng</v>
          </cell>
          <cell r="BO53"/>
          <cell r="BP53"/>
          <cell r="BQ53"/>
          <cell r="BR53"/>
          <cell r="BS53"/>
          <cell r="BT53"/>
          <cell r="BU53"/>
          <cell r="BV53">
            <v>0</v>
          </cell>
        </row>
        <row r="54">
          <cell r="A54"/>
          <cell r="B54"/>
          <cell r="C54"/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 t="str">
            <v>Ông</v>
          </cell>
          <cell r="S54" t="str">
            <v>ACCENT</v>
          </cell>
          <cell r="T54" t="str">
            <v>ACCENT AT</v>
          </cell>
          <cell r="U54" t="e">
            <v>#N/A</v>
          </cell>
          <cell r="V54" t="e">
            <v>#N/A</v>
          </cell>
          <cell r="W54"/>
          <cell r="X54"/>
          <cell r="Y54"/>
          <cell r="Z54"/>
          <cell r="AA54" t="e">
            <v>#N/A</v>
          </cell>
          <cell r="AB54"/>
          <cell r="AC54"/>
          <cell r="AD54" t="str">
            <v>Không đồng. đồng</v>
          </cell>
          <cell r="AE54" t="str">
            <v>,,,,,.</v>
          </cell>
          <cell r="AF54"/>
          <cell r="AG54"/>
          <cell r="AH54" t="str">
            <v>Không đồng. đồng</v>
          </cell>
          <cell r="AI54"/>
          <cell r="AJ54"/>
          <cell r="AK54">
            <v>0</v>
          </cell>
          <cell r="AL54">
            <v>0</v>
          </cell>
          <cell r="AM54">
            <v>0</v>
          </cell>
          <cell r="AN54">
            <v>35</v>
          </cell>
          <cell r="AO54"/>
          <cell r="AP54"/>
          <cell r="AQ54"/>
          <cell r="AR54"/>
          <cell r="AS54"/>
          <cell r="AT54"/>
          <cell r="AU54"/>
          <cell r="AV54"/>
          <cell r="AW54"/>
          <cell r="AX54">
            <v>0</v>
          </cell>
          <cell r="AY54">
            <v>0</v>
          </cell>
          <cell r="AZ54">
            <v>0</v>
          </cell>
          <cell r="BA54"/>
          <cell r="BB54"/>
          <cell r="BC54" t="str">
            <v>Tp, HCM, ngày 11 tháng 3 năm 2024</v>
          </cell>
          <cell r="BD54"/>
          <cell r="BE54"/>
          <cell r="BF54"/>
          <cell r="BG54">
            <v>35</v>
          </cell>
          <cell r="BH54"/>
          <cell r="BI54">
            <v>35</v>
          </cell>
          <cell r="BJ54"/>
          <cell r="BK54">
            <v>35</v>
          </cell>
          <cell r="BL54" t="str">
            <v>Ba mươi lăm</v>
          </cell>
          <cell r="BM54">
            <v>35</v>
          </cell>
          <cell r="BN54" t="str">
            <v>Ba mươi lăm đồng</v>
          </cell>
          <cell r="BO54"/>
          <cell r="BP54"/>
          <cell r="BQ54"/>
          <cell r="BR54"/>
          <cell r="BS54"/>
          <cell r="BT54"/>
          <cell r="BU54"/>
          <cell r="BV54">
            <v>0</v>
          </cell>
        </row>
        <row r="55">
          <cell r="A55"/>
          <cell r="B55"/>
          <cell r="C55"/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 t="str">
            <v>Ông</v>
          </cell>
          <cell r="S55" t="str">
            <v>ACCENT</v>
          </cell>
          <cell r="T55" t="str">
            <v>ACCENT AT</v>
          </cell>
          <cell r="U55" t="e">
            <v>#N/A</v>
          </cell>
          <cell r="V55" t="e">
            <v>#N/A</v>
          </cell>
          <cell r="W55"/>
          <cell r="X55"/>
          <cell r="Y55"/>
          <cell r="Z55"/>
          <cell r="AA55" t="e">
            <v>#N/A</v>
          </cell>
          <cell r="AB55"/>
          <cell r="AC55"/>
          <cell r="AD55" t="str">
            <v>Không đồng. đồng</v>
          </cell>
          <cell r="AE55" t="str">
            <v>,,,,,.</v>
          </cell>
          <cell r="AF55"/>
          <cell r="AG55"/>
          <cell r="AH55" t="str">
            <v>Không đồng. đồng</v>
          </cell>
          <cell r="AI55"/>
          <cell r="AJ55"/>
          <cell r="AK55">
            <v>0</v>
          </cell>
          <cell r="AL55">
            <v>0</v>
          </cell>
          <cell r="AM55">
            <v>0</v>
          </cell>
          <cell r="AN55">
            <v>36</v>
          </cell>
          <cell r="AO55"/>
          <cell r="AP55"/>
          <cell r="AQ55"/>
          <cell r="AR55"/>
          <cell r="AS55"/>
          <cell r="AT55"/>
          <cell r="AU55"/>
          <cell r="AV55"/>
          <cell r="AW55"/>
          <cell r="AX55">
            <v>0</v>
          </cell>
          <cell r="AY55">
            <v>0</v>
          </cell>
          <cell r="AZ55">
            <v>0</v>
          </cell>
          <cell r="BA55"/>
          <cell r="BB55"/>
          <cell r="BC55" t="str">
            <v>Tp, HCM, ngày 11 tháng 3 năm 2024</v>
          </cell>
          <cell r="BD55"/>
          <cell r="BE55"/>
          <cell r="BF55"/>
          <cell r="BG55">
            <v>36</v>
          </cell>
          <cell r="BH55"/>
          <cell r="BI55">
            <v>36</v>
          </cell>
          <cell r="BJ55"/>
          <cell r="BK55">
            <v>36</v>
          </cell>
          <cell r="BL55" t="str">
            <v>Ba mươi sáu</v>
          </cell>
          <cell r="BM55">
            <v>36</v>
          </cell>
          <cell r="BN55" t="str">
            <v>Ba mươi sáu đồng</v>
          </cell>
          <cell r="BO55"/>
          <cell r="BP55"/>
          <cell r="BQ55"/>
          <cell r="BR55"/>
          <cell r="BS55"/>
          <cell r="BT55"/>
          <cell r="BU55"/>
          <cell r="BV55">
            <v>0</v>
          </cell>
        </row>
        <row r="56">
          <cell r="A56"/>
          <cell r="B56"/>
          <cell r="C56"/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 t="str">
            <v>Ông</v>
          </cell>
          <cell r="S56" t="str">
            <v>ACCENT</v>
          </cell>
          <cell r="T56" t="str">
            <v>ACCENT AT</v>
          </cell>
          <cell r="U56" t="e">
            <v>#N/A</v>
          </cell>
          <cell r="V56" t="e">
            <v>#N/A</v>
          </cell>
          <cell r="W56"/>
          <cell r="X56"/>
          <cell r="Y56"/>
          <cell r="Z56"/>
          <cell r="AA56" t="e">
            <v>#N/A</v>
          </cell>
          <cell r="AB56"/>
          <cell r="AC56"/>
          <cell r="AD56" t="str">
            <v>Không đồng. đồng</v>
          </cell>
          <cell r="AE56" t="str">
            <v>,,,,,.</v>
          </cell>
          <cell r="AF56"/>
          <cell r="AG56"/>
          <cell r="AH56" t="str">
            <v>Không đồng. đồng</v>
          </cell>
          <cell r="AI56"/>
          <cell r="AJ56"/>
          <cell r="AK56">
            <v>0</v>
          </cell>
          <cell r="AL56">
            <v>0</v>
          </cell>
          <cell r="AM56">
            <v>0</v>
          </cell>
          <cell r="AN56">
            <v>37</v>
          </cell>
          <cell r="AO56"/>
          <cell r="AP56"/>
          <cell r="AQ56"/>
          <cell r="AR56"/>
          <cell r="AS56"/>
          <cell r="AT56"/>
          <cell r="AU56"/>
          <cell r="AV56"/>
          <cell r="AW56"/>
          <cell r="AX56">
            <v>0</v>
          </cell>
          <cell r="AY56">
            <v>0</v>
          </cell>
          <cell r="AZ56">
            <v>0</v>
          </cell>
          <cell r="BA56"/>
          <cell r="BB56"/>
          <cell r="BC56" t="str">
            <v>Tp, HCM, ngày 11 tháng 3 năm 2024</v>
          </cell>
          <cell r="BD56"/>
          <cell r="BE56"/>
          <cell r="BF56"/>
          <cell r="BG56">
            <v>37</v>
          </cell>
          <cell r="BH56"/>
          <cell r="BI56">
            <v>37</v>
          </cell>
          <cell r="BJ56"/>
          <cell r="BK56">
            <v>37</v>
          </cell>
          <cell r="BL56" t="str">
            <v>Ba mươi bảy</v>
          </cell>
          <cell r="BM56">
            <v>37</v>
          </cell>
          <cell r="BN56" t="str">
            <v>Ba mươi bảy đồng</v>
          </cell>
          <cell r="BO56"/>
          <cell r="BP56"/>
          <cell r="BQ56"/>
          <cell r="BR56"/>
          <cell r="BS56"/>
          <cell r="BT56"/>
          <cell r="BU56"/>
          <cell r="BV56">
            <v>0</v>
          </cell>
        </row>
        <row r="57">
          <cell r="A57"/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 t="str">
            <v>Ông</v>
          </cell>
          <cell r="S57" t="str">
            <v>ACCENT</v>
          </cell>
          <cell r="T57" t="str">
            <v>ACCENT AT</v>
          </cell>
          <cell r="U57" t="e">
            <v>#N/A</v>
          </cell>
          <cell r="V57" t="e">
            <v>#N/A</v>
          </cell>
          <cell r="W57"/>
          <cell r="X57"/>
          <cell r="Y57"/>
          <cell r="Z57"/>
          <cell r="AA57" t="e">
            <v>#N/A</v>
          </cell>
          <cell r="AB57"/>
          <cell r="AC57"/>
          <cell r="AD57" t="str">
            <v>Không đồng. đồng</v>
          </cell>
          <cell r="AE57" t="str">
            <v>,,,,,.</v>
          </cell>
          <cell r="AF57"/>
          <cell r="AG57"/>
          <cell r="AH57" t="str">
            <v>Không đồng. đồng</v>
          </cell>
          <cell r="AI57"/>
          <cell r="AJ57"/>
          <cell r="AK57">
            <v>0</v>
          </cell>
          <cell r="AL57">
            <v>0</v>
          </cell>
          <cell r="AM57">
            <v>0</v>
          </cell>
          <cell r="AN57">
            <v>38</v>
          </cell>
          <cell r="AO57"/>
          <cell r="AP57"/>
          <cell r="AQ57"/>
          <cell r="AR57"/>
          <cell r="AS57"/>
          <cell r="AT57"/>
          <cell r="AU57"/>
          <cell r="AV57"/>
          <cell r="AW57"/>
          <cell r="AX57">
            <v>0</v>
          </cell>
          <cell r="AY57">
            <v>0</v>
          </cell>
          <cell r="AZ57">
            <v>0</v>
          </cell>
          <cell r="BA57"/>
          <cell r="BB57"/>
          <cell r="BC57" t="str">
            <v>Tp, HCM, ngày 11 tháng 3 năm 2024</v>
          </cell>
          <cell r="BD57"/>
          <cell r="BE57"/>
          <cell r="BF57"/>
          <cell r="BG57">
            <v>38</v>
          </cell>
          <cell r="BH57"/>
          <cell r="BI57">
            <v>38</v>
          </cell>
          <cell r="BJ57"/>
          <cell r="BK57">
            <v>38</v>
          </cell>
          <cell r="BL57" t="str">
            <v>Ba mươi tám</v>
          </cell>
          <cell r="BM57">
            <v>38</v>
          </cell>
          <cell r="BN57" t="str">
            <v>Ba mươi tám đồng</v>
          </cell>
          <cell r="BO57"/>
          <cell r="BP57"/>
          <cell r="BQ57"/>
          <cell r="BR57"/>
          <cell r="BS57"/>
          <cell r="BT57"/>
          <cell r="BU57"/>
          <cell r="BV57">
            <v>0</v>
          </cell>
        </row>
        <row r="58">
          <cell r="A58"/>
          <cell r="B58"/>
          <cell r="C58"/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 t="str">
            <v>Ông</v>
          </cell>
          <cell r="S58" t="str">
            <v>ACCENT</v>
          </cell>
          <cell r="T58" t="str">
            <v>ACCENT AT</v>
          </cell>
          <cell r="U58" t="e">
            <v>#N/A</v>
          </cell>
          <cell r="V58" t="e">
            <v>#N/A</v>
          </cell>
          <cell r="W58"/>
          <cell r="X58"/>
          <cell r="Y58"/>
          <cell r="Z58"/>
          <cell r="AA58" t="e">
            <v>#N/A</v>
          </cell>
          <cell r="AB58"/>
          <cell r="AC58"/>
          <cell r="AD58" t="str">
            <v>Không đồng. đồng</v>
          </cell>
          <cell r="AE58" t="str">
            <v>,,,,,.</v>
          </cell>
          <cell r="AF58"/>
          <cell r="AG58"/>
          <cell r="AH58" t="str">
            <v>Không đồng. đồng</v>
          </cell>
          <cell r="AI58"/>
          <cell r="AJ58"/>
          <cell r="AK58">
            <v>0</v>
          </cell>
          <cell r="AL58">
            <v>0</v>
          </cell>
          <cell r="AM58">
            <v>0</v>
          </cell>
          <cell r="AN58">
            <v>39</v>
          </cell>
          <cell r="AO58"/>
          <cell r="AP58"/>
          <cell r="AQ58"/>
          <cell r="AR58"/>
          <cell r="AS58"/>
          <cell r="AT58"/>
          <cell r="AU58"/>
          <cell r="AV58"/>
          <cell r="AW58"/>
          <cell r="AX58">
            <v>0</v>
          </cell>
          <cell r="AY58">
            <v>0</v>
          </cell>
          <cell r="AZ58">
            <v>0</v>
          </cell>
          <cell r="BA58"/>
          <cell r="BB58"/>
          <cell r="BC58" t="str">
            <v>Tp, HCM, ngày 11 tháng 3 năm 2024</v>
          </cell>
          <cell r="BD58"/>
          <cell r="BE58"/>
          <cell r="BF58"/>
          <cell r="BG58">
            <v>39</v>
          </cell>
          <cell r="BH58"/>
          <cell r="BI58">
            <v>39</v>
          </cell>
          <cell r="BJ58"/>
          <cell r="BK58">
            <v>39</v>
          </cell>
          <cell r="BL58" t="str">
            <v>Ba mươi chín</v>
          </cell>
          <cell r="BM58">
            <v>39</v>
          </cell>
          <cell r="BN58" t="str">
            <v>Ba mươi chín đồng</v>
          </cell>
          <cell r="BO58"/>
          <cell r="BP58"/>
          <cell r="BQ58"/>
          <cell r="BR58"/>
          <cell r="BS58"/>
          <cell r="BT58"/>
          <cell r="BU58"/>
          <cell r="BV58">
            <v>0</v>
          </cell>
        </row>
        <row r="59">
          <cell r="A59"/>
          <cell r="B59"/>
          <cell r="C59"/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 t="str">
            <v>Ông</v>
          </cell>
          <cell r="S59" t="str">
            <v>ACCENT</v>
          </cell>
          <cell r="T59" t="str">
            <v>ACCENT AT</v>
          </cell>
          <cell r="U59" t="e">
            <v>#N/A</v>
          </cell>
          <cell r="V59" t="e">
            <v>#N/A</v>
          </cell>
          <cell r="W59"/>
          <cell r="X59"/>
          <cell r="Y59"/>
          <cell r="Z59"/>
          <cell r="AA59" t="e">
            <v>#N/A</v>
          </cell>
          <cell r="AB59"/>
          <cell r="AC59"/>
          <cell r="AD59" t="str">
            <v>Không đồng. đồng</v>
          </cell>
          <cell r="AE59" t="str">
            <v>,,,,,.</v>
          </cell>
          <cell r="AF59"/>
          <cell r="AG59"/>
          <cell r="AH59" t="str">
            <v>Không đồng. đồng</v>
          </cell>
          <cell r="AI59"/>
          <cell r="AJ59"/>
          <cell r="AK59">
            <v>0</v>
          </cell>
          <cell r="AL59">
            <v>0</v>
          </cell>
          <cell r="AM59">
            <v>0</v>
          </cell>
          <cell r="AN59">
            <v>40</v>
          </cell>
          <cell r="AO59"/>
          <cell r="AP59"/>
          <cell r="AQ59"/>
          <cell r="AR59"/>
          <cell r="AS59"/>
          <cell r="AT59"/>
          <cell r="AU59"/>
          <cell r="AV59"/>
          <cell r="AW59"/>
          <cell r="AX59">
            <v>0</v>
          </cell>
          <cell r="AY59">
            <v>0</v>
          </cell>
          <cell r="AZ59">
            <v>0</v>
          </cell>
          <cell r="BA59"/>
          <cell r="BB59"/>
          <cell r="BC59" t="str">
            <v>Tp, HCM, ngày 11 tháng 3 năm 2024</v>
          </cell>
          <cell r="BD59"/>
          <cell r="BE59"/>
          <cell r="BF59"/>
          <cell r="BG59">
            <v>40</v>
          </cell>
          <cell r="BH59"/>
          <cell r="BI59">
            <v>40</v>
          </cell>
          <cell r="BJ59"/>
          <cell r="BK59">
            <v>40</v>
          </cell>
          <cell r="BL59" t="str">
            <v>Bốn mươi</v>
          </cell>
          <cell r="BM59">
            <v>40</v>
          </cell>
          <cell r="BN59" t="str">
            <v>Bốn mươi đồng</v>
          </cell>
          <cell r="BO59"/>
          <cell r="BP59"/>
          <cell r="BQ59"/>
          <cell r="BR59"/>
          <cell r="BS59"/>
          <cell r="BT59"/>
          <cell r="BU59"/>
          <cell r="BV59">
            <v>0</v>
          </cell>
        </row>
        <row r="60">
          <cell r="A60"/>
          <cell r="B60"/>
          <cell r="C60"/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 t="str">
            <v>Ông</v>
          </cell>
          <cell r="S60" t="str">
            <v>ACCENT</v>
          </cell>
          <cell r="T60" t="str">
            <v>ACCENT AT</v>
          </cell>
          <cell r="U60" t="e">
            <v>#N/A</v>
          </cell>
          <cell r="V60" t="e">
            <v>#N/A</v>
          </cell>
          <cell r="W60"/>
          <cell r="X60"/>
          <cell r="Y60"/>
          <cell r="Z60"/>
          <cell r="AA60" t="e">
            <v>#N/A</v>
          </cell>
          <cell r="AB60"/>
          <cell r="AC60"/>
          <cell r="AD60" t="str">
            <v>Không đồng. đồng</v>
          </cell>
          <cell r="AE60" t="str">
            <v>,,,,,.</v>
          </cell>
          <cell r="AF60"/>
          <cell r="AG60"/>
          <cell r="AH60" t="str">
            <v>Không đồng. đồng</v>
          </cell>
          <cell r="AI60"/>
          <cell r="AJ60"/>
          <cell r="AK60">
            <v>0</v>
          </cell>
          <cell r="AL60">
            <v>0</v>
          </cell>
          <cell r="AM60">
            <v>0</v>
          </cell>
          <cell r="AN60">
            <v>41</v>
          </cell>
          <cell r="AO60"/>
          <cell r="AP60"/>
          <cell r="AQ60"/>
          <cell r="AR60"/>
          <cell r="AS60"/>
          <cell r="AT60"/>
          <cell r="AU60"/>
          <cell r="AV60"/>
          <cell r="AW60"/>
          <cell r="AX60">
            <v>0</v>
          </cell>
          <cell r="AY60">
            <v>0</v>
          </cell>
          <cell r="AZ60">
            <v>0</v>
          </cell>
          <cell r="BA60"/>
          <cell r="BB60"/>
          <cell r="BC60" t="str">
            <v>Tp, HCM, ngày 11 tháng 3 năm 2024</v>
          </cell>
          <cell r="BD60"/>
          <cell r="BE60"/>
          <cell r="BF60"/>
          <cell r="BG60">
            <v>41</v>
          </cell>
          <cell r="BH60"/>
          <cell r="BI60">
            <v>41</v>
          </cell>
          <cell r="BJ60"/>
          <cell r="BK60">
            <v>41</v>
          </cell>
          <cell r="BL60" t="str">
            <v>Bốn mươi mốt</v>
          </cell>
          <cell r="BM60">
            <v>41</v>
          </cell>
          <cell r="BN60" t="str">
            <v>Bốn mươi mốt đồng</v>
          </cell>
          <cell r="BO60"/>
          <cell r="BP60"/>
          <cell r="BQ60"/>
          <cell r="BR60"/>
          <cell r="BS60"/>
          <cell r="BT60"/>
          <cell r="BU60"/>
          <cell r="BV60">
            <v>0</v>
          </cell>
        </row>
        <row r="61">
          <cell r="A61"/>
          <cell r="B61"/>
          <cell r="C61"/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 t="str">
            <v>Ông</v>
          </cell>
          <cell r="S61" t="str">
            <v>ACCENT</v>
          </cell>
          <cell r="T61" t="str">
            <v>ACCENT AT</v>
          </cell>
          <cell r="U61" t="e">
            <v>#N/A</v>
          </cell>
          <cell r="V61" t="e">
            <v>#N/A</v>
          </cell>
          <cell r="W61"/>
          <cell r="X61"/>
          <cell r="Y61"/>
          <cell r="Z61"/>
          <cell r="AA61" t="e">
            <v>#N/A</v>
          </cell>
          <cell r="AB61"/>
          <cell r="AC61"/>
          <cell r="AD61" t="str">
            <v>Không đồng. đồng</v>
          </cell>
          <cell r="AE61" t="str">
            <v>,,,,,.</v>
          </cell>
          <cell r="AF61"/>
          <cell r="AG61"/>
          <cell r="AH61" t="str">
            <v>Không đồng. đồng</v>
          </cell>
          <cell r="AI61"/>
          <cell r="AJ61"/>
          <cell r="AK61">
            <v>0</v>
          </cell>
          <cell r="AL61">
            <v>0</v>
          </cell>
          <cell r="AM61">
            <v>0</v>
          </cell>
          <cell r="AN61">
            <v>42</v>
          </cell>
          <cell r="AO61"/>
          <cell r="AP61"/>
          <cell r="AQ61"/>
          <cell r="AR61"/>
          <cell r="AS61"/>
          <cell r="AT61"/>
          <cell r="AU61"/>
          <cell r="AV61"/>
          <cell r="AW61"/>
          <cell r="AX61">
            <v>0</v>
          </cell>
          <cell r="AY61">
            <v>0</v>
          </cell>
          <cell r="AZ61">
            <v>0</v>
          </cell>
          <cell r="BA61"/>
          <cell r="BB61"/>
          <cell r="BC61" t="str">
            <v>Tp, HCM, ngày 11 tháng 3 năm 2024</v>
          </cell>
          <cell r="BD61"/>
          <cell r="BE61"/>
          <cell r="BF61"/>
          <cell r="BG61">
            <v>42</v>
          </cell>
          <cell r="BH61"/>
          <cell r="BI61">
            <v>42</v>
          </cell>
          <cell r="BJ61"/>
          <cell r="BK61">
            <v>42</v>
          </cell>
          <cell r="BL61" t="str">
            <v>Bốn mươi hai</v>
          </cell>
          <cell r="BM61">
            <v>42</v>
          </cell>
          <cell r="BN61" t="str">
            <v>Bốn mươi hai đồng</v>
          </cell>
          <cell r="BO61"/>
          <cell r="BP61"/>
          <cell r="BQ61"/>
          <cell r="BR61"/>
          <cell r="BS61"/>
          <cell r="BT61"/>
          <cell r="BU61"/>
          <cell r="BV61">
            <v>0</v>
          </cell>
        </row>
        <row r="62">
          <cell r="A62"/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 t="str">
            <v>Ông</v>
          </cell>
          <cell r="S62" t="str">
            <v>ACCENT</v>
          </cell>
          <cell r="T62" t="str">
            <v>ACCENT AT</v>
          </cell>
          <cell r="U62" t="e">
            <v>#N/A</v>
          </cell>
          <cell r="V62" t="e">
            <v>#N/A</v>
          </cell>
          <cell r="W62"/>
          <cell r="X62"/>
          <cell r="Y62"/>
          <cell r="Z62"/>
          <cell r="AA62" t="e">
            <v>#N/A</v>
          </cell>
          <cell r="AB62"/>
          <cell r="AC62"/>
          <cell r="AD62" t="str">
            <v>Không đồng. đồng</v>
          </cell>
          <cell r="AE62" t="str">
            <v>,,,,,.</v>
          </cell>
          <cell r="AF62"/>
          <cell r="AG62"/>
          <cell r="AH62" t="str">
            <v>Không đồng. đồng</v>
          </cell>
          <cell r="AI62"/>
          <cell r="AJ62"/>
          <cell r="AK62">
            <v>0</v>
          </cell>
          <cell r="AL62">
            <v>0</v>
          </cell>
          <cell r="AM62">
            <v>0</v>
          </cell>
          <cell r="AN62">
            <v>43</v>
          </cell>
          <cell r="AO62"/>
          <cell r="AP62"/>
          <cell r="AQ62"/>
          <cell r="AR62"/>
          <cell r="AS62"/>
          <cell r="AT62"/>
          <cell r="AU62"/>
          <cell r="AV62"/>
          <cell r="AW62"/>
          <cell r="AX62">
            <v>0</v>
          </cell>
          <cell r="AY62">
            <v>0</v>
          </cell>
          <cell r="AZ62">
            <v>0</v>
          </cell>
          <cell r="BA62"/>
          <cell r="BB62"/>
          <cell r="BC62" t="str">
            <v>Tp, HCM, ngày 11 tháng 3 năm 2024</v>
          </cell>
          <cell r="BD62"/>
          <cell r="BE62"/>
          <cell r="BF62"/>
          <cell r="BG62">
            <v>43</v>
          </cell>
          <cell r="BH62"/>
          <cell r="BI62">
            <v>43</v>
          </cell>
          <cell r="BJ62"/>
          <cell r="BK62">
            <v>43</v>
          </cell>
          <cell r="BL62" t="str">
            <v>Bốn mươi ba</v>
          </cell>
          <cell r="BM62">
            <v>43</v>
          </cell>
          <cell r="BN62" t="str">
            <v>Bốn mươi ba đồng</v>
          </cell>
          <cell r="BO62"/>
          <cell r="BP62"/>
          <cell r="BQ62"/>
          <cell r="BR62"/>
          <cell r="BS62"/>
          <cell r="BT62"/>
          <cell r="BU62"/>
          <cell r="BV62">
            <v>0</v>
          </cell>
        </row>
        <row r="63">
          <cell r="A63"/>
          <cell r="B63"/>
          <cell r="C63"/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 t="str">
            <v>Ông</v>
          </cell>
          <cell r="S63" t="str">
            <v>ACCENT</v>
          </cell>
          <cell r="T63" t="str">
            <v>ACCENT AT</v>
          </cell>
          <cell r="U63" t="e">
            <v>#N/A</v>
          </cell>
          <cell r="V63" t="e">
            <v>#N/A</v>
          </cell>
          <cell r="W63"/>
          <cell r="X63"/>
          <cell r="Y63"/>
          <cell r="Z63"/>
          <cell r="AA63" t="e">
            <v>#N/A</v>
          </cell>
          <cell r="AB63"/>
          <cell r="AC63"/>
          <cell r="AD63" t="str">
            <v>Không đồng. đồng</v>
          </cell>
          <cell r="AE63" t="str">
            <v>,,,,,.</v>
          </cell>
          <cell r="AF63"/>
          <cell r="AG63"/>
          <cell r="AH63" t="str">
            <v>Không đồng. đồng</v>
          </cell>
          <cell r="AI63"/>
          <cell r="AJ63"/>
          <cell r="AK63">
            <v>0</v>
          </cell>
          <cell r="AL63">
            <v>0</v>
          </cell>
          <cell r="AM63">
            <v>0</v>
          </cell>
          <cell r="AN63">
            <v>44</v>
          </cell>
          <cell r="AO63"/>
          <cell r="AP63"/>
          <cell r="AQ63"/>
          <cell r="AR63"/>
          <cell r="AS63"/>
          <cell r="AT63"/>
          <cell r="AU63"/>
          <cell r="AV63"/>
          <cell r="AW63"/>
          <cell r="AX63">
            <v>0</v>
          </cell>
          <cell r="AY63">
            <v>0</v>
          </cell>
          <cell r="AZ63">
            <v>0</v>
          </cell>
          <cell r="BA63"/>
          <cell r="BB63"/>
          <cell r="BC63" t="str">
            <v>Tp, HCM, ngày 11 tháng 3 năm 2024</v>
          </cell>
          <cell r="BD63"/>
          <cell r="BE63"/>
          <cell r="BF63"/>
          <cell r="BG63">
            <v>44</v>
          </cell>
          <cell r="BH63"/>
          <cell r="BI63">
            <v>44</v>
          </cell>
          <cell r="BJ63"/>
          <cell r="BK63">
            <v>44</v>
          </cell>
          <cell r="BL63" t="str">
            <v>Bốn mươi bốn</v>
          </cell>
          <cell r="BM63">
            <v>44</v>
          </cell>
          <cell r="BN63" t="str">
            <v>Bốn mươi bốn đồng</v>
          </cell>
          <cell r="BO63"/>
          <cell r="BP63"/>
          <cell r="BQ63"/>
          <cell r="BR63"/>
          <cell r="BS63"/>
          <cell r="BT63"/>
          <cell r="BU63"/>
          <cell r="BV63">
            <v>0</v>
          </cell>
        </row>
        <row r="64">
          <cell r="A64"/>
          <cell r="B64"/>
          <cell r="C64"/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 t="str">
            <v>Ông</v>
          </cell>
          <cell r="S64" t="str">
            <v>ACCENT</v>
          </cell>
          <cell r="T64" t="str">
            <v>ACCENT AT</v>
          </cell>
          <cell r="U64" t="e">
            <v>#N/A</v>
          </cell>
          <cell r="V64" t="e">
            <v>#N/A</v>
          </cell>
          <cell r="W64"/>
          <cell r="X64"/>
          <cell r="Y64"/>
          <cell r="Z64"/>
          <cell r="AA64" t="e">
            <v>#N/A</v>
          </cell>
          <cell r="AB64"/>
          <cell r="AC64"/>
          <cell r="AD64" t="str">
            <v>Không đồng. đồng</v>
          </cell>
          <cell r="AE64" t="str">
            <v>,,,,,.</v>
          </cell>
          <cell r="AF64"/>
          <cell r="AG64"/>
          <cell r="AH64" t="str">
            <v>Không đồng. đồng</v>
          </cell>
          <cell r="AI64"/>
          <cell r="AJ64"/>
          <cell r="AK64">
            <v>0</v>
          </cell>
          <cell r="AL64">
            <v>0</v>
          </cell>
          <cell r="AM64">
            <v>0</v>
          </cell>
          <cell r="AN64">
            <v>45</v>
          </cell>
          <cell r="AO64"/>
          <cell r="AP64"/>
          <cell r="AQ64"/>
          <cell r="AR64"/>
          <cell r="AS64"/>
          <cell r="AT64"/>
          <cell r="AU64"/>
          <cell r="AV64"/>
          <cell r="AW64"/>
          <cell r="AX64">
            <v>0</v>
          </cell>
          <cell r="AY64">
            <v>0</v>
          </cell>
          <cell r="AZ64">
            <v>0</v>
          </cell>
          <cell r="BA64"/>
          <cell r="BB64"/>
          <cell r="BC64" t="str">
            <v>Tp, HCM, ngày 11 tháng 3 năm 2024</v>
          </cell>
          <cell r="BD64"/>
          <cell r="BE64"/>
          <cell r="BF64"/>
          <cell r="BG64">
            <v>45</v>
          </cell>
          <cell r="BH64"/>
          <cell r="BI64">
            <v>45</v>
          </cell>
          <cell r="BJ64"/>
          <cell r="BK64">
            <v>45</v>
          </cell>
          <cell r="BL64" t="str">
            <v>Bốn mươi lăm</v>
          </cell>
          <cell r="BM64">
            <v>45</v>
          </cell>
          <cell r="BN64" t="str">
            <v>Bốn mươi lăm đồng</v>
          </cell>
          <cell r="BO64"/>
          <cell r="BP64"/>
          <cell r="BQ64"/>
          <cell r="BR64"/>
          <cell r="BS64"/>
          <cell r="BT64"/>
          <cell r="BU64"/>
          <cell r="BV64">
            <v>0</v>
          </cell>
        </row>
        <row r="65">
          <cell r="A65"/>
          <cell r="B65"/>
          <cell r="C65"/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 t="str">
            <v>Ông</v>
          </cell>
          <cell r="S65" t="str">
            <v>ACCENT</v>
          </cell>
          <cell r="T65" t="str">
            <v>ACCENT AT</v>
          </cell>
          <cell r="U65" t="e">
            <v>#N/A</v>
          </cell>
          <cell r="V65" t="e">
            <v>#N/A</v>
          </cell>
          <cell r="W65"/>
          <cell r="X65"/>
          <cell r="Y65"/>
          <cell r="Z65"/>
          <cell r="AA65" t="e">
            <v>#N/A</v>
          </cell>
          <cell r="AB65"/>
          <cell r="AC65"/>
          <cell r="AD65" t="str">
            <v>Không đồng. đồng</v>
          </cell>
          <cell r="AE65" t="str">
            <v>,,,,,.</v>
          </cell>
          <cell r="AF65"/>
          <cell r="AG65"/>
          <cell r="AH65" t="str">
            <v>Không đồng. đồng</v>
          </cell>
          <cell r="AI65"/>
          <cell r="AJ65"/>
          <cell r="AK65">
            <v>0</v>
          </cell>
          <cell r="AL65">
            <v>0</v>
          </cell>
          <cell r="AM65">
            <v>0</v>
          </cell>
          <cell r="AN65">
            <v>46</v>
          </cell>
          <cell r="AO65"/>
          <cell r="AP65"/>
          <cell r="AQ65"/>
          <cell r="AR65"/>
          <cell r="AS65"/>
          <cell r="AT65"/>
          <cell r="AU65"/>
          <cell r="AV65"/>
          <cell r="AW65"/>
          <cell r="AX65">
            <v>0</v>
          </cell>
          <cell r="AY65">
            <v>0</v>
          </cell>
          <cell r="AZ65">
            <v>0</v>
          </cell>
          <cell r="BA65"/>
          <cell r="BB65"/>
          <cell r="BC65" t="str">
            <v>Tp, HCM, ngày 11 tháng 3 năm 2024</v>
          </cell>
          <cell r="BD65"/>
          <cell r="BE65"/>
          <cell r="BF65"/>
          <cell r="BG65">
            <v>46</v>
          </cell>
          <cell r="BH65"/>
          <cell r="BI65">
            <v>46</v>
          </cell>
          <cell r="BJ65"/>
          <cell r="BK65">
            <v>46</v>
          </cell>
          <cell r="BL65" t="str">
            <v>Bốn mươi sáu</v>
          </cell>
          <cell r="BM65">
            <v>46</v>
          </cell>
          <cell r="BN65" t="str">
            <v>Bốn mươi sáu đồng</v>
          </cell>
          <cell r="BO65"/>
          <cell r="BP65"/>
          <cell r="BQ65"/>
          <cell r="BR65"/>
          <cell r="BS65"/>
          <cell r="BT65"/>
          <cell r="BU65"/>
          <cell r="BV65">
            <v>0</v>
          </cell>
        </row>
        <row r="66">
          <cell r="A66"/>
          <cell r="B66"/>
          <cell r="C66"/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 t="str">
            <v>Ông</v>
          </cell>
          <cell r="S66" t="str">
            <v>ACCENT</v>
          </cell>
          <cell r="T66" t="str">
            <v>ACCENT AT</v>
          </cell>
          <cell r="U66" t="e">
            <v>#N/A</v>
          </cell>
          <cell r="V66" t="e">
            <v>#N/A</v>
          </cell>
          <cell r="W66"/>
          <cell r="X66"/>
          <cell r="Y66"/>
          <cell r="Z66"/>
          <cell r="AA66" t="e">
            <v>#N/A</v>
          </cell>
          <cell r="AB66"/>
          <cell r="AC66"/>
          <cell r="AD66" t="str">
            <v>Không đồng. đồng</v>
          </cell>
          <cell r="AE66" t="str">
            <v>,,,,,.</v>
          </cell>
          <cell r="AF66"/>
          <cell r="AG66"/>
          <cell r="AH66" t="str">
            <v>Không đồng. đồng</v>
          </cell>
          <cell r="AI66"/>
          <cell r="AJ66"/>
          <cell r="AK66">
            <v>0</v>
          </cell>
          <cell r="AL66">
            <v>0</v>
          </cell>
          <cell r="AM66">
            <v>0</v>
          </cell>
          <cell r="AN66">
            <v>47</v>
          </cell>
          <cell r="AO66"/>
          <cell r="AP66"/>
          <cell r="AQ66"/>
          <cell r="AR66"/>
          <cell r="AS66"/>
          <cell r="AT66"/>
          <cell r="AU66"/>
          <cell r="AV66"/>
          <cell r="AW66"/>
          <cell r="AX66">
            <v>0</v>
          </cell>
          <cell r="AY66">
            <v>0</v>
          </cell>
          <cell r="AZ66">
            <v>0</v>
          </cell>
          <cell r="BA66"/>
          <cell r="BB66"/>
          <cell r="BC66" t="str">
            <v>Tp, HCM, ngày 11 tháng 3 năm 2024</v>
          </cell>
          <cell r="BD66"/>
          <cell r="BE66"/>
          <cell r="BF66"/>
          <cell r="BG66">
            <v>47</v>
          </cell>
          <cell r="BH66"/>
          <cell r="BI66">
            <v>47</v>
          </cell>
          <cell r="BJ66"/>
          <cell r="BK66">
            <v>47</v>
          </cell>
          <cell r="BL66" t="str">
            <v>Bốn mươi bảy</v>
          </cell>
          <cell r="BM66">
            <v>47</v>
          </cell>
          <cell r="BN66" t="str">
            <v>Bốn mươi bảy đồng</v>
          </cell>
          <cell r="BO66"/>
          <cell r="BP66"/>
          <cell r="BQ66"/>
          <cell r="BR66"/>
          <cell r="BS66"/>
          <cell r="BT66"/>
          <cell r="BU66"/>
          <cell r="BV66">
            <v>0</v>
          </cell>
        </row>
        <row r="67">
          <cell r="A67"/>
          <cell r="B67"/>
          <cell r="C67"/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 t="str">
            <v>Ông</v>
          </cell>
          <cell r="S67" t="str">
            <v>ACCENT</v>
          </cell>
          <cell r="T67" t="str">
            <v>ACCENT AT</v>
          </cell>
          <cell r="U67" t="e">
            <v>#N/A</v>
          </cell>
          <cell r="V67" t="e">
            <v>#N/A</v>
          </cell>
          <cell r="W67"/>
          <cell r="X67"/>
          <cell r="Y67"/>
          <cell r="Z67"/>
          <cell r="AA67" t="e">
            <v>#N/A</v>
          </cell>
          <cell r="AB67"/>
          <cell r="AC67"/>
          <cell r="AD67" t="str">
            <v>Không đồng. đồng</v>
          </cell>
          <cell r="AE67" t="str">
            <v>,,,,,.</v>
          </cell>
          <cell r="AF67"/>
          <cell r="AG67"/>
          <cell r="AH67" t="str">
            <v>Không đồng. đồng</v>
          </cell>
          <cell r="AI67"/>
          <cell r="AJ67"/>
          <cell r="AK67">
            <v>0</v>
          </cell>
          <cell r="AL67">
            <v>0</v>
          </cell>
          <cell r="AM67">
            <v>0</v>
          </cell>
          <cell r="AN67">
            <v>48</v>
          </cell>
          <cell r="AO67"/>
          <cell r="AP67"/>
          <cell r="AQ67"/>
          <cell r="AR67"/>
          <cell r="AS67"/>
          <cell r="AT67"/>
          <cell r="AU67"/>
          <cell r="AV67"/>
          <cell r="AW67"/>
          <cell r="AX67">
            <v>0</v>
          </cell>
          <cell r="AY67">
            <v>0</v>
          </cell>
          <cell r="AZ67">
            <v>0</v>
          </cell>
          <cell r="BA67"/>
          <cell r="BB67"/>
          <cell r="BC67" t="str">
            <v>Tp, HCM, ngày 11 tháng 3 năm 2024</v>
          </cell>
          <cell r="BD67"/>
          <cell r="BE67"/>
          <cell r="BF67"/>
          <cell r="BG67">
            <v>48</v>
          </cell>
          <cell r="BH67"/>
          <cell r="BI67">
            <v>48</v>
          </cell>
          <cell r="BJ67"/>
          <cell r="BK67">
            <v>48</v>
          </cell>
          <cell r="BL67" t="str">
            <v>Bốn mươi tám</v>
          </cell>
          <cell r="BM67">
            <v>48</v>
          </cell>
          <cell r="BN67" t="str">
            <v>Bốn mươi tám đồng</v>
          </cell>
          <cell r="BO67"/>
          <cell r="BP67"/>
          <cell r="BQ67"/>
          <cell r="BR67"/>
          <cell r="BS67"/>
          <cell r="BT67"/>
          <cell r="BU67"/>
          <cell r="BV67">
            <v>0</v>
          </cell>
        </row>
        <row r="68">
          <cell r="A68"/>
          <cell r="B68"/>
          <cell r="C68"/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 t="str">
            <v>Ông</v>
          </cell>
          <cell r="S68" t="str">
            <v>ACCENT</v>
          </cell>
          <cell r="T68" t="str">
            <v>ACCENT AT</v>
          </cell>
          <cell r="U68" t="e">
            <v>#N/A</v>
          </cell>
          <cell r="V68" t="e">
            <v>#N/A</v>
          </cell>
          <cell r="W68"/>
          <cell r="X68"/>
          <cell r="Y68"/>
          <cell r="Z68"/>
          <cell r="AA68" t="e">
            <v>#N/A</v>
          </cell>
          <cell r="AB68"/>
          <cell r="AC68"/>
          <cell r="AD68" t="str">
            <v>Không đồng. đồng</v>
          </cell>
          <cell r="AE68" t="str">
            <v>,,,,,.</v>
          </cell>
          <cell r="AF68"/>
          <cell r="AG68"/>
          <cell r="AH68" t="str">
            <v>Không đồng. đồng</v>
          </cell>
          <cell r="AI68"/>
          <cell r="AJ68"/>
          <cell r="AK68">
            <v>0</v>
          </cell>
          <cell r="AL68">
            <v>0</v>
          </cell>
          <cell r="AM68">
            <v>0</v>
          </cell>
          <cell r="AN68">
            <v>49</v>
          </cell>
          <cell r="AO68"/>
          <cell r="AP68"/>
          <cell r="AQ68"/>
          <cell r="AR68"/>
          <cell r="AS68"/>
          <cell r="AT68"/>
          <cell r="AU68"/>
          <cell r="AV68"/>
          <cell r="AW68"/>
          <cell r="AX68">
            <v>0</v>
          </cell>
          <cell r="AY68">
            <v>0</v>
          </cell>
          <cell r="AZ68">
            <v>0</v>
          </cell>
          <cell r="BA68"/>
          <cell r="BB68"/>
          <cell r="BC68" t="str">
            <v>Tp, HCM, ngày 11 tháng 3 năm 2024</v>
          </cell>
          <cell r="BD68"/>
          <cell r="BE68"/>
          <cell r="BF68"/>
          <cell r="BG68">
            <v>49</v>
          </cell>
          <cell r="BH68"/>
          <cell r="BI68">
            <v>49</v>
          </cell>
          <cell r="BJ68"/>
          <cell r="BK68">
            <v>49</v>
          </cell>
          <cell r="BL68" t="str">
            <v>Bốn mươi chín</v>
          </cell>
          <cell r="BM68">
            <v>49</v>
          </cell>
          <cell r="BN68" t="str">
            <v>Bốn mươi chín đồng</v>
          </cell>
          <cell r="BO68"/>
          <cell r="BP68"/>
          <cell r="BQ68"/>
          <cell r="BR68"/>
          <cell r="BS68"/>
          <cell r="BT68"/>
          <cell r="BU68"/>
          <cell r="BV68">
            <v>0</v>
          </cell>
        </row>
        <row r="69">
          <cell r="A69"/>
          <cell r="B69"/>
          <cell r="C69"/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 t="str">
            <v>Ông</v>
          </cell>
          <cell r="S69" t="str">
            <v>ACCENT</v>
          </cell>
          <cell r="T69" t="str">
            <v>ACCENT AT</v>
          </cell>
          <cell r="U69" t="e">
            <v>#N/A</v>
          </cell>
          <cell r="V69" t="e">
            <v>#N/A</v>
          </cell>
          <cell r="W69"/>
          <cell r="X69"/>
          <cell r="Y69"/>
          <cell r="Z69"/>
          <cell r="AA69" t="e">
            <v>#N/A</v>
          </cell>
          <cell r="AB69"/>
          <cell r="AC69"/>
          <cell r="AD69" t="str">
            <v>Không đồng. đồng</v>
          </cell>
          <cell r="AE69" t="str">
            <v>,,,,,.</v>
          </cell>
          <cell r="AF69"/>
          <cell r="AG69"/>
          <cell r="AH69" t="str">
            <v>Không đồng. đồng</v>
          </cell>
          <cell r="AI69"/>
          <cell r="AJ69"/>
          <cell r="AK69">
            <v>0</v>
          </cell>
          <cell r="AL69">
            <v>0</v>
          </cell>
          <cell r="AM69">
            <v>0</v>
          </cell>
          <cell r="AN69">
            <v>50</v>
          </cell>
          <cell r="AO69"/>
          <cell r="AP69"/>
          <cell r="AQ69"/>
          <cell r="AR69"/>
          <cell r="AS69"/>
          <cell r="AT69"/>
          <cell r="AU69"/>
          <cell r="AV69"/>
          <cell r="AW69"/>
          <cell r="AX69">
            <v>0</v>
          </cell>
          <cell r="AY69">
            <v>0</v>
          </cell>
          <cell r="AZ69">
            <v>0</v>
          </cell>
          <cell r="BA69"/>
          <cell r="BB69"/>
          <cell r="BC69" t="str">
            <v>Tp, HCM, ngày 11 tháng 3 năm 2024</v>
          </cell>
          <cell r="BD69"/>
          <cell r="BE69"/>
          <cell r="BF69"/>
          <cell r="BG69">
            <v>50</v>
          </cell>
          <cell r="BH69"/>
          <cell r="BI69">
            <v>50</v>
          </cell>
          <cell r="BJ69"/>
          <cell r="BK69">
            <v>50</v>
          </cell>
          <cell r="BL69" t="str">
            <v>Năm mươi</v>
          </cell>
          <cell r="BM69">
            <v>50</v>
          </cell>
          <cell r="BN69" t="str">
            <v>Năm mươi đồng</v>
          </cell>
          <cell r="BO69"/>
          <cell r="BP69"/>
          <cell r="BQ69"/>
          <cell r="BR69"/>
          <cell r="BS69"/>
          <cell r="BT69"/>
          <cell r="BU69"/>
          <cell r="BV69">
            <v>0</v>
          </cell>
        </row>
        <row r="70">
          <cell r="A70"/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 t="str">
            <v>Ông</v>
          </cell>
          <cell r="S70" t="str">
            <v>ACCENT</v>
          </cell>
          <cell r="T70" t="str">
            <v>ACCENT AT</v>
          </cell>
          <cell r="U70" t="e">
            <v>#N/A</v>
          </cell>
          <cell r="V70" t="e">
            <v>#N/A</v>
          </cell>
          <cell r="W70"/>
          <cell r="X70"/>
          <cell r="Y70"/>
          <cell r="Z70"/>
          <cell r="AA70" t="e">
            <v>#N/A</v>
          </cell>
          <cell r="AB70"/>
          <cell r="AC70"/>
          <cell r="AD70" t="str">
            <v>Không đồng. đồng</v>
          </cell>
          <cell r="AE70" t="str">
            <v>,,,,,.</v>
          </cell>
          <cell r="AF70"/>
          <cell r="AG70"/>
          <cell r="AH70" t="str">
            <v>Không đồng. đồng</v>
          </cell>
          <cell r="AI70"/>
          <cell r="AJ70"/>
          <cell r="AK70">
            <v>0</v>
          </cell>
          <cell r="AL70">
            <v>0</v>
          </cell>
          <cell r="AM70">
            <v>0</v>
          </cell>
          <cell r="AN70">
            <v>51</v>
          </cell>
          <cell r="AO70"/>
          <cell r="AP70"/>
          <cell r="AQ70"/>
          <cell r="AR70"/>
          <cell r="AS70"/>
          <cell r="AT70"/>
          <cell r="AU70"/>
          <cell r="AV70"/>
          <cell r="AW70"/>
          <cell r="AX70">
            <v>0</v>
          </cell>
          <cell r="AY70">
            <v>0</v>
          </cell>
          <cell r="AZ70">
            <v>0</v>
          </cell>
          <cell r="BA70"/>
          <cell r="BB70"/>
          <cell r="BC70" t="str">
            <v>Tp, HCM, ngày 11 tháng 3 năm 2024</v>
          </cell>
          <cell r="BD70"/>
          <cell r="BE70"/>
          <cell r="BF70"/>
          <cell r="BG70">
            <v>51</v>
          </cell>
          <cell r="BH70"/>
          <cell r="BI70">
            <v>51</v>
          </cell>
          <cell r="BJ70"/>
          <cell r="BK70">
            <v>51</v>
          </cell>
          <cell r="BL70" t="str">
            <v>Năm mươi mốt</v>
          </cell>
          <cell r="BM70">
            <v>51</v>
          </cell>
          <cell r="BN70" t="str">
            <v>Năm mươi mốt đồng</v>
          </cell>
          <cell r="BO70"/>
          <cell r="BP70"/>
          <cell r="BQ70"/>
          <cell r="BR70"/>
          <cell r="BS70"/>
          <cell r="BT70"/>
          <cell r="BU70"/>
          <cell r="BV70">
            <v>0</v>
          </cell>
        </row>
        <row r="71">
          <cell r="A71"/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 t="str">
            <v>Ông</v>
          </cell>
          <cell r="S71" t="str">
            <v>ACCENT</v>
          </cell>
          <cell r="T71" t="str">
            <v>ACCENT AT</v>
          </cell>
          <cell r="U71" t="e">
            <v>#N/A</v>
          </cell>
          <cell r="V71" t="e">
            <v>#N/A</v>
          </cell>
          <cell r="W71"/>
          <cell r="X71"/>
          <cell r="Y71"/>
          <cell r="Z71"/>
          <cell r="AA71" t="e">
            <v>#N/A</v>
          </cell>
          <cell r="AB71"/>
          <cell r="AC71"/>
          <cell r="AD71" t="str">
            <v>Không đồng. đồng</v>
          </cell>
          <cell r="AE71" t="str">
            <v>,,,,,.</v>
          </cell>
          <cell r="AF71"/>
          <cell r="AG71"/>
          <cell r="AH71" t="str">
            <v>Không đồng. đồng</v>
          </cell>
          <cell r="AI71"/>
          <cell r="AJ71"/>
          <cell r="AK71">
            <v>0</v>
          </cell>
          <cell r="AL71">
            <v>0</v>
          </cell>
          <cell r="AM71">
            <v>0</v>
          </cell>
          <cell r="AN71">
            <v>52</v>
          </cell>
          <cell r="AO71"/>
          <cell r="AP71"/>
          <cell r="AQ71"/>
          <cell r="AR71"/>
          <cell r="AS71"/>
          <cell r="AT71"/>
          <cell r="AU71"/>
          <cell r="AV71"/>
          <cell r="AW71"/>
          <cell r="AX71">
            <v>0</v>
          </cell>
          <cell r="AY71">
            <v>0</v>
          </cell>
          <cell r="AZ71">
            <v>0</v>
          </cell>
          <cell r="BA71"/>
          <cell r="BB71"/>
          <cell r="BC71" t="str">
            <v>Tp, HCM, ngày 11 tháng 3 năm 2024</v>
          </cell>
          <cell r="BD71"/>
          <cell r="BE71"/>
          <cell r="BF71"/>
          <cell r="BG71">
            <v>52</v>
          </cell>
          <cell r="BH71"/>
          <cell r="BI71">
            <v>52</v>
          </cell>
          <cell r="BJ71"/>
          <cell r="BK71">
            <v>52</v>
          </cell>
          <cell r="BL71" t="str">
            <v>Năm mươi hai</v>
          </cell>
          <cell r="BM71">
            <v>52</v>
          </cell>
          <cell r="BN71" t="str">
            <v>Năm mươi hai đồng</v>
          </cell>
          <cell r="BO71"/>
          <cell r="BP71"/>
          <cell r="BQ71"/>
          <cell r="BR71"/>
          <cell r="BS71"/>
          <cell r="BT71"/>
          <cell r="BU71"/>
          <cell r="BV71">
            <v>0</v>
          </cell>
        </row>
        <row r="72">
          <cell r="A72"/>
          <cell r="B72"/>
          <cell r="C72"/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 t="str">
            <v>Ông</v>
          </cell>
          <cell r="S72" t="str">
            <v>ACCENT</v>
          </cell>
          <cell r="T72" t="str">
            <v>ACCENT AT</v>
          </cell>
          <cell r="U72" t="e">
            <v>#N/A</v>
          </cell>
          <cell r="V72" t="e">
            <v>#N/A</v>
          </cell>
          <cell r="W72"/>
          <cell r="X72"/>
          <cell r="Y72"/>
          <cell r="Z72"/>
          <cell r="AA72" t="e">
            <v>#N/A</v>
          </cell>
          <cell r="AB72"/>
          <cell r="AC72"/>
          <cell r="AD72" t="str">
            <v>Không đồng. đồng</v>
          </cell>
          <cell r="AE72" t="str">
            <v>,,,,,.</v>
          </cell>
          <cell r="AF72"/>
          <cell r="AG72"/>
          <cell r="AH72" t="str">
            <v>Không đồng. đồng</v>
          </cell>
          <cell r="AI72"/>
          <cell r="AJ72"/>
          <cell r="AK72">
            <v>0</v>
          </cell>
          <cell r="AL72">
            <v>0</v>
          </cell>
          <cell r="AM72">
            <v>0</v>
          </cell>
          <cell r="AN72">
            <v>53</v>
          </cell>
          <cell r="AO72"/>
          <cell r="AP72"/>
          <cell r="AQ72"/>
          <cell r="AR72"/>
          <cell r="AS72"/>
          <cell r="AT72"/>
          <cell r="AU72"/>
          <cell r="AV72"/>
          <cell r="AW72"/>
          <cell r="AX72">
            <v>0</v>
          </cell>
          <cell r="AY72">
            <v>0</v>
          </cell>
          <cell r="AZ72">
            <v>0</v>
          </cell>
          <cell r="BA72"/>
          <cell r="BB72"/>
          <cell r="BC72" t="str">
            <v>Tp, HCM, ngày 11 tháng 3 năm 2024</v>
          </cell>
          <cell r="BD72"/>
          <cell r="BE72"/>
          <cell r="BF72"/>
          <cell r="BG72">
            <v>53</v>
          </cell>
          <cell r="BH72"/>
          <cell r="BI72">
            <v>53</v>
          </cell>
          <cell r="BJ72"/>
          <cell r="BK72">
            <v>53</v>
          </cell>
          <cell r="BL72" t="str">
            <v>Năm mươi ba</v>
          </cell>
          <cell r="BM72">
            <v>53</v>
          </cell>
          <cell r="BN72" t="str">
            <v>Năm mươi ba đồng</v>
          </cell>
          <cell r="BO72"/>
          <cell r="BP72"/>
          <cell r="BQ72"/>
          <cell r="BR72"/>
          <cell r="BS72"/>
          <cell r="BT72"/>
          <cell r="BU72"/>
          <cell r="BV72">
            <v>0</v>
          </cell>
        </row>
        <row r="73">
          <cell r="A73"/>
          <cell r="B73"/>
          <cell r="C73"/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 t="str">
            <v>Ông</v>
          </cell>
          <cell r="S73" t="str">
            <v>ACCENT</v>
          </cell>
          <cell r="T73" t="str">
            <v>ACCENT AT</v>
          </cell>
          <cell r="U73" t="e">
            <v>#N/A</v>
          </cell>
          <cell r="V73" t="e">
            <v>#N/A</v>
          </cell>
          <cell r="W73"/>
          <cell r="X73"/>
          <cell r="Y73"/>
          <cell r="Z73"/>
          <cell r="AA73" t="e">
            <v>#N/A</v>
          </cell>
          <cell r="AB73"/>
          <cell r="AC73"/>
          <cell r="AD73" t="str">
            <v>Không đồng. đồng</v>
          </cell>
          <cell r="AE73" t="str">
            <v>,,,,,.</v>
          </cell>
          <cell r="AF73"/>
          <cell r="AG73"/>
          <cell r="AH73" t="str">
            <v>Không đồng. đồng</v>
          </cell>
          <cell r="AI73"/>
          <cell r="AJ73"/>
          <cell r="AK73">
            <v>0</v>
          </cell>
          <cell r="AL73">
            <v>0</v>
          </cell>
          <cell r="AM73">
            <v>0</v>
          </cell>
          <cell r="AN73">
            <v>54</v>
          </cell>
          <cell r="AO73"/>
          <cell r="AP73"/>
          <cell r="AQ73"/>
          <cell r="AR73"/>
          <cell r="AS73"/>
          <cell r="AT73"/>
          <cell r="AU73"/>
          <cell r="AV73"/>
          <cell r="AW73"/>
          <cell r="AX73">
            <v>0</v>
          </cell>
          <cell r="AY73">
            <v>0</v>
          </cell>
          <cell r="AZ73">
            <v>0</v>
          </cell>
          <cell r="BA73"/>
          <cell r="BB73"/>
          <cell r="BC73" t="str">
            <v>Tp, HCM, ngày 11 tháng 3 năm 2024</v>
          </cell>
          <cell r="BD73"/>
          <cell r="BE73"/>
          <cell r="BF73"/>
          <cell r="BG73">
            <v>54</v>
          </cell>
          <cell r="BH73"/>
          <cell r="BI73">
            <v>54</v>
          </cell>
          <cell r="BJ73"/>
          <cell r="BK73">
            <v>54</v>
          </cell>
          <cell r="BL73" t="str">
            <v>Năm mươi bốn</v>
          </cell>
          <cell r="BM73">
            <v>54</v>
          </cell>
          <cell r="BN73" t="str">
            <v>Năm mươi bốn đồng</v>
          </cell>
          <cell r="BO73"/>
          <cell r="BP73"/>
          <cell r="BQ73"/>
          <cell r="BR73"/>
          <cell r="BS73"/>
          <cell r="BT73"/>
          <cell r="BU73"/>
          <cell r="BV73">
            <v>0</v>
          </cell>
        </row>
        <row r="74">
          <cell r="A74"/>
          <cell r="B74"/>
          <cell r="C74"/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 t="str">
            <v>Ông</v>
          </cell>
          <cell r="S74" t="str">
            <v>ACCENT</v>
          </cell>
          <cell r="T74" t="str">
            <v>ACCENT AT</v>
          </cell>
          <cell r="U74" t="e">
            <v>#N/A</v>
          </cell>
          <cell r="V74" t="e">
            <v>#N/A</v>
          </cell>
          <cell r="W74"/>
          <cell r="X74"/>
          <cell r="Y74"/>
          <cell r="Z74"/>
          <cell r="AA74" t="e">
            <v>#N/A</v>
          </cell>
          <cell r="AB74"/>
          <cell r="AC74"/>
          <cell r="AD74" t="str">
            <v>Không đồng. đồng</v>
          </cell>
          <cell r="AE74" t="str">
            <v>,,,,,.</v>
          </cell>
          <cell r="AF74"/>
          <cell r="AG74"/>
          <cell r="AH74" t="str">
            <v>Không đồng. đồng</v>
          </cell>
          <cell r="AI74"/>
          <cell r="AJ74"/>
          <cell r="AK74">
            <v>0</v>
          </cell>
          <cell r="AL74">
            <v>0</v>
          </cell>
          <cell r="AM74">
            <v>0</v>
          </cell>
          <cell r="AN74">
            <v>55</v>
          </cell>
          <cell r="AO74"/>
          <cell r="AP74"/>
          <cell r="AQ74"/>
          <cell r="AR74"/>
          <cell r="AS74"/>
          <cell r="AT74"/>
          <cell r="AU74"/>
          <cell r="AV74"/>
          <cell r="AW74"/>
          <cell r="AX74">
            <v>0</v>
          </cell>
          <cell r="AY74">
            <v>0</v>
          </cell>
          <cell r="AZ74">
            <v>0</v>
          </cell>
          <cell r="BA74"/>
          <cell r="BB74"/>
          <cell r="BC74" t="str">
            <v>Tp, HCM, ngày 11 tháng 3 năm 2024</v>
          </cell>
          <cell r="BD74"/>
          <cell r="BE74"/>
          <cell r="BF74"/>
          <cell r="BG74">
            <v>55</v>
          </cell>
          <cell r="BH74"/>
          <cell r="BI74">
            <v>55</v>
          </cell>
          <cell r="BJ74"/>
          <cell r="BK74">
            <v>55</v>
          </cell>
          <cell r="BL74" t="str">
            <v>Năm mươi lăm</v>
          </cell>
          <cell r="BM74">
            <v>55</v>
          </cell>
          <cell r="BN74" t="str">
            <v>Năm mươi lăm đồng</v>
          </cell>
          <cell r="BO74"/>
          <cell r="BP74"/>
          <cell r="BQ74"/>
          <cell r="BR74"/>
          <cell r="BS74"/>
          <cell r="BT74"/>
          <cell r="BU74"/>
          <cell r="BV74">
            <v>0</v>
          </cell>
        </row>
        <row r="75">
          <cell r="A75"/>
          <cell r="B75"/>
          <cell r="C75"/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 t="str">
            <v>Ông</v>
          </cell>
          <cell r="S75" t="str">
            <v>ACCENT</v>
          </cell>
          <cell r="T75" t="str">
            <v>ACCENT AT</v>
          </cell>
          <cell r="U75" t="e">
            <v>#N/A</v>
          </cell>
          <cell r="V75" t="e">
            <v>#N/A</v>
          </cell>
          <cell r="W75"/>
          <cell r="X75"/>
          <cell r="Y75"/>
          <cell r="Z75"/>
          <cell r="AA75" t="e">
            <v>#N/A</v>
          </cell>
          <cell r="AB75"/>
          <cell r="AC75"/>
          <cell r="AD75" t="str">
            <v>Không đồng. đồng</v>
          </cell>
          <cell r="AE75" t="str">
            <v>,,,,,.</v>
          </cell>
          <cell r="AF75"/>
          <cell r="AG75"/>
          <cell r="AH75" t="str">
            <v>Không đồng. đồng</v>
          </cell>
          <cell r="AI75"/>
          <cell r="AJ75"/>
          <cell r="AK75">
            <v>0</v>
          </cell>
          <cell r="AL75">
            <v>0</v>
          </cell>
          <cell r="AM75">
            <v>0</v>
          </cell>
          <cell r="AN75">
            <v>56</v>
          </cell>
          <cell r="AO75"/>
          <cell r="AP75"/>
          <cell r="AQ75"/>
          <cell r="AR75"/>
          <cell r="AS75"/>
          <cell r="AT75"/>
          <cell r="AU75"/>
          <cell r="AV75"/>
          <cell r="AW75"/>
          <cell r="AX75">
            <v>0</v>
          </cell>
          <cell r="AY75">
            <v>0</v>
          </cell>
          <cell r="AZ75">
            <v>0</v>
          </cell>
          <cell r="BA75"/>
          <cell r="BB75"/>
          <cell r="BC75" t="str">
            <v>Tp, HCM, ngày 11 tháng 3 năm 2024</v>
          </cell>
          <cell r="BD75"/>
          <cell r="BE75"/>
          <cell r="BF75"/>
          <cell r="BG75">
            <v>56</v>
          </cell>
          <cell r="BH75"/>
          <cell r="BI75">
            <v>56</v>
          </cell>
          <cell r="BJ75"/>
          <cell r="BK75">
            <v>56</v>
          </cell>
          <cell r="BL75" t="str">
            <v>Năm mươi sáu</v>
          </cell>
          <cell r="BM75">
            <v>56</v>
          </cell>
          <cell r="BN75" t="str">
            <v>Năm mươi sáu đồng</v>
          </cell>
          <cell r="BO75"/>
          <cell r="BP75"/>
          <cell r="BQ75"/>
          <cell r="BR75"/>
          <cell r="BS75"/>
          <cell r="BT75"/>
          <cell r="BU75"/>
          <cell r="BV75">
            <v>0</v>
          </cell>
        </row>
        <row r="76">
          <cell r="A76"/>
          <cell r="B76"/>
          <cell r="C76"/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 t="str">
            <v>Ông</v>
          </cell>
          <cell r="S76" t="str">
            <v>ACCENT</v>
          </cell>
          <cell r="T76" t="str">
            <v>ACCENT AT</v>
          </cell>
          <cell r="U76" t="e">
            <v>#N/A</v>
          </cell>
          <cell r="V76" t="e">
            <v>#N/A</v>
          </cell>
          <cell r="W76"/>
          <cell r="X76"/>
          <cell r="Y76"/>
          <cell r="Z76"/>
          <cell r="AA76" t="e">
            <v>#N/A</v>
          </cell>
          <cell r="AB76"/>
          <cell r="AC76"/>
          <cell r="AD76" t="str">
            <v>Không đồng. đồng</v>
          </cell>
          <cell r="AE76" t="str">
            <v>,,,,,.</v>
          </cell>
          <cell r="AF76"/>
          <cell r="AG76"/>
          <cell r="AH76" t="str">
            <v>Không đồng. đồng</v>
          </cell>
          <cell r="AI76"/>
          <cell r="AJ76"/>
          <cell r="AK76">
            <v>0</v>
          </cell>
          <cell r="AL76">
            <v>0</v>
          </cell>
          <cell r="AM76">
            <v>0</v>
          </cell>
          <cell r="AN76">
            <v>57</v>
          </cell>
          <cell r="AO76"/>
          <cell r="AP76"/>
          <cell r="AQ76"/>
          <cell r="AR76"/>
          <cell r="AS76"/>
          <cell r="AT76"/>
          <cell r="AU76"/>
          <cell r="AV76"/>
          <cell r="AW76"/>
          <cell r="AX76">
            <v>0</v>
          </cell>
          <cell r="AY76">
            <v>0</v>
          </cell>
          <cell r="AZ76">
            <v>0</v>
          </cell>
          <cell r="BA76"/>
          <cell r="BB76"/>
          <cell r="BC76" t="str">
            <v>Tp, HCM, ngày 11 tháng 3 năm 2024</v>
          </cell>
          <cell r="BD76"/>
          <cell r="BE76"/>
          <cell r="BF76"/>
          <cell r="BG76">
            <v>57</v>
          </cell>
          <cell r="BH76"/>
          <cell r="BI76">
            <v>57</v>
          </cell>
          <cell r="BJ76"/>
          <cell r="BK76">
            <v>57</v>
          </cell>
          <cell r="BL76" t="str">
            <v>Năm mươi bảy</v>
          </cell>
          <cell r="BM76">
            <v>57</v>
          </cell>
          <cell r="BN76" t="str">
            <v>Năm mươi bảy đồng</v>
          </cell>
          <cell r="BO76"/>
          <cell r="BP76"/>
          <cell r="BQ76"/>
          <cell r="BR76"/>
          <cell r="BS76"/>
          <cell r="BT76"/>
          <cell r="BU76"/>
          <cell r="BV76">
            <v>0</v>
          </cell>
        </row>
        <row r="77">
          <cell r="A77"/>
          <cell r="B77"/>
          <cell r="C77"/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 t="str">
            <v>Ông</v>
          </cell>
          <cell r="S77" t="str">
            <v>ACCENT</v>
          </cell>
          <cell r="T77" t="str">
            <v>ACCENT AT</v>
          </cell>
          <cell r="U77" t="e">
            <v>#N/A</v>
          </cell>
          <cell r="V77" t="e">
            <v>#N/A</v>
          </cell>
          <cell r="W77"/>
          <cell r="X77"/>
          <cell r="Y77"/>
          <cell r="Z77"/>
          <cell r="AA77" t="e">
            <v>#N/A</v>
          </cell>
          <cell r="AB77"/>
          <cell r="AC77"/>
          <cell r="AD77" t="str">
            <v>Không đồng. đồng</v>
          </cell>
          <cell r="AE77" t="str">
            <v>,,,,,.</v>
          </cell>
          <cell r="AF77"/>
          <cell r="AG77"/>
          <cell r="AH77" t="str">
            <v>Không đồng. đồng</v>
          </cell>
          <cell r="AI77"/>
          <cell r="AJ77"/>
          <cell r="AK77">
            <v>0</v>
          </cell>
          <cell r="AL77">
            <v>0</v>
          </cell>
          <cell r="AM77">
            <v>0</v>
          </cell>
          <cell r="AN77">
            <v>58</v>
          </cell>
          <cell r="AO77"/>
          <cell r="AP77"/>
          <cell r="AQ77"/>
          <cell r="AR77"/>
          <cell r="AS77"/>
          <cell r="AT77"/>
          <cell r="AU77"/>
          <cell r="AV77"/>
          <cell r="AW77"/>
          <cell r="AX77">
            <v>0</v>
          </cell>
          <cell r="AY77">
            <v>0</v>
          </cell>
          <cell r="AZ77">
            <v>0</v>
          </cell>
          <cell r="BA77"/>
          <cell r="BB77"/>
          <cell r="BC77" t="str">
            <v>Tp, HCM, ngày 11 tháng 3 năm 2024</v>
          </cell>
          <cell r="BD77"/>
          <cell r="BE77"/>
          <cell r="BF77"/>
          <cell r="BG77">
            <v>58</v>
          </cell>
          <cell r="BH77"/>
          <cell r="BI77">
            <v>58</v>
          </cell>
          <cell r="BJ77"/>
          <cell r="BK77">
            <v>58</v>
          </cell>
          <cell r="BL77" t="str">
            <v>Năm mươi tám</v>
          </cell>
          <cell r="BM77">
            <v>58</v>
          </cell>
          <cell r="BN77" t="str">
            <v>Năm mươi tám đồng</v>
          </cell>
          <cell r="BO77"/>
          <cell r="BP77"/>
          <cell r="BQ77"/>
          <cell r="BR77"/>
          <cell r="BS77"/>
          <cell r="BT77"/>
          <cell r="BU77"/>
          <cell r="BV77">
            <v>0</v>
          </cell>
        </row>
        <row r="78">
          <cell r="A78"/>
          <cell r="B78"/>
          <cell r="C78"/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 t="str">
            <v>Ông</v>
          </cell>
          <cell r="S78" t="str">
            <v>ACCENT</v>
          </cell>
          <cell r="T78" t="str">
            <v>ACCENT AT</v>
          </cell>
          <cell r="U78" t="e">
            <v>#N/A</v>
          </cell>
          <cell r="V78" t="e">
            <v>#N/A</v>
          </cell>
          <cell r="W78"/>
          <cell r="X78"/>
          <cell r="Y78"/>
          <cell r="Z78"/>
          <cell r="AA78" t="e">
            <v>#N/A</v>
          </cell>
          <cell r="AB78"/>
          <cell r="AC78"/>
          <cell r="AD78" t="str">
            <v>Không đồng. đồng</v>
          </cell>
          <cell r="AE78" t="str">
            <v>,,,,,.</v>
          </cell>
          <cell r="AF78"/>
          <cell r="AG78"/>
          <cell r="AH78" t="str">
            <v>Không đồng. đồng</v>
          </cell>
          <cell r="AI78"/>
          <cell r="AJ78"/>
          <cell r="AK78">
            <v>0</v>
          </cell>
          <cell r="AL78">
            <v>0</v>
          </cell>
          <cell r="AM78">
            <v>0</v>
          </cell>
          <cell r="AN78">
            <v>59</v>
          </cell>
          <cell r="AO78"/>
          <cell r="AP78"/>
          <cell r="AQ78"/>
          <cell r="AR78"/>
          <cell r="AS78"/>
          <cell r="AT78"/>
          <cell r="AU78"/>
          <cell r="AV78"/>
          <cell r="AW78"/>
          <cell r="AX78">
            <v>0</v>
          </cell>
          <cell r="AY78">
            <v>0</v>
          </cell>
          <cell r="AZ78">
            <v>0</v>
          </cell>
          <cell r="BA78"/>
          <cell r="BB78"/>
          <cell r="BC78" t="str">
            <v>Tp, HCM, ngày 11 tháng 3 năm 2024</v>
          </cell>
          <cell r="BD78"/>
          <cell r="BE78"/>
          <cell r="BF78"/>
          <cell r="BG78">
            <v>59</v>
          </cell>
          <cell r="BH78"/>
          <cell r="BI78">
            <v>59</v>
          </cell>
          <cell r="BJ78"/>
          <cell r="BK78">
            <v>59</v>
          </cell>
          <cell r="BL78" t="str">
            <v>Năm mươi chín</v>
          </cell>
          <cell r="BM78">
            <v>59</v>
          </cell>
          <cell r="BN78" t="str">
            <v>Năm mươi chín đồng</v>
          </cell>
          <cell r="BO78"/>
          <cell r="BP78"/>
          <cell r="BQ78"/>
          <cell r="BR78"/>
          <cell r="BS78"/>
          <cell r="BT78"/>
          <cell r="BU78"/>
          <cell r="BV78">
            <v>0</v>
          </cell>
        </row>
        <row r="79">
          <cell r="A79"/>
          <cell r="B79"/>
          <cell r="C79"/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 t="str">
            <v>Ông</v>
          </cell>
          <cell r="S79" t="str">
            <v>ACCENT</v>
          </cell>
          <cell r="T79" t="str">
            <v>ACCENT AT</v>
          </cell>
          <cell r="U79" t="e">
            <v>#N/A</v>
          </cell>
          <cell r="V79" t="e">
            <v>#N/A</v>
          </cell>
          <cell r="W79"/>
          <cell r="X79"/>
          <cell r="Y79"/>
          <cell r="Z79"/>
          <cell r="AA79" t="e">
            <v>#N/A</v>
          </cell>
          <cell r="AB79"/>
          <cell r="AC79"/>
          <cell r="AD79" t="str">
            <v>Không đồng. đồng</v>
          </cell>
          <cell r="AE79" t="str">
            <v>,,,,,.</v>
          </cell>
          <cell r="AF79"/>
          <cell r="AG79"/>
          <cell r="AH79" t="str">
            <v>Không đồng. đồng</v>
          </cell>
          <cell r="AI79"/>
          <cell r="AJ79"/>
          <cell r="AK79">
            <v>0</v>
          </cell>
          <cell r="AL79">
            <v>0</v>
          </cell>
          <cell r="AM79">
            <v>0</v>
          </cell>
          <cell r="AN79">
            <v>60</v>
          </cell>
          <cell r="AO79"/>
          <cell r="AP79"/>
          <cell r="AQ79"/>
          <cell r="AR79"/>
          <cell r="AS79"/>
          <cell r="AT79"/>
          <cell r="AU79"/>
          <cell r="AV79"/>
          <cell r="AW79"/>
          <cell r="AX79">
            <v>0</v>
          </cell>
          <cell r="AY79">
            <v>0</v>
          </cell>
          <cell r="AZ79">
            <v>0</v>
          </cell>
          <cell r="BA79"/>
          <cell r="BB79"/>
          <cell r="BC79" t="str">
            <v>Tp, HCM, ngày 11 tháng 3 năm 2024</v>
          </cell>
          <cell r="BD79"/>
          <cell r="BE79"/>
          <cell r="BF79"/>
          <cell r="BG79">
            <v>60</v>
          </cell>
          <cell r="BH79"/>
          <cell r="BI79">
            <v>60</v>
          </cell>
          <cell r="BJ79"/>
          <cell r="BK79">
            <v>60</v>
          </cell>
          <cell r="BL79" t="str">
            <v>Sáu mươi</v>
          </cell>
          <cell r="BM79">
            <v>60</v>
          </cell>
          <cell r="BN79" t="str">
            <v>Sáu mươi đồng</v>
          </cell>
          <cell r="BO79"/>
          <cell r="BP79"/>
          <cell r="BQ79"/>
          <cell r="BR79"/>
          <cell r="BS79"/>
          <cell r="BT79"/>
          <cell r="BU79"/>
          <cell r="BV79">
            <v>0</v>
          </cell>
        </row>
        <row r="80">
          <cell r="A80"/>
          <cell r="B80"/>
          <cell r="C80"/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 t="str">
            <v>Ông</v>
          </cell>
          <cell r="S80" t="str">
            <v>ACCENT</v>
          </cell>
          <cell r="T80" t="str">
            <v>ACCENT AT</v>
          </cell>
          <cell r="U80" t="e">
            <v>#N/A</v>
          </cell>
          <cell r="V80" t="e">
            <v>#N/A</v>
          </cell>
          <cell r="W80"/>
          <cell r="X80"/>
          <cell r="Y80"/>
          <cell r="Z80"/>
          <cell r="AA80" t="e">
            <v>#N/A</v>
          </cell>
          <cell r="AB80"/>
          <cell r="AC80"/>
          <cell r="AD80" t="str">
            <v>Không đồng. đồng</v>
          </cell>
          <cell r="AE80" t="str">
            <v>,,,,,.</v>
          </cell>
          <cell r="AF80"/>
          <cell r="AG80"/>
          <cell r="AH80" t="str">
            <v>Không đồng. đồng</v>
          </cell>
          <cell r="AI80"/>
          <cell r="AJ80"/>
          <cell r="AK80">
            <v>0</v>
          </cell>
          <cell r="AL80">
            <v>0</v>
          </cell>
          <cell r="AM80">
            <v>0</v>
          </cell>
          <cell r="AN80">
            <v>61</v>
          </cell>
          <cell r="AO80"/>
          <cell r="AP80"/>
          <cell r="AQ80"/>
          <cell r="AR80"/>
          <cell r="AS80"/>
          <cell r="AT80"/>
          <cell r="AU80"/>
          <cell r="AV80"/>
          <cell r="AW80"/>
          <cell r="AX80">
            <v>0</v>
          </cell>
          <cell r="AY80">
            <v>0</v>
          </cell>
          <cell r="AZ80">
            <v>0</v>
          </cell>
          <cell r="BA80"/>
          <cell r="BB80"/>
          <cell r="BC80" t="str">
            <v>Tp, HCM, ngày 11 tháng 3 năm 2024</v>
          </cell>
          <cell r="BD80"/>
          <cell r="BE80"/>
          <cell r="BF80"/>
          <cell r="BG80">
            <v>61</v>
          </cell>
          <cell r="BH80"/>
          <cell r="BI80">
            <v>61</v>
          </cell>
          <cell r="BJ80"/>
          <cell r="BK80">
            <v>61</v>
          </cell>
          <cell r="BL80" t="str">
            <v>Sáu mươi mốt</v>
          </cell>
          <cell r="BM80">
            <v>61</v>
          </cell>
          <cell r="BN80" t="str">
            <v>Sáu mươi mốt đồng</v>
          </cell>
          <cell r="BO80"/>
          <cell r="BP80"/>
          <cell r="BQ80"/>
          <cell r="BR80"/>
          <cell r="BS80"/>
          <cell r="BT80"/>
          <cell r="BU80"/>
          <cell r="BV80">
            <v>0</v>
          </cell>
        </row>
        <row r="81">
          <cell r="A81"/>
          <cell r="B81"/>
          <cell r="C81"/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 t="str">
            <v>Ông</v>
          </cell>
          <cell r="S81" t="str">
            <v>ACCENT</v>
          </cell>
          <cell r="T81" t="str">
            <v>ACCENT AT</v>
          </cell>
          <cell r="U81" t="e">
            <v>#N/A</v>
          </cell>
          <cell r="V81" t="e">
            <v>#N/A</v>
          </cell>
          <cell r="W81"/>
          <cell r="X81"/>
          <cell r="Y81"/>
          <cell r="Z81"/>
          <cell r="AA81" t="e">
            <v>#N/A</v>
          </cell>
          <cell r="AB81"/>
          <cell r="AC81"/>
          <cell r="AD81" t="str">
            <v>Không đồng. đồng</v>
          </cell>
          <cell r="AE81" t="str">
            <v>,,,,,.</v>
          </cell>
          <cell r="AF81"/>
          <cell r="AG81"/>
          <cell r="AH81" t="str">
            <v>Không đồng. đồng</v>
          </cell>
          <cell r="AI81"/>
          <cell r="AJ81"/>
          <cell r="AK81">
            <v>0</v>
          </cell>
          <cell r="AL81">
            <v>0</v>
          </cell>
          <cell r="AM81">
            <v>0</v>
          </cell>
          <cell r="AN81">
            <v>62</v>
          </cell>
          <cell r="AO81"/>
          <cell r="AP81"/>
          <cell r="AQ81"/>
          <cell r="AR81"/>
          <cell r="AS81"/>
          <cell r="AT81"/>
          <cell r="AU81"/>
          <cell r="AV81"/>
          <cell r="AW81"/>
          <cell r="AX81">
            <v>0</v>
          </cell>
          <cell r="AY81">
            <v>0</v>
          </cell>
          <cell r="AZ81">
            <v>0</v>
          </cell>
          <cell r="BA81"/>
          <cell r="BB81"/>
          <cell r="BC81" t="str">
            <v>Tp, HCM, ngày 11 tháng 3 năm 2024</v>
          </cell>
          <cell r="BD81"/>
          <cell r="BE81"/>
          <cell r="BF81"/>
          <cell r="BG81">
            <v>62</v>
          </cell>
          <cell r="BH81"/>
          <cell r="BI81">
            <v>62</v>
          </cell>
          <cell r="BJ81"/>
          <cell r="BK81">
            <v>62</v>
          </cell>
          <cell r="BL81" t="str">
            <v>Sáu mươi hai</v>
          </cell>
          <cell r="BM81">
            <v>62</v>
          </cell>
          <cell r="BN81" t="str">
            <v>Sáu mươi hai đồng</v>
          </cell>
          <cell r="BO81"/>
          <cell r="BP81"/>
          <cell r="BQ81"/>
          <cell r="BR81"/>
          <cell r="BS81"/>
          <cell r="BT81"/>
          <cell r="BU81"/>
          <cell r="BV81">
            <v>0</v>
          </cell>
        </row>
        <row r="82">
          <cell r="A82"/>
          <cell r="B82"/>
          <cell r="C82"/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 t="str">
            <v>Ông</v>
          </cell>
          <cell r="S82" t="str">
            <v>ACCENT</v>
          </cell>
          <cell r="T82" t="str">
            <v>ACCENT AT</v>
          </cell>
          <cell r="U82" t="e">
            <v>#N/A</v>
          </cell>
          <cell r="V82" t="e">
            <v>#N/A</v>
          </cell>
          <cell r="W82"/>
          <cell r="X82"/>
          <cell r="Y82"/>
          <cell r="Z82"/>
          <cell r="AA82" t="e">
            <v>#N/A</v>
          </cell>
          <cell r="AB82"/>
          <cell r="AC82"/>
          <cell r="AD82" t="str">
            <v>Không đồng. đồng</v>
          </cell>
          <cell r="AE82" t="str">
            <v>,,,,,.</v>
          </cell>
          <cell r="AF82"/>
          <cell r="AG82"/>
          <cell r="AH82" t="str">
            <v>Không đồng. đồng</v>
          </cell>
          <cell r="AI82"/>
          <cell r="AJ82"/>
          <cell r="AK82">
            <v>0</v>
          </cell>
          <cell r="AL82">
            <v>0</v>
          </cell>
          <cell r="AM82">
            <v>0</v>
          </cell>
          <cell r="AN82">
            <v>63</v>
          </cell>
          <cell r="AO82"/>
          <cell r="AP82"/>
          <cell r="AQ82"/>
          <cell r="AR82"/>
          <cell r="AS82"/>
          <cell r="AT82"/>
          <cell r="AU82"/>
          <cell r="AV82"/>
          <cell r="AW82"/>
          <cell r="AX82">
            <v>0</v>
          </cell>
          <cell r="AY82">
            <v>0</v>
          </cell>
          <cell r="AZ82">
            <v>0</v>
          </cell>
          <cell r="BA82"/>
          <cell r="BB82"/>
          <cell r="BC82" t="str">
            <v>Tp, HCM, ngày 11 tháng 3 năm 2024</v>
          </cell>
          <cell r="BD82"/>
          <cell r="BE82"/>
          <cell r="BF82"/>
          <cell r="BG82">
            <v>63</v>
          </cell>
          <cell r="BH82"/>
          <cell r="BI82">
            <v>63</v>
          </cell>
          <cell r="BJ82"/>
          <cell r="BK82">
            <v>63</v>
          </cell>
          <cell r="BL82" t="str">
            <v>Sáu mươi ba</v>
          </cell>
          <cell r="BM82">
            <v>63</v>
          </cell>
          <cell r="BN82" t="str">
            <v>Sáu mươi ba đồng</v>
          </cell>
          <cell r="BO82"/>
          <cell r="BP82"/>
          <cell r="BQ82"/>
          <cell r="BR82"/>
          <cell r="BS82"/>
          <cell r="BT82"/>
          <cell r="BU82"/>
          <cell r="BV82">
            <v>0</v>
          </cell>
        </row>
        <row r="83">
          <cell r="A83"/>
          <cell r="B83"/>
          <cell r="C83"/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 t="str">
            <v>Ông</v>
          </cell>
          <cell r="S83" t="str">
            <v>ACCENT</v>
          </cell>
          <cell r="T83" t="str">
            <v>ACCENT AT</v>
          </cell>
          <cell r="U83" t="e">
            <v>#N/A</v>
          </cell>
          <cell r="V83" t="e">
            <v>#N/A</v>
          </cell>
          <cell r="W83"/>
          <cell r="X83"/>
          <cell r="Y83"/>
          <cell r="Z83"/>
          <cell r="AA83" t="e">
            <v>#N/A</v>
          </cell>
          <cell r="AB83"/>
          <cell r="AC83"/>
          <cell r="AD83" t="str">
            <v>Không đồng. đồng</v>
          </cell>
          <cell r="AE83" t="str">
            <v>,,,,,.</v>
          </cell>
          <cell r="AF83"/>
          <cell r="AG83"/>
          <cell r="AH83" t="str">
            <v>Không đồng. đồng</v>
          </cell>
          <cell r="AI83"/>
          <cell r="AJ83"/>
          <cell r="AK83">
            <v>0</v>
          </cell>
          <cell r="AL83">
            <v>0</v>
          </cell>
          <cell r="AM83">
            <v>0</v>
          </cell>
          <cell r="AN83">
            <v>64</v>
          </cell>
          <cell r="AO83"/>
          <cell r="AP83"/>
          <cell r="AQ83"/>
          <cell r="AR83"/>
          <cell r="AS83"/>
          <cell r="AT83"/>
          <cell r="AU83"/>
          <cell r="AV83"/>
          <cell r="AW83"/>
          <cell r="AX83">
            <v>0</v>
          </cell>
          <cell r="AY83">
            <v>0</v>
          </cell>
          <cell r="AZ83">
            <v>0</v>
          </cell>
          <cell r="BA83"/>
          <cell r="BB83"/>
          <cell r="BC83" t="str">
            <v>Tp, HCM, ngày 11 tháng 3 năm 2024</v>
          </cell>
          <cell r="BD83"/>
          <cell r="BE83"/>
          <cell r="BF83"/>
          <cell r="BG83">
            <v>64</v>
          </cell>
          <cell r="BH83"/>
          <cell r="BI83">
            <v>64</v>
          </cell>
          <cell r="BJ83"/>
          <cell r="BK83">
            <v>64</v>
          </cell>
          <cell r="BL83" t="str">
            <v>Sáu mươi bốn</v>
          </cell>
          <cell r="BM83">
            <v>64</v>
          </cell>
          <cell r="BN83" t="str">
            <v>Sáu mươi bốn đồng</v>
          </cell>
          <cell r="BO83"/>
          <cell r="BP83"/>
          <cell r="BQ83"/>
          <cell r="BR83"/>
          <cell r="BS83"/>
          <cell r="BT83"/>
          <cell r="BU83"/>
          <cell r="BV83">
            <v>0</v>
          </cell>
        </row>
        <row r="84">
          <cell r="A84"/>
          <cell r="B84"/>
          <cell r="C84"/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 t="str">
            <v>Ông</v>
          </cell>
          <cell r="S84" t="str">
            <v>ACCENT</v>
          </cell>
          <cell r="T84" t="str">
            <v>ACCENT AT</v>
          </cell>
          <cell r="U84" t="e">
            <v>#N/A</v>
          </cell>
          <cell r="V84" t="e">
            <v>#N/A</v>
          </cell>
          <cell r="W84"/>
          <cell r="X84"/>
          <cell r="Y84"/>
          <cell r="Z84"/>
          <cell r="AA84" t="e">
            <v>#N/A</v>
          </cell>
          <cell r="AB84"/>
          <cell r="AC84"/>
          <cell r="AD84" t="str">
            <v>Không đồng. đồng</v>
          </cell>
          <cell r="AE84" t="str">
            <v>,,,,,.</v>
          </cell>
          <cell r="AF84"/>
          <cell r="AG84"/>
          <cell r="AH84" t="str">
            <v>Không đồng. đồng</v>
          </cell>
          <cell r="AI84"/>
          <cell r="AJ84"/>
          <cell r="AK84">
            <v>0</v>
          </cell>
          <cell r="AL84">
            <v>0</v>
          </cell>
          <cell r="AM84">
            <v>0</v>
          </cell>
          <cell r="AN84">
            <v>65</v>
          </cell>
          <cell r="AO84"/>
          <cell r="AP84"/>
          <cell r="AQ84"/>
          <cell r="AR84"/>
          <cell r="AS84"/>
          <cell r="AT84"/>
          <cell r="AU84"/>
          <cell r="AV84"/>
          <cell r="AW84"/>
          <cell r="AX84">
            <v>0</v>
          </cell>
          <cell r="AY84">
            <v>0</v>
          </cell>
          <cell r="AZ84">
            <v>0</v>
          </cell>
          <cell r="BA84"/>
          <cell r="BB84"/>
          <cell r="BC84" t="str">
            <v>Tp, HCM, ngày 11 tháng 3 năm 2024</v>
          </cell>
          <cell r="BD84"/>
          <cell r="BE84"/>
          <cell r="BF84"/>
          <cell r="BG84">
            <v>65</v>
          </cell>
          <cell r="BH84"/>
          <cell r="BI84">
            <v>65</v>
          </cell>
          <cell r="BJ84"/>
          <cell r="BK84">
            <v>65</v>
          </cell>
          <cell r="BL84" t="str">
            <v>Sáu mươi lăm</v>
          </cell>
          <cell r="BM84">
            <v>65</v>
          </cell>
          <cell r="BN84" t="str">
            <v>Sáu mươi lăm đồng</v>
          </cell>
          <cell r="BO84"/>
          <cell r="BP84"/>
          <cell r="BQ84"/>
          <cell r="BR84"/>
          <cell r="BS84"/>
          <cell r="BT84"/>
          <cell r="BU84"/>
          <cell r="BV84">
            <v>0</v>
          </cell>
        </row>
        <row r="85">
          <cell r="A85"/>
          <cell r="B85"/>
          <cell r="C85"/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 t="str">
            <v>Ông</v>
          </cell>
          <cell r="S85" t="str">
            <v>ACCENT</v>
          </cell>
          <cell r="T85" t="str">
            <v>ACCENT AT</v>
          </cell>
          <cell r="U85" t="e">
            <v>#N/A</v>
          </cell>
          <cell r="V85" t="e">
            <v>#N/A</v>
          </cell>
          <cell r="W85"/>
          <cell r="X85"/>
          <cell r="Y85"/>
          <cell r="Z85"/>
          <cell r="AA85" t="e">
            <v>#N/A</v>
          </cell>
          <cell r="AB85"/>
          <cell r="AC85"/>
          <cell r="AD85" t="str">
            <v>Không đồng. đồng</v>
          </cell>
          <cell r="AE85" t="str">
            <v>,,,,,.</v>
          </cell>
          <cell r="AF85"/>
          <cell r="AG85"/>
          <cell r="AH85" t="str">
            <v>Không đồng. đồng</v>
          </cell>
          <cell r="AI85"/>
          <cell r="AJ85"/>
          <cell r="AK85">
            <v>0</v>
          </cell>
          <cell r="AL85">
            <v>0</v>
          </cell>
          <cell r="AM85">
            <v>0</v>
          </cell>
          <cell r="AN85">
            <v>66</v>
          </cell>
          <cell r="AO85"/>
          <cell r="AP85"/>
          <cell r="AQ85"/>
          <cell r="AR85"/>
          <cell r="AS85"/>
          <cell r="AT85"/>
          <cell r="AU85"/>
          <cell r="AV85"/>
          <cell r="AW85"/>
          <cell r="AX85">
            <v>0</v>
          </cell>
          <cell r="AY85">
            <v>0</v>
          </cell>
          <cell r="AZ85">
            <v>0</v>
          </cell>
          <cell r="BA85"/>
          <cell r="BB85"/>
          <cell r="BC85" t="str">
            <v>Tp, HCM, ngày 11 tháng 3 năm 2024</v>
          </cell>
          <cell r="BD85"/>
          <cell r="BE85"/>
          <cell r="BF85"/>
          <cell r="BG85">
            <v>66</v>
          </cell>
          <cell r="BH85"/>
          <cell r="BI85">
            <v>66</v>
          </cell>
          <cell r="BJ85"/>
          <cell r="BK85">
            <v>66</v>
          </cell>
          <cell r="BL85" t="str">
            <v>Sáu mươi sáu</v>
          </cell>
          <cell r="BM85">
            <v>66</v>
          </cell>
          <cell r="BN85" t="str">
            <v>Sáu mươi sáu đồng</v>
          </cell>
          <cell r="BO85"/>
          <cell r="BP85"/>
          <cell r="BQ85"/>
          <cell r="BR85"/>
          <cell r="BS85"/>
          <cell r="BT85"/>
          <cell r="BU85"/>
          <cell r="BV85">
            <v>0</v>
          </cell>
        </row>
        <row r="86">
          <cell r="A86"/>
          <cell r="B86"/>
          <cell r="C86"/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 t="str">
            <v>Ông</v>
          </cell>
          <cell r="S86" t="str">
            <v>ACCENT</v>
          </cell>
          <cell r="T86" t="str">
            <v>ACCENT AT</v>
          </cell>
          <cell r="U86" t="e">
            <v>#N/A</v>
          </cell>
          <cell r="V86" t="e">
            <v>#N/A</v>
          </cell>
          <cell r="W86"/>
          <cell r="X86"/>
          <cell r="Y86"/>
          <cell r="Z86"/>
          <cell r="AA86" t="e">
            <v>#N/A</v>
          </cell>
          <cell r="AB86"/>
          <cell r="AC86"/>
          <cell r="AD86" t="str">
            <v>Không đồng. đồng</v>
          </cell>
          <cell r="AE86" t="str">
            <v>,,,,,.</v>
          </cell>
          <cell r="AF86"/>
          <cell r="AG86"/>
          <cell r="AH86" t="str">
            <v>Không đồng. đồng</v>
          </cell>
          <cell r="AI86"/>
          <cell r="AJ86"/>
          <cell r="AK86">
            <v>0</v>
          </cell>
          <cell r="AL86">
            <v>0</v>
          </cell>
          <cell r="AM86">
            <v>0</v>
          </cell>
          <cell r="AN86">
            <v>67</v>
          </cell>
          <cell r="AO86"/>
          <cell r="AP86"/>
          <cell r="AQ86"/>
          <cell r="AR86"/>
          <cell r="AS86"/>
          <cell r="AT86"/>
          <cell r="AU86"/>
          <cell r="AV86"/>
          <cell r="AW86"/>
          <cell r="AX86">
            <v>0</v>
          </cell>
          <cell r="AY86">
            <v>0</v>
          </cell>
          <cell r="AZ86">
            <v>0</v>
          </cell>
          <cell r="BA86"/>
          <cell r="BB86"/>
          <cell r="BC86" t="str">
            <v>Tp, HCM, ngày 11 tháng 3 năm 2024</v>
          </cell>
          <cell r="BD86"/>
          <cell r="BE86"/>
          <cell r="BF86"/>
          <cell r="BG86">
            <v>67</v>
          </cell>
          <cell r="BH86"/>
          <cell r="BI86">
            <v>67</v>
          </cell>
          <cell r="BJ86"/>
          <cell r="BK86">
            <v>67</v>
          </cell>
          <cell r="BL86" t="str">
            <v>Sáu mươi bảy</v>
          </cell>
          <cell r="BM86">
            <v>67</v>
          </cell>
          <cell r="BN86" t="str">
            <v>Sáu mươi bảy đồng</v>
          </cell>
          <cell r="BO86"/>
          <cell r="BP86"/>
          <cell r="BQ86"/>
          <cell r="BR86"/>
          <cell r="BS86"/>
          <cell r="BT86"/>
          <cell r="BU86"/>
          <cell r="BV86">
            <v>0</v>
          </cell>
        </row>
        <row r="87">
          <cell r="A87"/>
          <cell r="B87"/>
          <cell r="C87"/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 t="str">
            <v>Ông</v>
          </cell>
          <cell r="S87" t="str">
            <v>ACCENT</v>
          </cell>
          <cell r="T87" t="str">
            <v>ACCENT AT</v>
          </cell>
          <cell r="U87" t="e">
            <v>#N/A</v>
          </cell>
          <cell r="V87" t="e">
            <v>#N/A</v>
          </cell>
          <cell r="W87"/>
          <cell r="X87"/>
          <cell r="Y87"/>
          <cell r="Z87"/>
          <cell r="AA87" t="e">
            <v>#N/A</v>
          </cell>
          <cell r="AB87"/>
          <cell r="AC87"/>
          <cell r="AD87" t="str">
            <v>Không đồng. đồng</v>
          </cell>
          <cell r="AE87" t="str">
            <v>,,,,,.</v>
          </cell>
          <cell r="AF87"/>
          <cell r="AG87"/>
          <cell r="AH87" t="str">
            <v>Không đồng. đồng</v>
          </cell>
          <cell r="AI87"/>
          <cell r="AJ87"/>
          <cell r="AK87">
            <v>0</v>
          </cell>
          <cell r="AL87">
            <v>0</v>
          </cell>
          <cell r="AM87">
            <v>0</v>
          </cell>
          <cell r="AN87">
            <v>68</v>
          </cell>
          <cell r="AO87"/>
          <cell r="AP87"/>
          <cell r="AQ87"/>
          <cell r="AR87"/>
          <cell r="AS87"/>
          <cell r="AT87"/>
          <cell r="AU87"/>
          <cell r="AV87"/>
          <cell r="AW87"/>
          <cell r="AX87">
            <v>0</v>
          </cell>
          <cell r="AY87">
            <v>0</v>
          </cell>
          <cell r="AZ87">
            <v>0</v>
          </cell>
          <cell r="BA87"/>
          <cell r="BB87"/>
          <cell r="BC87" t="str">
            <v>Tp, HCM, ngày 11 tháng 3 năm 2024</v>
          </cell>
          <cell r="BD87"/>
          <cell r="BE87"/>
          <cell r="BF87"/>
          <cell r="BG87">
            <v>68</v>
          </cell>
          <cell r="BH87"/>
          <cell r="BI87">
            <v>68</v>
          </cell>
          <cell r="BJ87"/>
          <cell r="BK87">
            <v>68</v>
          </cell>
          <cell r="BL87" t="str">
            <v>Sáu mươi tám</v>
          </cell>
          <cell r="BM87">
            <v>68</v>
          </cell>
          <cell r="BN87" t="str">
            <v>Sáu mươi tám đồng</v>
          </cell>
          <cell r="BO87"/>
          <cell r="BP87"/>
          <cell r="BQ87"/>
          <cell r="BR87"/>
          <cell r="BS87"/>
          <cell r="BT87"/>
          <cell r="BU87"/>
          <cell r="BV87">
            <v>0</v>
          </cell>
        </row>
        <row r="88">
          <cell r="A88"/>
          <cell r="B88"/>
          <cell r="C88"/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 t="str">
            <v>Ông</v>
          </cell>
          <cell r="S88" t="str">
            <v>ACCENT</v>
          </cell>
          <cell r="T88" t="str">
            <v>ACCENT AT</v>
          </cell>
          <cell r="U88" t="e">
            <v>#N/A</v>
          </cell>
          <cell r="V88" t="e">
            <v>#N/A</v>
          </cell>
          <cell r="W88"/>
          <cell r="X88"/>
          <cell r="Y88"/>
          <cell r="Z88"/>
          <cell r="AA88" t="e">
            <v>#N/A</v>
          </cell>
          <cell r="AB88"/>
          <cell r="AC88"/>
          <cell r="AD88" t="str">
            <v>Không đồng. đồng</v>
          </cell>
          <cell r="AE88" t="str">
            <v>,,,,,.</v>
          </cell>
          <cell r="AF88"/>
          <cell r="AG88"/>
          <cell r="AH88" t="str">
            <v>Không đồng. đồng</v>
          </cell>
          <cell r="AI88"/>
          <cell r="AJ88"/>
          <cell r="AK88">
            <v>0</v>
          </cell>
          <cell r="AL88">
            <v>0</v>
          </cell>
          <cell r="AM88">
            <v>0</v>
          </cell>
          <cell r="AN88">
            <v>69</v>
          </cell>
          <cell r="AO88"/>
          <cell r="AP88"/>
          <cell r="AQ88"/>
          <cell r="AR88"/>
          <cell r="AS88"/>
          <cell r="AT88"/>
          <cell r="AU88"/>
          <cell r="AV88"/>
          <cell r="AW88"/>
          <cell r="AX88">
            <v>0</v>
          </cell>
          <cell r="AY88">
            <v>0</v>
          </cell>
          <cell r="AZ88">
            <v>0</v>
          </cell>
          <cell r="BA88"/>
          <cell r="BB88"/>
          <cell r="BC88" t="str">
            <v>Tp, HCM, ngày 11 tháng 3 năm 2024</v>
          </cell>
          <cell r="BD88"/>
          <cell r="BE88"/>
          <cell r="BF88"/>
          <cell r="BG88">
            <v>69</v>
          </cell>
          <cell r="BH88"/>
          <cell r="BI88">
            <v>69</v>
          </cell>
          <cell r="BJ88"/>
          <cell r="BK88">
            <v>69</v>
          </cell>
          <cell r="BL88" t="str">
            <v>Sáu mươi chín</v>
          </cell>
          <cell r="BM88">
            <v>69</v>
          </cell>
          <cell r="BN88" t="str">
            <v>Sáu mươi chín đồng</v>
          </cell>
          <cell r="BO88"/>
          <cell r="BP88"/>
          <cell r="BQ88"/>
          <cell r="BR88"/>
          <cell r="BS88"/>
          <cell r="BT88"/>
          <cell r="BU88"/>
          <cell r="BV88">
            <v>0</v>
          </cell>
        </row>
        <row r="89">
          <cell r="A89"/>
          <cell r="B89"/>
          <cell r="C89"/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 t="str">
            <v>Ông</v>
          </cell>
          <cell r="S89" t="str">
            <v>ACCENT</v>
          </cell>
          <cell r="T89" t="str">
            <v>ACCENT AT</v>
          </cell>
          <cell r="U89" t="e">
            <v>#N/A</v>
          </cell>
          <cell r="V89" t="e">
            <v>#N/A</v>
          </cell>
          <cell r="W89"/>
          <cell r="X89"/>
          <cell r="Y89"/>
          <cell r="Z89"/>
          <cell r="AA89" t="e">
            <v>#N/A</v>
          </cell>
          <cell r="AB89"/>
          <cell r="AC89"/>
          <cell r="AD89" t="str">
            <v>Không đồng. đồng</v>
          </cell>
          <cell r="AE89" t="str">
            <v>,,,,,.</v>
          </cell>
          <cell r="AF89"/>
          <cell r="AG89"/>
          <cell r="AH89" t="str">
            <v>Không đồng. đồng</v>
          </cell>
          <cell r="AI89"/>
          <cell r="AJ89"/>
          <cell r="AK89">
            <v>0</v>
          </cell>
          <cell r="AL89">
            <v>0</v>
          </cell>
          <cell r="AM89">
            <v>0</v>
          </cell>
          <cell r="AN89">
            <v>70</v>
          </cell>
          <cell r="AO89"/>
          <cell r="AP89"/>
          <cell r="AQ89"/>
          <cell r="AR89"/>
          <cell r="AS89"/>
          <cell r="AT89"/>
          <cell r="AU89"/>
          <cell r="AV89"/>
          <cell r="AW89"/>
          <cell r="AX89">
            <v>0</v>
          </cell>
          <cell r="AY89">
            <v>0</v>
          </cell>
          <cell r="AZ89">
            <v>0</v>
          </cell>
          <cell r="BA89"/>
          <cell r="BB89"/>
          <cell r="BC89" t="str">
            <v>Tp, HCM, ngày 11 tháng 3 năm 2024</v>
          </cell>
          <cell r="BD89"/>
          <cell r="BE89"/>
          <cell r="BF89"/>
          <cell r="BG89">
            <v>70</v>
          </cell>
          <cell r="BH89"/>
          <cell r="BI89">
            <v>70</v>
          </cell>
          <cell r="BJ89"/>
          <cell r="BK89">
            <v>70</v>
          </cell>
          <cell r="BL89" t="str">
            <v>Bảy mươi</v>
          </cell>
          <cell r="BM89">
            <v>70</v>
          </cell>
          <cell r="BN89" t="str">
            <v>Bảy mươi đồng</v>
          </cell>
          <cell r="BO89"/>
          <cell r="BP89"/>
          <cell r="BQ89"/>
          <cell r="BR89"/>
          <cell r="BS89"/>
          <cell r="BT89"/>
          <cell r="BU89"/>
          <cell r="BV89">
            <v>0</v>
          </cell>
        </row>
        <row r="90">
          <cell r="A90"/>
          <cell r="B90"/>
          <cell r="C90"/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 t="str">
            <v>Ông</v>
          </cell>
          <cell r="S90" t="str">
            <v>ACCENT</v>
          </cell>
          <cell r="T90" t="str">
            <v>ACCENT AT</v>
          </cell>
          <cell r="U90" t="e">
            <v>#N/A</v>
          </cell>
          <cell r="V90" t="e">
            <v>#N/A</v>
          </cell>
          <cell r="W90"/>
          <cell r="X90"/>
          <cell r="Y90"/>
          <cell r="Z90"/>
          <cell r="AA90" t="e">
            <v>#N/A</v>
          </cell>
          <cell r="AB90"/>
          <cell r="AC90"/>
          <cell r="AD90" t="str">
            <v>Không đồng. đồng</v>
          </cell>
          <cell r="AE90" t="str">
            <v>,,,,,.</v>
          </cell>
          <cell r="AF90"/>
          <cell r="AG90"/>
          <cell r="AH90" t="str">
            <v>Không đồng. đồng</v>
          </cell>
          <cell r="AI90"/>
          <cell r="AJ90"/>
          <cell r="AK90">
            <v>0</v>
          </cell>
          <cell r="AL90">
            <v>0</v>
          </cell>
          <cell r="AM90">
            <v>0</v>
          </cell>
          <cell r="AN90">
            <v>71</v>
          </cell>
          <cell r="AO90"/>
          <cell r="AP90"/>
          <cell r="AQ90"/>
          <cell r="AR90"/>
          <cell r="AS90"/>
          <cell r="AT90"/>
          <cell r="AU90"/>
          <cell r="AV90"/>
          <cell r="AW90"/>
          <cell r="AX90">
            <v>0</v>
          </cell>
          <cell r="AY90">
            <v>0</v>
          </cell>
          <cell r="AZ90">
            <v>0</v>
          </cell>
          <cell r="BA90"/>
          <cell r="BB90"/>
          <cell r="BC90" t="str">
            <v>Tp, HCM, ngày 11 tháng 3 năm 2024</v>
          </cell>
          <cell r="BD90"/>
          <cell r="BE90"/>
          <cell r="BF90"/>
          <cell r="BG90">
            <v>71</v>
          </cell>
          <cell r="BH90"/>
          <cell r="BI90">
            <v>71</v>
          </cell>
          <cell r="BJ90"/>
          <cell r="BK90">
            <v>71</v>
          </cell>
          <cell r="BL90" t="str">
            <v>Bảy mươi mốt</v>
          </cell>
          <cell r="BM90">
            <v>71</v>
          </cell>
          <cell r="BN90" t="str">
            <v>Bảy mươi mốt đồng</v>
          </cell>
          <cell r="BO90"/>
          <cell r="BP90"/>
          <cell r="BQ90"/>
          <cell r="BR90"/>
          <cell r="BS90"/>
          <cell r="BT90"/>
          <cell r="BU90"/>
          <cell r="BV90">
            <v>0</v>
          </cell>
        </row>
        <row r="91">
          <cell r="A91"/>
          <cell r="B91"/>
          <cell r="C91"/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 t="str">
            <v>Ông</v>
          </cell>
          <cell r="S91" t="str">
            <v>ACCENT</v>
          </cell>
          <cell r="T91" t="str">
            <v>ACCENT AT</v>
          </cell>
          <cell r="U91" t="e">
            <v>#N/A</v>
          </cell>
          <cell r="V91" t="e">
            <v>#N/A</v>
          </cell>
          <cell r="W91"/>
          <cell r="X91"/>
          <cell r="Y91"/>
          <cell r="Z91"/>
          <cell r="AA91" t="e">
            <v>#N/A</v>
          </cell>
          <cell r="AB91"/>
          <cell r="AC91"/>
          <cell r="AD91" t="str">
            <v>Không đồng. đồng</v>
          </cell>
          <cell r="AE91" t="str">
            <v>,,,,,.</v>
          </cell>
          <cell r="AF91"/>
          <cell r="AG91"/>
          <cell r="AH91" t="str">
            <v>Không đồng. đồng</v>
          </cell>
          <cell r="AI91"/>
          <cell r="AJ91"/>
          <cell r="AK91">
            <v>0</v>
          </cell>
          <cell r="AL91">
            <v>0</v>
          </cell>
          <cell r="AM91">
            <v>0</v>
          </cell>
          <cell r="AN91">
            <v>72</v>
          </cell>
          <cell r="AO91"/>
          <cell r="AP91"/>
          <cell r="AQ91"/>
          <cell r="AR91"/>
          <cell r="AS91"/>
          <cell r="AT91"/>
          <cell r="AU91"/>
          <cell r="AV91"/>
          <cell r="AW91"/>
          <cell r="AX91">
            <v>0</v>
          </cell>
          <cell r="AY91">
            <v>0</v>
          </cell>
          <cell r="AZ91">
            <v>0</v>
          </cell>
          <cell r="BA91"/>
          <cell r="BB91"/>
          <cell r="BC91" t="str">
            <v>Tp, HCM, ngày 11 tháng 3 năm 2024</v>
          </cell>
          <cell r="BD91"/>
          <cell r="BE91"/>
          <cell r="BF91"/>
          <cell r="BG91">
            <v>72</v>
          </cell>
          <cell r="BH91"/>
          <cell r="BI91">
            <v>72</v>
          </cell>
          <cell r="BJ91"/>
          <cell r="BK91">
            <v>72</v>
          </cell>
          <cell r="BL91" t="str">
            <v>Bảy mươi hai</v>
          </cell>
          <cell r="BM91">
            <v>72</v>
          </cell>
          <cell r="BN91" t="str">
            <v>Bảy mươi hai đồng</v>
          </cell>
          <cell r="BO91"/>
          <cell r="BP91"/>
          <cell r="BQ91"/>
          <cell r="BR91"/>
          <cell r="BS91"/>
          <cell r="BT91"/>
          <cell r="BU91"/>
          <cell r="BV91">
            <v>0</v>
          </cell>
        </row>
        <row r="92">
          <cell r="A92"/>
          <cell r="B92"/>
          <cell r="C92"/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 t="str">
            <v>Ông</v>
          </cell>
          <cell r="S92" t="str">
            <v>ACCENT</v>
          </cell>
          <cell r="T92" t="str">
            <v>ACCENT AT</v>
          </cell>
          <cell r="U92" t="e">
            <v>#N/A</v>
          </cell>
          <cell r="V92" t="e">
            <v>#N/A</v>
          </cell>
          <cell r="W92"/>
          <cell r="X92"/>
          <cell r="Y92"/>
          <cell r="Z92"/>
          <cell r="AA92" t="e">
            <v>#N/A</v>
          </cell>
          <cell r="AB92"/>
          <cell r="AC92"/>
          <cell r="AD92" t="str">
            <v>Không đồng. đồng</v>
          </cell>
          <cell r="AE92" t="str">
            <v>,,,,,.</v>
          </cell>
          <cell r="AF92"/>
          <cell r="AG92"/>
          <cell r="AH92" t="str">
            <v>Không đồng. đồng</v>
          </cell>
          <cell r="AI92"/>
          <cell r="AJ92"/>
          <cell r="AK92">
            <v>0</v>
          </cell>
          <cell r="AL92">
            <v>0</v>
          </cell>
          <cell r="AM92">
            <v>0</v>
          </cell>
          <cell r="AN92">
            <v>73</v>
          </cell>
          <cell r="AO92"/>
          <cell r="AP92"/>
          <cell r="AQ92"/>
          <cell r="AR92"/>
          <cell r="AS92"/>
          <cell r="AT92"/>
          <cell r="AU92"/>
          <cell r="AV92"/>
          <cell r="AW92"/>
          <cell r="AX92">
            <v>0</v>
          </cell>
          <cell r="AY92">
            <v>0</v>
          </cell>
          <cell r="AZ92">
            <v>0</v>
          </cell>
          <cell r="BA92"/>
          <cell r="BB92"/>
          <cell r="BC92" t="str">
            <v>Tp, HCM, ngày 11 tháng 3 năm 2024</v>
          </cell>
          <cell r="BD92"/>
          <cell r="BE92"/>
          <cell r="BF92"/>
          <cell r="BG92">
            <v>73</v>
          </cell>
          <cell r="BH92"/>
          <cell r="BI92">
            <v>73</v>
          </cell>
          <cell r="BJ92"/>
          <cell r="BK92">
            <v>73</v>
          </cell>
          <cell r="BL92" t="e">
            <v>#NAME?</v>
          </cell>
          <cell r="BM92">
            <v>73</v>
          </cell>
          <cell r="BN92"/>
          <cell r="BO92"/>
          <cell r="BP92"/>
          <cell r="BQ92"/>
          <cell r="BR92"/>
          <cell r="BS92"/>
          <cell r="BT92"/>
          <cell r="BU92"/>
          <cell r="BV92">
            <v>0</v>
          </cell>
        </row>
        <row r="93">
          <cell r="A93"/>
          <cell r="B93"/>
          <cell r="C93"/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 t="str">
            <v>Ông</v>
          </cell>
          <cell r="S93" t="str">
            <v>ACCENT</v>
          </cell>
          <cell r="T93" t="str">
            <v>ACCENT AT</v>
          </cell>
          <cell r="U93" t="e">
            <v>#N/A</v>
          </cell>
          <cell r="V93" t="e">
            <v>#N/A</v>
          </cell>
          <cell r="W93"/>
          <cell r="X93"/>
          <cell r="Y93"/>
          <cell r="Z93"/>
          <cell r="AA93" t="e">
            <v>#N/A</v>
          </cell>
          <cell r="AB93"/>
          <cell r="AC93"/>
          <cell r="AD93" t="str">
            <v>Không đồng. đồng</v>
          </cell>
          <cell r="AE93" t="str">
            <v>,,,,,.</v>
          </cell>
          <cell r="AF93"/>
          <cell r="AG93"/>
          <cell r="AH93" t="str">
            <v>Không đồng. đồng</v>
          </cell>
          <cell r="AI93"/>
          <cell r="AJ93"/>
          <cell r="AK93">
            <v>0</v>
          </cell>
          <cell r="AL93">
            <v>0</v>
          </cell>
          <cell r="AM93">
            <v>0</v>
          </cell>
          <cell r="AN93">
            <v>74</v>
          </cell>
          <cell r="AO93"/>
          <cell r="AP93"/>
          <cell r="AQ93"/>
          <cell r="AR93"/>
          <cell r="AS93"/>
          <cell r="AT93"/>
          <cell r="AU93"/>
          <cell r="AV93"/>
          <cell r="AW93"/>
          <cell r="AX93">
            <v>0</v>
          </cell>
          <cell r="AY93">
            <v>0</v>
          </cell>
          <cell r="AZ93">
            <v>0</v>
          </cell>
          <cell r="BA93"/>
          <cell r="BB93"/>
          <cell r="BC93" t="str">
            <v>Tp, HCM, ngày 11 tháng 3 năm 2024</v>
          </cell>
          <cell r="BD93"/>
          <cell r="BE93"/>
          <cell r="BF93"/>
          <cell r="BG93">
            <v>74</v>
          </cell>
          <cell r="BH93"/>
          <cell r="BI93">
            <v>74</v>
          </cell>
          <cell r="BJ93"/>
          <cell r="BK93">
            <v>74</v>
          </cell>
          <cell r="BL93" t="str">
            <v>Bảy mươi bốn</v>
          </cell>
          <cell r="BM93">
            <v>74</v>
          </cell>
          <cell r="BN93" t="str">
            <v>Bảy mươi bốn đồng</v>
          </cell>
          <cell r="BO93"/>
          <cell r="BP93"/>
          <cell r="BQ93"/>
          <cell r="BR93"/>
          <cell r="BS93"/>
          <cell r="BT93"/>
          <cell r="BU93"/>
          <cell r="BV93">
            <v>0</v>
          </cell>
        </row>
        <row r="94">
          <cell r="A94"/>
          <cell r="B94"/>
          <cell r="C94"/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 t="str">
            <v>Ông</v>
          </cell>
          <cell r="S94" t="str">
            <v>ACCENT</v>
          </cell>
          <cell r="T94" t="str">
            <v>ACCENT AT</v>
          </cell>
          <cell r="U94" t="e">
            <v>#N/A</v>
          </cell>
          <cell r="V94" t="e">
            <v>#N/A</v>
          </cell>
          <cell r="W94"/>
          <cell r="X94"/>
          <cell r="Y94"/>
          <cell r="Z94"/>
          <cell r="AA94" t="e">
            <v>#N/A</v>
          </cell>
          <cell r="AB94"/>
          <cell r="AC94"/>
          <cell r="AD94" t="str">
            <v>Không đồng. đồng</v>
          </cell>
          <cell r="AE94" t="str">
            <v>,,,,,.</v>
          </cell>
          <cell r="AF94"/>
          <cell r="AG94"/>
          <cell r="AH94" t="str">
            <v>Không đồng. đồng</v>
          </cell>
          <cell r="AI94"/>
          <cell r="AJ94"/>
          <cell r="AK94">
            <v>0</v>
          </cell>
          <cell r="AL94">
            <v>0</v>
          </cell>
          <cell r="AM94">
            <v>0</v>
          </cell>
          <cell r="AN94">
            <v>75</v>
          </cell>
          <cell r="AO94"/>
          <cell r="AP94"/>
          <cell r="AQ94"/>
          <cell r="AR94"/>
          <cell r="AS94"/>
          <cell r="AT94"/>
          <cell r="AU94"/>
          <cell r="AV94"/>
          <cell r="AW94"/>
          <cell r="AX94">
            <v>0</v>
          </cell>
          <cell r="AY94">
            <v>0</v>
          </cell>
          <cell r="AZ94">
            <v>0</v>
          </cell>
          <cell r="BA94"/>
          <cell r="BB94"/>
          <cell r="BC94" t="str">
            <v>Tp, HCM, ngày 11 tháng 3 năm 2024</v>
          </cell>
          <cell r="BD94"/>
          <cell r="BE94"/>
          <cell r="BF94"/>
          <cell r="BG94">
            <v>75</v>
          </cell>
          <cell r="BH94"/>
          <cell r="BI94">
            <v>75</v>
          </cell>
          <cell r="BJ94"/>
          <cell r="BK94">
            <v>75</v>
          </cell>
          <cell r="BL94" t="str">
            <v>Bảy mươi lăm</v>
          </cell>
          <cell r="BM94">
            <v>75</v>
          </cell>
          <cell r="BN94" t="str">
            <v>Bảy mươi lăm đồng</v>
          </cell>
          <cell r="BO94"/>
          <cell r="BP94"/>
          <cell r="BQ94"/>
          <cell r="BR94"/>
          <cell r="BS94"/>
          <cell r="BT94"/>
          <cell r="BU94"/>
          <cell r="BV94">
            <v>0</v>
          </cell>
        </row>
        <row r="95">
          <cell r="A95"/>
          <cell r="B95"/>
          <cell r="C95"/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 t="str">
            <v>Ông</v>
          </cell>
          <cell r="S95" t="str">
            <v>ACCENT</v>
          </cell>
          <cell r="T95" t="str">
            <v>ACCENT AT</v>
          </cell>
          <cell r="U95" t="e">
            <v>#N/A</v>
          </cell>
          <cell r="V95" t="e">
            <v>#N/A</v>
          </cell>
          <cell r="W95"/>
          <cell r="X95"/>
          <cell r="Y95"/>
          <cell r="Z95"/>
          <cell r="AA95" t="e">
            <v>#N/A</v>
          </cell>
          <cell r="AB95"/>
          <cell r="AC95"/>
          <cell r="AD95" t="str">
            <v>Không đồng. đồng</v>
          </cell>
          <cell r="AE95" t="str">
            <v>,,,,,.</v>
          </cell>
          <cell r="AF95"/>
          <cell r="AG95"/>
          <cell r="AH95" t="str">
            <v>Không đồng. đồng</v>
          </cell>
          <cell r="AI95"/>
          <cell r="AJ95"/>
          <cell r="AK95">
            <v>0</v>
          </cell>
          <cell r="AL95">
            <v>0</v>
          </cell>
          <cell r="AM95">
            <v>0</v>
          </cell>
          <cell r="AN95">
            <v>76</v>
          </cell>
          <cell r="AO95"/>
          <cell r="AP95"/>
          <cell r="AQ95"/>
          <cell r="AR95"/>
          <cell r="AS95"/>
          <cell r="AT95"/>
          <cell r="AU95"/>
          <cell r="AV95"/>
          <cell r="AW95"/>
          <cell r="AX95">
            <v>0</v>
          </cell>
          <cell r="AY95">
            <v>0</v>
          </cell>
          <cell r="AZ95">
            <v>0</v>
          </cell>
          <cell r="BA95"/>
          <cell r="BB95"/>
          <cell r="BC95" t="str">
            <v>Tp, HCM, ngày 11 tháng 3 năm 2024</v>
          </cell>
          <cell r="BD95"/>
          <cell r="BE95"/>
          <cell r="BF95"/>
          <cell r="BG95">
            <v>76</v>
          </cell>
          <cell r="BH95"/>
          <cell r="BI95">
            <v>76</v>
          </cell>
          <cell r="BJ95"/>
          <cell r="BK95">
            <v>76</v>
          </cell>
          <cell r="BL95" t="str">
            <v>Bảy mươi sáu</v>
          </cell>
          <cell r="BM95">
            <v>76</v>
          </cell>
          <cell r="BN95" t="str">
            <v>Bảy mươi sáu đồng</v>
          </cell>
          <cell r="BO95"/>
          <cell r="BP95"/>
          <cell r="BQ95"/>
          <cell r="BR95"/>
          <cell r="BS95"/>
          <cell r="BT95"/>
          <cell r="BU95"/>
          <cell r="BV95">
            <v>0</v>
          </cell>
        </row>
        <row r="96">
          <cell r="A96"/>
          <cell r="B96"/>
          <cell r="C96"/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 t="str">
            <v>Ông</v>
          </cell>
          <cell r="S96" t="str">
            <v>ACCENT</v>
          </cell>
          <cell r="T96" t="str">
            <v>ACCENT AT</v>
          </cell>
          <cell r="U96" t="e">
            <v>#N/A</v>
          </cell>
          <cell r="V96" t="e">
            <v>#N/A</v>
          </cell>
          <cell r="W96"/>
          <cell r="X96"/>
          <cell r="Y96"/>
          <cell r="Z96"/>
          <cell r="AA96" t="e">
            <v>#N/A</v>
          </cell>
          <cell r="AB96"/>
          <cell r="AC96"/>
          <cell r="AD96" t="str">
            <v>Không đồng. đồng</v>
          </cell>
          <cell r="AE96" t="str">
            <v>,,,,,.</v>
          </cell>
          <cell r="AF96"/>
          <cell r="AG96"/>
          <cell r="AH96" t="str">
            <v>Không đồng. đồng</v>
          </cell>
          <cell r="AI96"/>
          <cell r="AJ96"/>
          <cell r="AK96">
            <v>0</v>
          </cell>
          <cell r="AL96">
            <v>0</v>
          </cell>
          <cell r="AM96">
            <v>0</v>
          </cell>
          <cell r="AN96">
            <v>77</v>
          </cell>
          <cell r="AO96"/>
          <cell r="AP96"/>
          <cell r="AQ96"/>
          <cell r="AR96"/>
          <cell r="AS96"/>
          <cell r="AT96"/>
          <cell r="AU96"/>
          <cell r="AV96"/>
          <cell r="AW96"/>
          <cell r="AX96">
            <v>0</v>
          </cell>
          <cell r="AY96">
            <v>0</v>
          </cell>
          <cell r="AZ96">
            <v>0</v>
          </cell>
          <cell r="BA96"/>
          <cell r="BB96"/>
          <cell r="BC96" t="str">
            <v>Tp, HCM, ngày 11 tháng 3 năm 2024</v>
          </cell>
          <cell r="BD96"/>
          <cell r="BE96"/>
          <cell r="BF96"/>
          <cell r="BG96">
            <v>77</v>
          </cell>
          <cell r="BH96"/>
          <cell r="BI96">
            <v>77</v>
          </cell>
          <cell r="BJ96"/>
          <cell r="BK96">
            <v>77</v>
          </cell>
          <cell r="BL96" t="str">
            <v>Bảy mươi bảy</v>
          </cell>
          <cell r="BM96">
            <v>77</v>
          </cell>
          <cell r="BN96" t="str">
            <v>Bảy mươi bảy đồng</v>
          </cell>
          <cell r="BO96"/>
          <cell r="BP96"/>
          <cell r="BQ96"/>
          <cell r="BR96"/>
          <cell r="BS96"/>
          <cell r="BT96"/>
          <cell r="BU96"/>
          <cell r="BV96">
            <v>0</v>
          </cell>
        </row>
        <row r="97">
          <cell r="A97"/>
          <cell r="B97"/>
          <cell r="C97"/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 t="str">
            <v>Ông</v>
          </cell>
          <cell r="S97" t="str">
            <v>ACCENT</v>
          </cell>
          <cell r="T97" t="str">
            <v>ACCENT AT</v>
          </cell>
          <cell r="U97" t="e">
            <v>#N/A</v>
          </cell>
          <cell r="V97" t="e">
            <v>#N/A</v>
          </cell>
          <cell r="W97"/>
          <cell r="X97"/>
          <cell r="Y97"/>
          <cell r="Z97"/>
          <cell r="AA97" t="e">
            <v>#N/A</v>
          </cell>
          <cell r="AB97"/>
          <cell r="AC97"/>
          <cell r="AD97" t="str">
            <v>Không đồng. đồng</v>
          </cell>
          <cell r="AE97" t="str">
            <v>,,,,,.</v>
          </cell>
          <cell r="AF97"/>
          <cell r="AG97"/>
          <cell r="AH97" t="str">
            <v>Không đồng. đồng</v>
          </cell>
          <cell r="AI97"/>
          <cell r="AJ97"/>
          <cell r="AK97">
            <v>0</v>
          </cell>
          <cell r="AL97">
            <v>0</v>
          </cell>
          <cell r="AM97">
            <v>0</v>
          </cell>
          <cell r="AN97">
            <v>78</v>
          </cell>
          <cell r="AO97"/>
          <cell r="AP97"/>
          <cell r="AQ97"/>
          <cell r="AR97"/>
          <cell r="AS97"/>
          <cell r="AT97"/>
          <cell r="AU97"/>
          <cell r="AV97"/>
          <cell r="AW97"/>
          <cell r="AX97">
            <v>0</v>
          </cell>
          <cell r="AY97">
            <v>0</v>
          </cell>
          <cell r="AZ97">
            <v>0</v>
          </cell>
          <cell r="BA97"/>
          <cell r="BB97"/>
          <cell r="BC97" t="str">
            <v>Tp, HCM, ngày 11 tháng 3 năm 2024</v>
          </cell>
          <cell r="BD97"/>
          <cell r="BE97"/>
          <cell r="BF97"/>
          <cell r="BG97">
            <v>78</v>
          </cell>
          <cell r="BH97"/>
          <cell r="BI97">
            <v>78</v>
          </cell>
          <cell r="BJ97"/>
          <cell r="BK97">
            <v>78</v>
          </cell>
          <cell r="BL97" t="str">
            <v>Bảy mươi tám</v>
          </cell>
          <cell r="BM97">
            <v>78</v>
          </cell>
          <cell r="BN97" t="str">
            <v>Bảy mươi tám đồng</v>
          </cell>
          <cell r="BO97"/>
          <cell r="BP97"/>
          <cell r="BQ97"/>
          <cell r="BR97"/>
          <cell r="BS97"/>
          <cell r="BT97"/>
          <cell r="BU97"/>
          <cell r="BV97">
            <v>0</v>
          </cell>
        </row>
        <row r="98">
          <cell r="A98"/>
          <cell r="B98"/>
          <cell r="C98"/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 t="str">
            <v>Ông</v>
          </cell>
          <cell r="S98" t="str">
            <v>ACCENT</v>
          </cell>
          <cell r="T98" t="str">
            <v>ACCENT AT</v>
          </cell>
          <cell r="U98" t="e">
            <v>#N/A</v>
          </cell>
          <cell r="V98" t="e">
            <v>#N/A</v>
          </cell>
          <cell r="W98"/>
          <cell r="X98"/>
          <cell r="Y98"/>
          <cell r="Z98"/>
          <cell r="AA98" t="e">
            <v>#N/A</v>
          </cell>
          <cell r="AB98"/>
          <cell r="AC98"/>
          <cell r="AD98" t="str">
            <v>Không đồng. đồng</v>
          </cell>
          <cell r="AE98" t="str">
            <v>,,,,,.</v>
          </cell>
          <cell r="AF98"/>
          <cell r="AG98"/>
          <cell r="AH98" t="str">
            <v>Không đồng. đồng</v>
          </cell>
          <cell r="AI98"/>
          <cell r="AJ98"/>
          <cell r="AK98">
            <v>0</v>
          </cell>
          <cell r="AL98">
            <v>0</v>
          </cell>
          <cell r="AM98">
            <v>0</v>
          </cell>
          <cell r="AN98">
            <v>79</v>
          </cell>
          <cell r="AO98"/>
          <cell r="AP98"/>
          <cell r="AQ98"/>
          <cell r="AR98"/>
          <cell r="AS98"/>
          <cell r="AT98"/>
          <cell r="AU98"/>
          <cell r="AV98"/>
          <cell r="AW98"/>
          <cell r="AX98">
            <v>0</v>
          </cell>
          <cell r="AY98">
            <v>0</v>
          </cell>
          <cell r="AZ98">
            <v>0</v>
          </cell>
          <cell r="BA98"/>
          <cell r="BB98"/>
          <cell r="BC98" t="str">
            <v>Tp, HCM, ngày 11 tháng 3 năm 2024</v>
          </cell>
          <cell r="BD98"/>
          <cell r="BE98"/>
          <cell r="BF98"/>
          <cell r="BG98">
            <v>79</v>
          </cell>
          <cell r="BH98"/>
          <cell r="BI98">
            <v>79</v>
          </cell>
          <cell r="BJ98"/>
          <cell r="BK98">
            <v>79</v>
          </cell>
          <cell r="BL98" t="str">
            <v>Bảy mươi chín</v>
          </cell>
          <cell r="BM98">
            <v>79</v>
          </cell>
          <cell r="BN98" t="str">
            <v>Bảy mươi chín đồng</v>
          </cell>
          <cell r="BO98"/>
          <cell r="BP98"/>
          <cell r="BQ98"/>
          <cell r="BR98"/>
          <cell r="BS98"/>
          <cell r="BT98"/>
          <cell r="BU98"/>
          <cell r="BV98">
            <v>0</v>
          </cell>
        </row>
        <row r="99">
          <cell r="A99"/>
          <cell r="B99"/>
          <cell r="C99"/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 t="str">
            <v>Ông</v>
          </cell>
          <cell r="S99" t="str">
            <v>ACCENT</v>
          </cell>
          <cell r="T99" t="str">
            <v>ACCENT AT</v>
          </cell>
          <cell r="U99" t="e">
            <v>#N/A</v>
          </cell>
          <cell r="V99" t="e">
            <v>#N/A</v>
          </cell>
          <cell r="W99"/>
          <cell r="X99"/>
          <cell r="Y99"/>
          <cell r="Z99"/>
          <cell r="AA99" t="e">
            <v>#N/A</v>
          </cell>
          <cell r="AB99"/>
          <cell r="AC99"/>
          <cell r="AD99" t="str">
            <v>Không đồng. đồng</v>
          </cell>
          <cell r="AE99" t="str">
            <v>,,,,,.</v>
          </cell>
          <cell r="AF99"/>
          <cell r="AG99"/>
          <cell r="AH99" t="str">
            <v>Không đồng. đồng</v>
          </cell>
          <cell r="AI99"/>
          <cell r="AJ99"/>
          <cell r="AK99">
            <v>0</v>
          </cell>
          <cell r="AL99">
            <v>0</v>
          </cell>
          <cell r="AM99">
            <v>0</v>
          </cell>
          <cell r="AN99">
            <v>80</v>
          </cell>
          <cell r="AO99"/>
          <cell r="AP99"/>
          <cell r="AQ99"/>
          <cell r="AR99"/>
          <cell r="AS99"/>
          <cell r="AT99"/>
          <cell r="AU99"/>
          <cell r="AV99"/>
          <cell r="AW99"/>
          <cell r="AX99">
            <v>0</v>
          </cell>
          <cell r="AY99">
            <v>0</v>
          </cell>
          <cell r="AZ99">
            <v>0</v>
          </cell>
          <cell r="BA99"/>
          <cell r="BB99"/>
          <cell r="BC99" t="str">
            <v>Tp, HCM, ngày 11 tháng 3 năm 2024</v>
          </cell>
          <cell r="BD99"/>
          <cell r="BE99"/>
          <cell r="BF99"/>
          <cell r="BG99">
            <v>80</v>
          </cell>
          <cell r="BH99"/>
          <cell r="BI99">
            <v>80</v>
          </cell>
          <cell r="BJ99"/>
          <cell r="BK99">
            <v>80</v>
          </cell>
          <cell r="BL99" t="str">
            <v>Tám mươi</v>
          </cell>
          <cell r="BM99">
            <v>80</v>
          </cell>
          <cell r="BN99" t="str">
            <v>Tám mươi đồng</v>
          </cell>
          <cell r="BO99"/>
          <cell r="BP99"/>
          <cell r="BQ99"/>
          <cell r="BR99"/>
          <cell r="BS99"/>
          <cell r="BT99"/>
          <cell r="BU99"/>
          <cell r="BV99">
            <v>0</v>
          </cell>
        </row>
        <row r="100">
          <cell r="A100"/>
          <cell r="B100"/>
          <cell r="C100"/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 t="str">
            <v>Ông</v>
          </cell>
          <cell r="S100" t="str">
            <v>ACCENT</v>
          </cell>
          <cell r="T100" t="str">
            <v>ACCENT AT</v>
          </cell>
          <cell r="U100" t="e">
            <v>#N/A</v>
          </cell>
          <cell r="V100" t="e">
            <v>#N/A</v>
          </cell>
          <cell r="W100"/>
          <cell r="X100"/>
          <cell r="Y100"/>
          <cell r="Z100"/>
          <cell r="AA100" t="e">
            <v>#N/A</v>
          </cell>
          <cell r="AB100"/>
          <cell r="AC100"/>
          <cell r="AD100" t="str">
            <v>Không đồng. đồng</v>
          </cell>
          <cell r="AE100" t="str">
            <v>,,,,,.</v>
          </cell>
          <cell r="AF100"/>
          <cell r="AG100"/>
          <cell r="AH100" t="str">
            <v>Không đồng. đồng</v>
          </cell>
          <cell r="AI100"/>
          <cell r="AJ100"/>
          <cell r="AK100">
            <v>0</v>
          </cell>
          <cell r="AL100">
            <v>0</v>
          </cell>
          <cell r="AM100">
            <v>0</v>
          </cell>
          <cell r="AN100">
            <v>81</v>
          </cell>
          <cell r="AO100"/>
          <cell r="AP100"/>
          <cell r="AQ100"/>
          <cell r="AR100"/>
          <cell r="AS100"/>
          <cell r="AT100"/>
          <cell r="AU100"/>
          <cell r="AV100"/>
          <cell r="AW100"/>
          <cell r="AX100">
            <v>0</v>
          </cell>
          <cell r="AY100">
            <v>0</v>
          </cell>
          <cell r="AZ100">
            <v>0</v>
          </cell>
          <cell r="BA100"/>
          <cell r="BB100"/>
          <cell r="BC100" t="str">
            <v>Tp, HCM, ngày 11 tháng 3 năm 2024</v>
          </cell>
          <cell r="BD100"/>
          <cell r="BE100"/>
          <cell r="BF100"/>
          <cell r="BG100">
            <v>81</v>
          </cell>
          <cell r="BH100"/>
          <cell r="BI100">
            <v>81</v>
          </cell>
          <cell r="BJ100"/>
          <cell r="BK100">
            <v>81</v>
          </cell>
          <cell r="BL100" t="str">
            <v>Tám mươi mốt</v>
          </cell>
          <cell r="BM100">
            <v>81</v>
          </cell>
          <cell r="BN100" t="str">
            <v>Tám mươi mốt đồng</v>
          </cell>
          <cell r="BO100"/>
          <cell r="BP100"/>
          <cell r="BQ100"/>
          <cell r="BR100"/>
          <cell r="BS100"/>
          <cell r="BT100"/>
          <cell r="BU100"/>
          <cell r="BV100">
            <v>0</v>
          </cell>
        </row>
        <row r="101">
          <cell r="A101"/>
          <cell r="B101"/>
          <cell r="C101"/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 t="str">
            <v>Ông</v>
          </cell>
          <cell r="S101" t="str">
            <v>ACCENT</v>
          </cell>
          <cell r="T101" t="str">
            <v>ACCENT AT</v>
          </cell>
          <cell r="U101" t="e">
            <v>#N/A</v>
          </cell>
          <cell r="V101" t="e">
            <v>#N/A</v>
          </cell>
          <cell r="W101"/>
          <cell r="X101"/>
          <cell r="Y101"/>
          <cell r="Z101"/>
          <cell r="AA101" t="e">
            <v>#N/A</v>
          </cell>
          <cell r="AB101"/>
          <cell r="AC101"/>
          <cell r="AD101" t="str">
            <v>Không đồng. đồng</v>
          </cell>
          <cell r="AE101" t="str">
            <v>,,,,,.</v>
          </cell>
          <cell r="AF101"/>
          <cell r="AG101"/>
          <cell r="AH101" t="str">
            <v>Không đồng. đồng</v>
          </cell>
          <cell r="AI101"/>
          <cell r="AJ101"/>
          <cell r="AK101">
            <v>0</v>
          </cell>
          <cell r="AL101">
            <v>0</v>
          </cell>
          <cell r="AM101">
            <v>0</v>
          </cell>
          <cell r="AN101">
            <v>82</v>
          </cell>
          <cell r="AO101"/>
          <cell r="AP101"/>
          <cell r="AQ101"/>
          <cell r="AR101"/>
          <cell r="AS101"/>
          <cell r="AT101"/>
          <cell r="AU101"/>
          <cell r="AV101"/>
          <cell r="AW101"/>
          <cell r="AX101">
            <v>0</v>
          </cell>
          <cell r="AY101">
            <v>0</v>
          </cell>
          <cell r="AZ101">
            <v>0</v>
          </cell>
          <cell r="BA101"/>
          <cell r="BB101"/>
          <cell r="BC101" t="str">
            <v>Tp, HCM, ngày 11 tháng 3 năm 2024</v>
          </cell>
          <cell r="BD101"/>
          <cell r="BE101"/>
          <cell r="BF101"/>
          <cell r="BG101">
            <v>82</v>
          </cell>
          <cell r="BH101"/>
          <cell r="BI101">
            <v>82</v>
          </cell>
          <cell r="BJ101"/>
          <cell r="BK101">
            <v>82</v>
          </cell>
          <cell r="BL101" t="str">
            <v>Tám mươi hai</v>
          </cell>
          <cell r="BM101">
            <v>82</v>
          </cell>
          <cell r="BN101" t="str">
            <v>Tám mươi hai đồng</v>
          </cell>
          <cell r="BO101"/>
          <cell r="BP101"/>
          <cell r="BQ101"/>
          <cell r="BR101"/>
          <cell r="BS101"/>
          <cell r="BT101"/>
          <cell r="BU101"/>
          <cell r="BV101">
            <v>0</v>
          </cell>
        </row>
        <row r="102">
          <cell r="A102"/>
          <cell r="B102"/>
          <cell r="C102"/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 t="str">
            <v>Ông</v>
          </cell>
          <cell r="S102" t="str">
            <v>ACCENT</v>
          </cell>
          <cell r="T102" t="str">
            <v>ACCENT AT</v>
          </cell>
          <cell r="U102" t="e">
            <v>#N/A</v>
          </cell>
          <cell r="V102" t="e">
            <v>#N/A</v>
          </cell>
          <cell r="W102"/>
          <cell r="X102"/>
          <cell r="Y102"/>
          <cell r="Z102"/>
          <cell r="AA102" t="e">
            <v>#N/A</v>
          </cell>
          <cell r="AB102"/>
          <cell r="AC102"/>
          <cell r="AD102" t="str">
            <v>Không đồng. đồng</v>
          </cell>
          <cell r="AE102" t="str">
            <v>,,,,,.</v>
          </cell>
          <cell r="AF102"/>
          <cell r="AG102"/>
          <cell r="AH102" t="str">
            <v>Không đồng. đồng</v>
          </cell>
          <cell r="AI102"/>
          <cell r="AJ102"/>
          <cell r="AK102">
            <v>0</v>
          </cell>
          <cell r="AL102">
            <v>0</v>
          </cell>
          <cell r="AM102">
            <v>0</v>
          </cell>
          <cell r="AN102">
            <v>83</v>
          </cell>
          <cell r="AO102"/>
          <cell r="AP102"/>
          <cell r="AQ102"/>
          <cell r="AR102"/>
          <cell r="AS102"/>
          <cell r="AT102"/>
          <cell r="AU102"/>
          <cell r="AV102"/>
          <cell r="AW102"/>
          <cell r="AX102">
            <v>0</v>
          </cell>
          <cell r="AY102">
            <v>0</v>
          </cell>
          <cell r="AZ102">
            <v>0</v>
          </cell>
          <cell r="BA102"/>
          <cell r="BB102"/>
          <cell r="BC102" t="str">
            <v>Tp, HCM, ngày 11 tháng 3 năm 2024</v>
          </cell>
          <cell r="BD102"/>
          <cell r="BE102"/>
          <cell r="BF102"/>
          <cell r="BG102">
            <v>83</v>
          </cell>
          <cell r="BH102"/>
          <cell r="BI102">
            <v>83</v>
          </cell>
          <cell r="BJ102"/>
          <cell r="BK102">
            <v>83</v>
          </cell>
          <cell r="BL102" t="str">
            <v>Tám mươi ba</v>
          </cell>
          <cell r="BM102">
            <v>83</v>
          </cell>
          <cell r="BN102" t="str">
            <v>Tám mươi ba đồng</v>
          </cell>
          <cell r="BO102"/>
          <cell r="BP102"/>
          <cell r="BQ102"/>
          <cell r="BR102"/>
          <cell r="BS102"/>
          <cell r="BT102"/>
          <cell r="BU102"/>
          <cell r="BV102">
            <v>0</v>
          </cell>
        </row>
        <row r="103">
          <cell r="A103"/>
          <cell r="B103"/>
          <cell r="C103"/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 t="str">
            <v>Ông</v>
          </cell>
          <cell r="S103" t="str">
            <v>ACCENT</v>
          </cell>
          <cell r="T103" t="str">
            <v>ACCENT AT</v>
          </cell>
          <cell r="U103" t="e">
            <v>#N/A</v>
          </cell>
          <cell r="V103" t="e">
            <v>#N/A</v>
          </cell>
          <cell r="W103"/>
          <cell r="X103"/>
          <cell r="Y103"/>
          <cell r="Z103"/>
          <cell r="AA103" t="e">
            <v>#N/A</v>
          </cell>
          <cell r="AB103"/>
          <cell r="AC103"/>
          <cell r="AD103" t="str">
            <v>Không đồng. đồng</v>
          </cell>
          <cell r="AE103" t="str">
            <v>,,,,,.</v>
          </cell>
          <cell r="AF103"/>
          <cell r="AG103"/>
          <cell r="AH103" t="str">
            <v>Không đồng. đồng</v>
          </cell>
          <cell r="AI103"/>
          <cell r="AJ103"/>
          <cell r="AK103">
            <v>0</v>
          </cell>
          <cell r="AL103">
            <v>0</v>
          </cell>
          <cell r="AM103">
            <v>0</v>
          </cell>
          <cell r="AN103">
            <v>84</v>
          </cell>
          <cell r="AO103"/>
          <cell r="AP103"/>
          <cell r="AQ103"/>
          <cell r="AR103"/>
          <cell r="AS103"/>
          <cell r="AT103"/>
          <cell r="AU103"/>
          <cell r="AV103"/>
          <cell r="AW103"/>
          <cell r="AX103">
            <v>0</v>
          </cell>
          <cell r="AY103">
            <v>0</v>
          </cell>
          <cell r="AZ103">
            <v>0</v>
          </cell>
          <cell r="BA103"/>
          <cell r="BB103"/>
          <cell r="BC103" t="str">
            <v>Tp, HCM, ngày 11 tháng 3 năm 2024</v>
          </cell>
          <cell r="BD103"/>
          <cell r="BE103"/>
          <cell r="BF103"/>
          <cell r="BG103">
            <v>84</v>
          </cell>
          <cell r="BH103"/>
          <cell r="BI103">
            <v>84</v>
          </cell>
          <cell r="BJ103"/>
          <cell r="BK103">
            <v>84</v>
          </cell>
          <cell r="BL103" t="str">
            <v>Tám mươi bốn</v>
          </cell>
          <cell r="BM103">
            <v>84</v>
          </cell>
          <cell r="BN103" t="str">
            <v>Tám mươi bốn đồng</v>
          </cell>
          <cell r="BO103"/>
          <cell r="BP103"/>
          <cell r="BQ103"/>
          <cell r="BR103"/>
          <cell r="BS103"/>
          <cell r="BT103"/>
          <cell r="BU103"/>
          <cell r="BV103">
            <v>0</v>
          </cell>
        </row>
        <row r="104">
          <cell r="A104"/>
          <cell r="B104"/>
          <cell r="C104"/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 t="str">
            <v>Ông</v>
          </cell>
          <cell r="S104" t="str">
            <v>ACCENT</v>
          </cell>
          <cell r="T104" t="str">
            <v>ACCENT AT</v>
          </cell>
          <cell r="U104" t="e">
            <v>#N/A</v>
          </cell>
          <cell r="V104" t="e">
            <v>#N/A</v>
          </cell>
          <cell r="W104"/>
          <cell r="X104"/>
          <cell r="Y104"/>
          <cell r="Z104"/>
          <cell r="AA104" t="e">
            <v>#N/A</v>
          </cell>
          <cell r="AB104"/>
          <cell r="AC104"/>
          <cell r="AD104" t="str">
            <v>Không đồng. đồng</v>
          </cell>
          <cell r="AE104" t="str">
            <v>,,,,,.</v>
          </cell>
          <cell r="AF104"/>
          <cell r="AG104"/>
          <cell r="AH104" t="str">
            <v>Không đồng. đồng</v>
          </cell>
          <cell r="AI104"/>
          <cell r="AJ104"/>
          <cell r="AK104">
            <v>0</v>
          </cell>
          <cell r="AL104">
            <v>0</v>
          </cell>
          <cell r="AM104">
            <v>0</v>
          </cell>
          <cell r="AN104">
            <v>85</v>
          </cell>
          <cell r="AO104"/>
          <cell r="AP104"/>
          <cell r="AQ104"/>
          <cell r="AR104"/>
          <cell r="AS104"/>
          <cell r="AT104"/>
          <cell r="AU104"/>
          <cell r="AV104"/>
          <cell r="AW104"/>
          <cell r="AX104">
            <v>0</v>
          </cell>
          <cell r="AY104">
            <v>0</v>
          </cell>
          <cell r="AZ104">
            <v>0</v>
          </cell>
          <cell r="BA104"/>
          <cell r="BB104"/>
          <cell r="BC104" t="str">
            <v>Tp, HCM, ngày 11 tháng 3 năm 2024</v>
          </cell>
          <cell r="BD104"/>
          <cell r="BE104"/>
          <cell r="BF104"/>
          <cell r="BG104">
            <v>85</v>
          </cell>
          <cell r="BH104"/>
          <cell r="BI104">
            <v>85</v>
          </cell>
          <cell r="BJ104"/>
          <cell r="BK104">
            <v>85</v>
          </cell>
          <cell r="BL104" t="str">
            <v>Tám mươi lăm</v>
          </cell>
          <cell r="BM104">
            <v>85</v>
          </cell>
          <cell r="BN104" t="str">
            <v>Tám mươi lăm đồng</v>
          </cell>
          <cell r="BO104"/>
          <cell r="BP104"/>
          <cell r="BQ104"/>
          <cell r="BR104"/>
          <cell r="BS104"/>
          <cell r="BT104"/>
          <cell r="BU104"/>
          <cell r="BV104">
            <v>0</v>
          </cell>
        </row>
        <row r="105">
          <cell r="A105"/>
          <cell r="B105"/>
          <cell r="C105"/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 t="str">
            <v>Ông</v>
          </cell>
          <cell r="S105" t="str">
            <v>ACCENT</v>
          </cell>
          <cell r="T105" t="str">
            <v>ACCENT AT</v>
          </cell>
          <cell r="U105" t="e">
            <v>#N/A</v>
          </cell>
          <cell r="V105" t="e">
            <v>#N/A</v>
          </cell>
          <cell r="W105"/>
          <cell r="X105"/>
          <cell r="Y105"/>
          <cell r="Z105"/>
          <cell r="AA105" t="e">
            <v>#N/A</v>
          </cell>
          <cell r="AB105"/>
          <cell r="AC105"/>
          <cell r="AD105" t="str">
            <v>Không đồng. đồng</v>
          </cell>
          <cell r="AE105" t="str">
            <v>,,,,,.</v>
          </cell>
          <cell r="AF105"/>
          <cell r="AG105"/>
          <cell r="AH105" t="str">
            <v>Không đồng. đồng</v>
          </cell>
          <cell r="AI105"/>
          <cell r="AJ105"/>
          <cell r="AK105">
            <v>0</v>
          </cell>
          <cell r="AL105">
            <v>0</v>
          </cell>
          <cell r="AM105">
            <v>0</v>
          </cell>
          <cell r="AN105">
            <v>86</v>
          </cell>
          <cell r="AO105"/>
          <cell r="AP105"/>
          <cell r="AQ105"/>
          <cell r="AR105"/>
          <cell r="AS105"/>
          <cell r="AT105"/>
          <cell r="AU105"/>
          <cell r="AV105"/>
          <cell r="AW105"/>
          <cell r="AX105">
            <v>0</v>
          </cell>
          <cell r="AY105">
            <v>0</v>
          </cell>
          <cell r="AZ105">
            <v>0</v>
          </cell>
          <cell r="BA105"/>
          <cell r="BB105"/>
          <cell r="BC105" t="str">
            <v>Tp, HCM, ngày 11 tháng 3 năm 2024</v>
          </cell>
          <cell r="BD105"/>
          <cell r="BE105"/>
          <cell r="BF105"/>
          <cell r="BG105">
            <v>86</v>
          </cell>
          <cell r="BH105"/>
          <cell r="BI105">
            <v>86</v>
          </cell>
          <cell r="BJ105"/>
          <cell r="BK105">
            <v>86</v>
          </cell>
          <cell r="BL105" t="str">
            <v>Tám mươi sáu</v>
          </cell>
          <cell r="BM105">
            <v>86</v>
          </cell>
          <cell r="BN105" t="str">
            <v>Tám mươi sáu đồng</v>
          </cell>
          <cell r="BO105"/>
          <cell r="BP105"/>
          <cell r="BQ105"/>
          <cell r="BR105"/>
          <cell r="BS105"/>
          <cell r="BT105"/>
          <cell r="BU105"/>
          <cell r="BV105">
            <v>0</v>
          </cell>
        </row>
        <row r="106">
          <cell r="A106"/>
          <cell r="B106"/>
          <cell r="C106"/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 t="str">
            <v>Ông</v>
          </cell>
          <cell r="S106" t="str">
            <v>ACCENT</v>
          </cell>
          <cell r="T106" t="str">
            <v>ACCENT AT</v>
          </cell>
          <cell r="U106" t="e">
            <v>#N/A</v>
          </cell>
          <cell r="V106" t="e">
            <v>#N/A</v>
          </cell>
          <cell r="W106"/>
          <cell r="X106"/>
          <cell r="Y106"/>
          <cell r="Z106"/>
          <cell r="AA106" t="e">
            <v>#N/A</v>
          </cell>
          <cell r="AB106"/>
          <cell r="AC106"/>
          <cell r="AD106" t="str">
            <v>Không đồng. đồng</v>
          </cell>
          <cell r="AE106" t="str">
            <v>,,,,,.</v>
          </cell>
          <cell r="AF106"/>
          <cell r="AG106"/>
          <cell r="AH106" t="str">
            <v>Không đồng. đồng</v>
          </cell>
          <cell r="AI106"/>
          <cell r="AJ106"/>
          <cell r="AK106">
            <v>0</v>
          </cell>
          <cell r="AL106">
            <v>0</v>
          </cell>
          <cell r="AM106">
            <v>0</v>
          </cell>
          <cell r="AN106">
            <v>87</v>
          </cell>
          <cell r="AO106"/>
          <cell r="AP106"/>
          <cell r="AQ106"/>
          <cell r="AR106"/>
          <cell r="AS106"/>
          <cell r="AT106"/>
          <cell r="AU106"/>
          <cell r="AV106"/>
          <cell r="AW106"/>
          <cell r="AX106">
            <v>0</v>
          </cell>
          <cell r="AY106">
            <v>0</v>
          </cell>
          <cell r="AZ106">
            <v>0</v>
          </cell>
          <cell r="BA106"/>
          <cell r="BB106"/>
          <cell r="BC106" t="str">
            <v>Tp, HCM, ngày 11 tháng 3 năm 2024</v>
          </cell>
          <cell r="BD106"/>
          <cell r="BE106"/>
          <cell r="BF106"/>
          <cell r="BG106">
            <v>87</v>
          </cell>
          <cell r="BH106"/>
          <cell r="BI106">
            <v>87</v>
          </cell>
          <cell r="BJ106"/>
          <cell r="BK106">
            <v>87</v>
          </cell>
          <cell r="BL106" t="str">
            <v>Tám mươi bảy</v>
          </cell>
          <cell r="BM106">
            <v>87</v>
          </cell>
          <cell r="BN106" t="str">
            <v>Tám mươi bảy đồng</v>
          </cell>
          <cell r="BO106"/>
          <cell r="BP106"/>
          <cell r="BQ106"/>
          <cell r="BR106"/>
          <cell r="BS106"/>
          <cell r="BT106"/>
          <cell r="BU106"/>
          <cell r="BV106">
            <v>0</v>
          </cell>
        </row>
        <row r="107">
          <cell r="A107"/>
          <cell r="B107"/>
          <cell r="C107"/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 t="str">
            <v>Ông</v>
          </cell>
          <cell r="S107" t="str">
            <v>ACCENT</v>
          </cell>
          <cell r="T107" t="str">
            <v>ACCENT AT</v>
          </cell>
          <cell r="U107" t="e">
            <v>#N/A</v>
          </cell>
          <cell r="V107" t="e">
            <v>#N/A</v>
          </cell>
          <cell r="W107"/>
          <cell r="X107"/>
          <cell r="Y107"/>
          <cell r="Z107"/>
          <cell r="AA107" t="e">
            <v>#N/A</v>
          </cell>
          <cell r="AB107"/>
          <cell r="AC107"/>
          <cell r="AD107" t="str">
            <v>Không đồng. đồng</v>
          </cell>
          <cell r="AE107" t="str">
            <v>,,,,,.</v>
          </cell>
          <cell r="AF107"/>
          <cell r="AG107"/>
          <cell r="AH107" t="str">
            <v>Không đồng. đồng</v>
          </cell>
          <cell r="AI107"/>
          <cell r="AJ107"/>
          <cell r="AK107">
            <v>0</v>
          </cell>
          <cell r="AL107">
            <v>0</v>
          </cell>
          <cell r="AM107">
            <v>0</v>
          </cell>
          <cell r="AN107">
            <v>88</v>
          </cell>
          <cell r="AO107"/>
          <cell r="AP107"/>
          <cell r="AQ107"/>
          <cell r="AR107"/>
          <cell r="AS107"/>
          <cell r="AT107"/>
          <cell r="AU107"/>
          <cell r="AV107"/>
          <cell r="AW107"/>
          <cell r="AX107">
            <v>0</v>
          </cell>
          <cell r="AY107">
            <v>0</v>
          </cell>
          <cell r="AZ107">
            <v>0</v>
          </cell>
          <cell r="BA107"/>
          <cell r="BB107"/>
          <cell r="BC107" t="str">
            <v>Tp, HCM, ngày 11 tháng 3 năm 2024</v>
          </cell>
          <cell r="BD107"/>
          <cell r="BE107"/>
          <cell r="BF107"/>
          <cell r="BG107">
            <v>88</v>
          </cell>
          <cell r="BH107"/>
          <cell r="BI107">
            <v>88</v>
          </cell>
          <cell r="BJ107"/>
          <cell r="BK107">
            <v>88</v>
          </cell>
          <cell r="BL107" t="str">
            <v>Tám mươi tám</v>
          </cell>
          <cell r="BM107">
            <v>88</v>
          </cell>
          <cell r="BN107" t="str">
            <v>Tám mươi tám đồng</v>
          </cell>
          <cell r="BO107"/>
          <cell r="BP107"/>
          <cell r="BQ107"/>
          <cell r="BR107"/>
          <cell r="BS107"/>
          <cell r="BT107"/>
          <cell r="BU107"/>
          <cell r="BV107">
            <v>0</v>
          </cell>
        </row>
        <row r="108">
          <cell r="A108"/>
          <cell r="B108"/>
          <cell r="C108"/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 t="str">
            <v>Ông</v>
          </cell>
          <cell r="S108" t="str">
            <v>ACCENT</v>
          </cell>
          <cell r="T108" t="str">
            <v>ACCENT AT</v>
          </cell>
          <cell r="U108" t="e">
            <v>#N/A</v>
          </cell>
          <cell r="V108" t="e">
            <v>#N/A</v>
          </cell>
          <cell r="W108"/>
          <cell r="X108"/>
          <cell r="Y108"/>
          <cell r="Z108"/>
          <cell r="AA108" t="e">
            <v>#N/A</v>
          </cell>
          <cell r="AB108"/>
          <cell r="AC108"/>
          <cell r="AD108" t="str">
            <v>Không đồng. đồng</v>
          </cell>
          <cell r="AE108" t="str">
            <v>,,,,,.</v>
          </cell>
          <cell r="AF108"/>
          <cell r="AG108"/>
          <cell r="AH108" t="str">
            <v>Không đồng. đồng</v>
          </cell>
          <cell r="AI108"/>
          <cell r="AJ108"/>
          <cell r="AK108">
            <v>0</v>
          </cell>
          <cell r="AL108">
            <v>0</v>
          </cell>
          <cell r="AM108">
            <v>0</v>
          </cell>
          <cell r="AN108">
            <v>89</v>
          </cell>
          <cell r="AO108"/>
          <cell r="AP108"/>
          <cell r="AQ108"/>
          <cell r="AR108"/>
          <cell r="AS108"/>
          <cell r="AT108"/>
          <cell r="AU108"/>
          <cell r="AV108"/>
          <cell r="AW108"/>
          <cell r="AX108">
            <v>0</v>
          </cell>
          <cell r="AY108">
            <v>0</v>
          </cell>
          <cell r="AZ108">
            <v>0</v>
          </cell>
          <cell r="BA108"/>
          <cell r="BB108"/>
          <cell r="BC108" t="str">
            <v>Tp, HCM, ngày 11 tháng 3 năm 2024</v>
          </cell>
          <cell r="BD108"/>
          <cell r="BE108"/>
          <cell r="BF108"/>
          <cell r="BG108">
            <v>89</v>
          </cell>
          <cell r="BH108"/>
          <cell r="BI108">
            <v>89</v>
          </cell>
          <cell r="BJ108"/>
          <cell r="BK108">
            <v>89</v>
          </cell>
          <cell r="BL108" t="str">
            <v>Tám mươi chín</v>
          </cell>
          <cell r="BM108">
            <v>89</v>
          </cell>
          <cell r="BN108" t="str">
            <v>Tám mươi chín đồng</v>
          </cell>
          <cell r="BO108"/>
          <cell r="BP108"/>
          <cell r="BQ108"/>
          <cell r="BR108"/>
          <cell r="BS108"/>
          <cell r="BT108"/>
          <cell r="BU108"/>
          <cell r="BV108">
            <v>0</v>
          </cell>
        </row>
        <row r="109">
          <cell r="A109"/>
          <cell r="B109"/>
          <cell r="C109"/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 t="str">
            <v>Ông</v>
          </cell>
          <cell r="S109" t="str">
            <v>ACCENT</v>
          </cell>
          <cell r="T109" t="str">
            <v>ACCENT AT</v>
          </cell>
          <cell r="U109" t="e">
            <v>#N/A</v>
          </cell>
          <cell r="V109" t="e">
            <v>#N/A</v>
          </cell>
          <cell r="W109"/>
          <cell r="X109"/>
          <cell r="Y109"/>
          <cell r="Z109"/>
          <cell r="AA109" t="e">
            <v>#N/A</v>
          </cell>
          <cell r="AB109"/>
          <cell r="AC109"/>
          <cell r="AD109" t="str">
            <v>Không đồng. đồng</v>
          </cell>
          <cell r="AE109" t="str">
            <v>,,,,,.</v>
          </cell>
          <cell r="AF109"/>
          <cell r="AG109"/>
          <cell r="AH109" t="str">
            <v>Không đồng. đồng</v>
          </cell>
          <cell r="AI109"/>
          <cell r="AJ109"/>
          <cell r="AK109">
            <v>0</v>
          </cell>
          <cell r="AL109">
            <v>0</v>
          </cell>
          <cell r="AM109">
            <v>0</v>
          </cell>
          <cell r="AN109">
            <v>90</v>
          </cell>
          <cell r="AO109"/>
          <cell r="AP109"/>
          <cell r="AQ109"/>
          <cell r="AR109"/>
          <cell r="AS109"/>
          <cell r="AT109"/>
          <cell r="AU109"/>
          <cell r="AV109"/>
          <cell r="AW109"/>
          <cell r="AX109">
            <v>0</v>
          </cell>
          <cell r="AY109">
            <v>0</v>
          </cell>
          <cell r="AZ109">
            <v>0</v>
          </cell>
          <cell r="BA109"/>
          <cell r="BB109"/>
          <cell r="BC109" t="str">
            <v>Tp, HCM, ngày 11 tháng 3 năm 2024</v>
          </cell>
          <cell r="BD109"/>
          <cell r="BE109"/>
          <cell r="BF109"/>
          <cell r="BG109">
            <v>90</v>
          </cell>
          <cell r="BH109"/>
          <cell r="BI109">
            <v>90</v>
          </cell>
          <cell r="BJ109"/>
          <cell r="BK109">
            <v>90</v>
          </cell>
          <cell r="BL109" t="str">
            <v>Chín mươi</v>
          </cell>
          <cell r="BM109">
            <v>90</v>
          </cell>
          <cell r="BN109" t="str">
            <v>Chín mươi đồng</v>
          </cell>
          <cell r="BO109"/>
          <cell r="BP109"/>
          <cell r="BQ109"/>
          <cell r="BR109"/>
          <cell r="BS109"/>
          <cell r="BT109"/>
          <cell r="BU109"/>
          <cell r="BV109">
            <v>0</v>
          </cell>
        </row>
        <row r="110">
          <cell r="A110"/>
          <cell r="B110"/>
          <cell r="C110"/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 t="str">
            <v>Ông</v>
          </cell>
          <cell r="S110" t="str">
            <v>ACCENT</v>
          </cell>
          <cell r="T110" t="str">
            <v>ACCENT AT</v>
          </cell>
          <cell r="U110" t="e">
            <v>#N/A</v>
          </cell>
          <cell r="V110" t="e">
            <v>#N/A</v>
          </cell>
          <cell r="W110"/>
          <cell r="X110"/>
          <cell r="Y110"/>
          <cell r="Z110"/>
          <cell r="AA110" t="e">
            <v>#N/A</v>
          </cell>
          <cell r="AB110"/>
          <cell r="AC110"/>
          <cell r="AD110" t="str">
            <v>Không đồng. đồng</v>
          </cell>
          <cell r="AE110" t="str">
            <v>,,,,,.</v>
          </cell>
          <cell r="AF110"/>
          <cell r="AG110"/>
          <cell r="AH110" t="str">
            <v>Không đồng. đồng</v>
          </cell>
          <cell r="AI110"/>
          <cell r="AJ110"/>
          <cell r="AK110">
            <v>0</v>
          </cell>
          <cell r="AL110">
            <v>0</v>
          </cell>
          <cell r="AM110">
            <v>0</v>
          </cell>
          <cell r="AN110">
            <v>91</v>
          </cell>
          <cell r="AO110"/>
          <cell r="AP110"/>
          <cell r="AQ110"/>
          <cell r="AR110"/>
          <cell r="AS110"/>
          <cell r="AT110"/>
          <cell r="AU110"/>
          <cell r="AV110"/>
          <cell r="AW110"/>
          <cell r="AX110">
            <v>0</v>
          </cell>
          <cell r="AY110">
            <v>0</v>
          </cell>
          <cell r="AZ110">
            <v>0</v>
          </cell>
          <cell r="BA110"/>
          <cell r="BB110"/>
          <cell r="BC110" t="str">
            <v>Tp, HCM, ngày 11 tháng 3 năm 2024</v>
          </cell>
          <cell r="BD110"/>
          <cell r="BE110"/>
          <cell r="BF110"/>
          <cell r="BG110">
            <v>91</v>
          </cell>
          <cell r="BH110"/>
          <cell r="BI110">
            <v>91</v>
          </cell>
          <cell r="BJ110"/>
          <cell r="BK110">
            <v>91</v>
          </cell>
          <cell r="BL110" t="str">
            <v>Chín mươi mốt</v>
          </cell>
          <cell r="BM110">
            <v>91</v>
          </cell>
          <cell r="BN110" t="str">
            <v>Chín mươi mốt đồng</v>
          </cell>
          <cell r="BO110"/>
          <cell r="BP110"/>
          <cell r="BQ110"/>
          <cell r="BR110"/>
          <cell r="BS110"/>
          <cell r="BT110"/>
          <cell r="BU110"/>
          <cell r="BV110">
            <v>0</v>
          </cell>
        </row>
        <row r="111">
          <cell r="A111"/>
          <cell r="B111"/>
          <cell r="C111"/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 t="str">
            <v>Ông</v>
          </cell>
          <cell r="S111" t="str">
            <v>ACCENT</v>
          </cell>
          <cell r="T111" t="str">
            <v>ACCENT AT</v>
          </cell>
          <cell r="U111" t="e">
            <v>#N/A</v>
          </cell>
          <cell r="V111" t="e">
            <v>#N/A</v>
          </cell>
          <cell r="W111"/>
          <cell r="X111"/>
          <cell r="Y111"/>
          <cell r="Z111"/>
          <cell r="AA111" t="e">
            <v>#N/A</v>
          </cell>
          <cell r="AB111"/>
          <cell r="AC111"/>
          <cell r="AD111" t="str">
            <v>Không đồng. đồng</v>
          </cell>
          <cell r="AE111" t="str">
            <v>,,,,,.</v>
          </cell>
          <cell r="AF111"/>
          <cell r="AG111"/>
          <cell r="AH111" t="str">
            <v>Không đồng. đồng</v>
          </cell>
          <cell r="AI111"/>
          <cell r="AJ111"/>
          <cell r="AK111">
            <v>0</v>
          </cell>
          <cell r="AL111">
            <v>0</v>
          </cell>
          <cell r="AM111">
            <v>0</v>
          </cell>
          <cell r="AN111">
            <v>92</v>
          </cell>
          <cell r="AO111"/>
          <cell r="AP111"/>
          <cell r="AQ111"/>
          <cell r="AR111"/>
          <cell r="AS111"/>
          <cell r="AT111"/>
          <cell r="AU111"/>
          <cell r="AV111"/>
          <cell r="AW111"/>
          <cell r="AX111">
            <v>0</v>
          </cell>
          <cell r="AY111">
            <v>0</v>
          </cell>
          <cell r="AZ111">
            <v>0</v>
          </cell>
          <cell r="BA111"/>
          <cell r="BB111"/>
          <cell r="BC111" t="str">
            <v>Tp, HCM, ngày 11 tháng 3 năm 2024</v>
          </cell>
          <cell r="BD111"/>
          <cell r="BE111"/>
          <cell r="BF111"/>
          <cell r="BG111">
            <v>92</v>
          </cell>
          <cell r="BH111"/>
          <cell r="BI111">
            <v>92</v>
          </cell>
          <cell r="BJ111"/>
          <cell r="BK111">
            <v>92</v>
          </cell>
          <cell r="BL111" t="str">
            <v>Chín mươi hai</v>
          </cell>
          <cell r="BM111">
            <v>92</v>
          </cell>
          <cell r="BN111" t="str">
            <v>Chín mươi hai đồng</v>
          </cell>
          <cell r="BO111"/>
          <cell r="BP111"/>
          <cell r="BQ111"/>
          <cell r="BR111"/>
          <cell r="BS111"/>
          <cell r="BT111"/>
          <cell r="BU111"/>
          <cell r="BV111">
            <v>0</v>
          </cell>
        </row>
        <row r="112">
          <cell r="A112"/>
          <cell r="B112"/>
          <cell r="C112"/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 t="str">
            <v>Ông</v>
          </cell>
          <cell r="S112" t="str">
            <v>ACCENT</v>
          </cell>
          <cell r="T112" t="str">
            <v>ACCENT AT</v>
          </cell>
          <cell r="U112" t="e">
            <v>#N/A</v>
          </cell>
          <cell r="V112" t="e">
            <v>#N/A</v>
          </cell>
          <cell r="W112"/>
          <cell r="X112"/>
          <cell r="Y112"/>
          <cell r="Z112"/>
          <cell r="AA112" t="e">
            <v>#N/A</v>
          </cell>
          <cell r="AB112"/>
          <cell r="AC112"/>
          <cell r="AD112" t="str">
            <v>Không đồng. đồng</v>
          </cell>
          <cell r="AE112" t="str">
            <v>,,,,,.</v>
          </cell>
          <cell r="AF112"/>
          <cell r="AG112"/>
          <cell r="AH112" t="str">
            <v>Không đồng. đồng</v>
          </cell>
          <cell r="AI112"/>
          <cell r="AJ112"/>
          <cell r="AK112">
            <v>0</v>
          </cell>
          <cell r="AL112">
            <v>0</v>
          </cell>
          <cell r="AM112">
            <v>0</v>
          </cell>
          <cell r="AN112">
            <v>93</v>
          </cell>
          <cell r="AO112"/>
          <cell r="AP112"/>
          <cell r="AQ112"/>
          <cell r="AR112"/>
          <cell r="AS112"/>
          <cell r="AT112"/>
          <cell r="AU112"/>
          <cell r="AV112"/>
          <cell r="AW112"/>
          <cell r="AX112">
            <v>0</v>
          </cell>
          <cell r="AY112">
            <v>0</v>
          </cell>
          <cell r="AZ112">
            <v>0</v>
          </cell>
          <cell r="BA112"/>
          <cell r="BB112"/>
          <cell r="BC112" t="str">
            <v>Tp, HCM, ngày 11 tháng 3 năm 2024</v>
          </cell>
          <cell r="BD112"/>
          <cell r="BE112"/>
          <cell r="BF112"/>
          <cell r="BG112">
            <v>93</v>
          </cell>
          <cell r="BH112"/>
          <cell r="BI112">
            <v>93</v>
          </cell>
          <cell r="BJ112"/>
          <cell r="BK112">
            <v>93</v>
          </cell>
          <cell r="BL112" t="str">
            <v>Chín mươi ba</v>
          </cell>
          <cell r="BM112">
            <v>93</v>
          </cell>
          <cell r="BN112" t="str">
            <v>Chín mươi ba đồng</v>
          </cell>
          <cell r="BO112"/>
          <cell r="BP112"/>
          <cell r="BQ112"/>
          <cell r="BR112"/>
          <cell r="BS112"/>
          <cell r="BT112"/>
          <cell r="BU112"/>
          <cell r="BV112">
            <v>0</v>
          </cell>
        </row>
        <row r="113">
          <cell r="A113"/>
          <cell r="B113"/>
          <cell r="C113"/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 t="str">
            <v>Ông</v>
          </cell>
          <cell r="S113" t="str">
            <v>ACCENT</v>
          </cell>
          <cell r="T113" t="str">
            <v>ACCENT AT</v>
          </cell>
          <cell r="U113" t="e">
            <v>#N/A</v>
          </cell>
          <cell r="V113" t="e">
            <v>#N/A</v>
          </cell>
          <cell r="W113"/>
          <cell r="X113"/>
          <cell r="Y113"/>
          <cell r="Z113"/>
          <cell r="AA113" t="e">
            <v>#N/A</v>
          </cell>
          <cell r="AB113"/>
          <cell r="AC113"/>
          <cell r="AD113" t="str">
            <v>Không đồng. đồng</v>
          </cell>
          <cell r="AE113" t="str">
            <v>,,,,,.</v>
          </cell>
          <cell r="AF113"/>
          <cell r="AG113"/>
          <cell r="AH113" t="str">
            <v>Không đồng. đồng</v>
          </cell>
          <cell r="AI113"/>
          <cell r="AJ113"/>
          <cell r="AK113">
            <v>0</v>
          </cell>
          <cell r="AL113">
            <v>0</v>
          </cell>
          <cell r="AM113">
            <v>0</v>
          </cell>
          <cell r="AN113">
            <v>94</v>
          </cell>
          <cell r="AO113"/>
          <cell r="AP113"/>
          <cell r="AQ113"/>
          <cell r="AR113"/>
          <cell r="AS113"/>
          <cell r="AT113"/>
          <cell r="AU113"/>
          <cell r="AV113"/>
          <cell r="AW113"/>
          <cell r="AX113">
            <v>0</v>
          </cell>
          <cell r="AY113">
            <v>0</v>
          </cell>
          <cell r="AZ113">
            <v>0</v>
          </cell>
          <cell r="BA113"/>
          <cell r="BB113"/>
          <cell r="BC113" t="str">
            <v>Tp, HCM, ngày 11 tháng 3 năm 2024</v>
          </cell>
          <cell r="BD113"/>
          <cell r="BE113"/>
          <cell r="BF113"/>
          <cell r="BG113">
            <v>94</v>
          </cell>
          <cell r="BH113"/>
          <cell r="BI113">
            <v>94</v>
          </cell>
          <cell r="BJ113"/>
          <cell r="BK113">
            <v>94</v>
          </cell>
          <cell r="BL113" t="str">
            <v>Chín mươi bốn</v>
          </cell>
          <cell r="BM113">
            <v>94</v>
          </cell>
          <cell r="BN113" t="str">
            <v>Chín mươi bốn đồng</v>
          </cell>
          <cell r="BO113"/>
          <cell r="BP113"/>
          <cell r="BQ113"/>
          <cell r="BR113"/>
          <cell r="BS113"/>
          <cell r="BT113"/>
          <cell r="BU113"/>
          <cell r="BV113">
            <v>0</v>
          </cell>
        </row>
        <row r="114">
          <cell r="A114"/>
          <cell r="B114"/>
          <cell r="C114"/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 t="str">
            <v>Ông</v>
          </cell>
          <cell r="S114" t="str">
            <v>ACCENT</v>
          </cell>
          <cell r="T114" t="str">
            <v>ACCENT AT</v>
          </cell>
          <cell r="U114" t="e">
            <v>#N/A</v>
          </cell>
          <cell r="V114" t="e">
            <v>#N/A</v>
          </cell>
          <cell r="W114"/>
          <cell r="X114"/>
          <cell r="Y114"/>
          <cell r="Z114"/>
          <cell r="AA114" t="e">
            <v>#N/A</v>
          </cell>
          <cell r="AB114"/>
          <cell r="AC114"/>
          <cell r="AD114" t="str">
            <v>Không đồng. đồng</v>
          </cell>
          <cell r="AE114" t="str">
            <v>,,,,,.</v>
          </cell>
          <cell r="AF114"/>
          <cell r="AG114"/>
          <cell r="AH114" t="str">
            <v>Không đồng. đồng</v>
          </cell>
          <cell r="AI114"/>
          <cell r="AJ114"/>
          <cell r="AK114">
            <v>0</v>
          </cell>
          <cell r="AL114">
            <v>0</v>
          </cell>
          <cell r="AM114">
            <v>0</v>
          </cell>
          <cell r="AN114">
            <v>95</v>
          </cell>
          <cell r="AO114"/>
          <cell r="AP114"/>
          <cell r="AQ114"/>
          <cell r="AR114"/>
          <cell r="AS114"/>
          <cell r="AT114"/>
          <cell r="AU114"/>
          <cell r="AV114"/>
          <cell r="AW114"/>
          <cell r="AX114">
            <v>0</v>
          </cell>
          <cell r="AY114">
            <v>0</v>
          </cell>
          <cell r="AZ114">
            <v>0</v>
          </cell>
          <cell r="BA114"/>
          <cell r="BB114"/>
          <cell r="BC114" t="str">
            <v>Tp, HCM, ngày 11 tháng 3 năm 2024</v>
          </cell>
          <cell r="BD114"/>
          <cell r="BE114"/>
          <cell r="BF114"/>
          <cell r="BG114">
            <v>95</v>
          </cell>
          <cell r="BH114"/>
          <cell r="BI114">
            <v>95</v>
          </cell>
          <cell r="BJ114"/>
          <cell r="BK114">
            <v>95</v>
          </cell>
          <cell r="BL114" t="str">
            <v>Chín mươi lăm</v>
          </cell>
          <cell r="BM114">
            <v>95</v>
          </cell>
          <cell r="BN114" t="str">
            <v>Chín mươi lăm đồng</v>
          </cell>
          <cell r="BO114"/>
          <cell r="BP114"/>
          <cell r="BQ114"/>
          <cell r="BR114"/>
          <cell r="BS114"/>
          <cell r="BT114"/>
          <cell r="BU114"/>
          <cell r="BV114">
            <v>0</v>
          </cell>
        </row>
        <row r="115">
          <cell r="A115"/>
          <cell r="B115"/>
          <cell r="C115"/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 t="str">
            <v>Ông</v>
          </cell>
          <cell r="S115" t="str">
            <v>ACCENT</v>
          </cell>
          <cell r="T115" t="str">
            <v>ACCENT AT</v>
          </cell>
          <cell r="U115" t="e">
            <v>#N/A</v>
          </cell>
          <cell r="V115" t="e">
            <v>#N/A</v>
          </cell>
          <cell r="W115"/>
          <cell r="X115"/>
          <cell r="Y115"/>
          <cell r="Z115"/>
          <cell r="AA115" t="e">
            <v>#N/A</v>
          </cell>
          <cell r="AB115"/>
          <cell r="AC115"/>
          <cell r="AD115" t="str">
            <v>Không đồng. đồng</v>
          </cell>
          <cell r="AE115" t="str">
            <v>,,,,,.</v>
          </cell>
          <cell r="AF115"/>
          <cell r="AG115"/>
          <cell r="AH115" t="str">
            <v>Không đồng. đồng</v>
          </cell>
          <cell r="AI115"/>
          <cell r="AJ115"/>
          <cell r="AK115">
            <v>0</v>
          </cell>
          <cell r="AL115">
            <v>0</v>
          </cell>
          <cell r="AM115">
            <v>0</v>
          </cell>
          <cell r="AN115">
            <v>96</v>
          </cell>
          <cell r="AO115"/>
          <cell r="AP115"/>
          <cell r="AQ115"/>
          <cell r="AR115"/>
          <cell r="AS115"/>
          <cell r="AT115"/>
          <cell r="AU115"/>
          <cell r="AV115"/>
          <cell r="AW115"/>
          <cell r="AX115">
            <v>0</v>
          </cell>
          <cell r="AY115">
            <v>0</v>
          </cell>
          <cell r="AZ115">
            <v>0</v>
          </cell>
          <cell r="BA115"/>
          <cell r="BB115"/>
          <cell r="BC115" t="str">
            <v>Tp, HCM, ngày 11 tháng 3 năm 2024</v>
          </cell>
          <cell r="BD115"/>
          <cell r="BE115"/>
          <cell r="BF115"/>
          <cell r="BG115">
            <v>96</v>
          </cell>
          <cell r="BH115"/>
          <cell r="BI115">
            <v>96</v>
          </cell>
          <cell r="BJ115"/>
          <cell r="BK115">
            <v>96</v>
          </cell>
          <cell r="BL115" t="str">
            <v>Chín mươi sáu</v>
          </cell>
          <cell r="BM115">
            <v>96</v>
          </cell>
          <cell r="BN115" t="str">
            <v>Chín mươi sáu đồng</v>
          </cell>
          <cell r="BO115"/>
          <cell r="BP115"/>
          <cell r="BQ115"/>
          <cell r="BR115"/>
          <cell r="BS115"/>
          <cell r="BT115"/>
          <cell r="BU115"/>
          <cell r="BV115">
            <v>0</v>
          </cell>
        </row>
        <row r="116">
          <cell r="A116"/>
          <cell r="B116"/>
          <cell r="C116"/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 t="str">
            <v>Ông</v>
          </cell>
          <cell r="S116" t="str">
            <v>ACCENT</v>
          </cell>
          <cell r="T116" t="str">
            <v>ACCENT AT</v>
          </cell>
          <cell r="U116" t="e">
            <v>#N/A</v>
          </cell>
          <cell r="V116" t="e">
            <v>#N/A</v>
          </cell>
          <cell r="W116"/>
          <cell r="X116"/>
          <cell r="Y116"/>
          <cell r="Z116"/>
          <cell r="AA116" t="e">
            <v>#N/A</v>
          </cell>
          <cell r="AB116"/>
          <cell r="AC116"/>
          <cell r="AD116" t="str">
            <v>Không đồng. đồng</v>
          </cell>
          <cell r="AE116" t="str">
            <v>,,,,,.</v>
          </cell>
          <cell r="AF116"/>
          <cell r="AG116"/>
          <cell r="AH116" t="str">
            <v>Không đồng. đồng</v>
          </cell>
          <cell r="AI116"/>
          <cell r="AJ116"/>
          <cell r="AK116">
            <v>0</v>
          </cell>
          <cell r="AL116">
            <v>0</v>
          </cell>
          <cell r="AM116">
            <v>0</v>
          </cell>
          <cell r="AN116">
            <v>97</v>
          </cell>
          <cell r="AO116"/>
          <cell r="AP116"/>
          <cell r="AQ116"/>
          <cell r="AR116"/>
          <cell r="AS116"/>
          <cell r="AT116"/>
          <cell r="AU116"/>
          <cell r="AV116"/>
          <cell r="AW116"/>
          <cell r="AX116">
            <v>0</v>
          </cell>
          <cell r="AY116">
            <v>0</v>
          </cell>
          <cell r="AZ116">
            <v>0</v>
          </cell>
          <cell r="BA116"/>
          <cell r="BB116"/>
          <cell r="BC116" t="str">
            <v>Tp, HCM, ngày 11 tháng 3 năm 2024</v>
          </cell>
          <cell r="BD116"/>
          <cell r="BE116"/>
          <cell r="BF116"/>
          <cell r="BG116">
            <v>97</v>
          </cell>
          <cell r="BH116"/>
          <cell r="BI116">
            <v>97</v>
          </cell>
          <cell r="BJ116"/>
          <cell r="BK116">
            <v>97</v>
          </cell>
          <cell r="BL116" t="str">
            <v>Chín mươi bảy</v>
          </cell>
          <cell r="BM116">
            <v>97</v>
          </cell>
          <cell r="BN116" t="str">
            <v>Chín mươi bảy đồng</v>
          </cell>
          <cell r="BO116"/>
          <cell r="BP116"/>
          <cell r="BQ116"/>
          <cell r="BR116"/>
          <cell r="BS116"/>
          <cell r="BT116"/>
          <cell r="BU116"/>
          <cell r="BV116">
            <v>0</v>
          </cell>
        </row>
        <row r="117">
          <cell r="A117"/>
          <cell r="B117"/>
          <cell r="C117"/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 t="str">
            <v>Ông</v>
          </cell>
          <cell r="S117" t="str">
            <v>ACCENT</v>
          </cell>
          <cell r="T117" t="str">
            <v>ACCENT AT</v>
          </cell>
          <cell r="U117" t="e">
            <v>#N/A</v>
          </cell>
          <cell r="V117" t="e">
            <v>#N/A</v>
          </cell>
          <cell r="W117"/>
          <cell r="X117"/>
          <cell r="Y117"/>
          <cell r="Z117"/>
          <cell r="AA117" t="e">
            <v>#N/A</v>
          </cell>
          <cell r="AB117"/>
          <cell r="AC117"/>
          <cell r="AD117" t="str">
            <v>Không đồng. đồng</v>
          </cell>
          <cell r="AE117" t="str">
            <v>,,,,,.</v>
          </cell>
          <cell r="AF117"/>
          <cell r="AG117"/>
          <cell r="AH117" t="str">
            <v>Không đồng. đồng</v>
          </cell>
          <cell r="AI117"/>
          <cell r="AJ117"/>
          <cell r="AK117">
            <v>0</v>
          </cell>
          <cell r="AL117">
            <v>0</v>
          </cell>
          <cell r="AM117">
            <v>0</v>
          </cell>
          <cell r="AN117">
            <v>98</v>
          </cell>
          <cell r="AO117"/>
          <cell r="AP117"/>
          <cell r="AQ117"/>
          <cell r="AR117"/>
          <cell r="AS117"/>
          <cell r="AT117"/>
          <cell r="AU117"/>
          <cell r="AV117"/>
          <cell r="AW117"/>
          <cell r="AX117">
            <v>0</v>
          </cell>
          <cell r="AY117">
            <v>0</v>
          </cell>
          <cell r="AZ117">
            <v>0</v>
          </cell>
          <cell r="BA117"/>
          <cell r="BB117"/>
          <cell r="BC117" t="str">
            <v>Tp, HCM, ngày 11 tháng 3 năm 2024</v>
          </cell>
          <cell r="BD117"/>
          <cell r="BE117"/>
          <cell r="BF117"/>
          <cell r="BG117">
            <v>98</v>
          </cell>
          <cell r="BH117"/>
          <cell r="BI117">
            <v>98</v>
          </cell>
          <cell r="BJ117"/>
          <cell r="BK117">
            <v>98</v>
          </cell>
          <cell r="BL117" t="str">
            <v>Chín mươi tám</v>
          </cell>
          <cell r="BM117">
            <v>98</v>
          </cell>
          <cell r="BN117" t="str">
            <v>Chín mươi tám đồng</v>
          </cell>
          <cell r="BO117"/>
          <cell r="BP117"/>
          <cell r="BQ117"/>
          <cell r="BR117"/>
          <cell r="BS117"/>
          <cell r="BT117"/>
          <cell r="BU117"/>
          <cell r="BV117">
            <v>0</v>
          </cell>
        </row>
        <row r="118">
          <cell r="A118"/>
          <cell r="B118"/>
          <cell r="C118"/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 t="str">
            <v>Ông</v>
          </cell>
          <cell r="S118" t="str">
            <v>ACCENT</v>
          </cell>
          <cell r="T118" t="str">
            <v>ACCENT AT</v>
          </cell>
          <cell r="U118" t="e">
            <v>#N/A</v>
          </cell>
          <cell r="V118" t="e">
            <v>#N/A</v>
          </cell>
          <cell r="W118"/>
          <cell r="X118"/>
          <cell r="Y118"/>
          <cell r="Z118"/>
          <cell r="AA118" t="e">
            <v>#N/A</v>
          </cell>
          <cell r="AB118"/>
          <cell r="AC118"/>
          <cell r="AD118" t="str">
            <v>Không đồng. đồng</v>
          </cell>
          <cell r="AE118" t="str">
            <v>,,,,,.</v>
          </cell>
          <cell r="AF118"/>
          <cell r="AG118"/>
          <cell r="AH118" t="str">
            <v>Không đồng. đồng</v>
          </cell>
          <cell r="AI118"/>
          <cell r="AJ118"/>
          <cell r="AK118">
            <v>0</v>
          </cell>
          <cell r="AL118">
            <v>0</v>
          </cell>
          <cell r="AM118">
            <v>0</v>
          </cell>
          <cell r="AN118">
            <v>99</v>
          </cell>
          <cell r="AO118"/>
          <cell r="AP118"/>
          <cell r="AQ118"/>
          <cell r="AR118"/>
          <cell r="AS118"/>
          <cell r="AT118"/>
          <cell r="AU118"/>
          <cell r="AV118"/>
          <cell r="AW118"/>
          <cell r="AX118">
            <v>0</v>
          </cell>
          <cell r="AY118">
            <v>0</v>
          </cell>
          <cell r="AZ118">
            <v>0</v>
          </cell>
          <cell r="BA118"/>
          <cell r="BB118"/>
          <cell r="BC118" t="str">
            <v>Tp, HCM, ngày 11 tháng 3 năm 2024</v>
          </cell>
          <cell r="BD118"/>
          <cell r="BE118"/>
          <cell r="BF118"/>
          <cell r="BG118">
            <v>99</v>
          </cell>
          <cell r="BH118"/>
          <cell r="BI118">
            <v>99</v>
          </cell>
          <cell r="BJ118"/>
          <cell r="BK118">
            <v>99</v>
          </cell>
          <cell r="BL118" t="str">
            <v>Chín mươi chín</v>
          </cell>
          <cell r="BM118">
            <v>99</v>
          </cell>
          <cell r="BN118" t="str">
            <v>Chín mươi chín đồng</v>
          </cell>
          <cell r="BO118"/>
          <cell r="BP118"/>
          <cell r="BQ118"/>
          <cell r="BR118"/>
          <cell r="BS118"/>
          <cell r="BT118"/>
          <cell r="BU118"/>
          <cell r="BV118">
            <v>0</v>
          </cell>
        </row>
        <row r="119">
          <cell r="A119"/>
          <cell r="B119"/>
          <cell r="C119"/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 t="str">
            <v>Ông</v>
          </cell>
          <cell r="S119" t="str">
            <v>ACCENT</v>
          </cell>
          <cell r="T119" t="str">
            <v>ACCENT AT</v>
          </cell>
          <cell r="U119" t="e">
            <v>#N/A</v>
          </cell>
          <cell r="V119" t="e">
            <v>#N/A</v>
          </cell>
          <cell r="W119"/>
          <cell r="X119"/>
          <cell r="Y119"/>
          <cell r="Z119"/>
          <cell r="AA119" t="e">
            <v>#N/A</v>
          </cell>
          <cell r="AB119"/>
          <cell r="AC119"/>
          <cell r="AD119" t="str">
            <v>Không đồng. đồng</v>
          </cell>
          <cell r="AE119" t="str">
            <v>,,,,,.</v>
          </cell>
          <cell r="AF119"/>
          <cell r="AG119"/>
          <cell r="AH119" t="str">
            <v>Không đồng. đồng</v>
          </cell>
          <cell r="AI119"/>
          <cell r="AJ119"/>
          <cell r="AK119">
            <v>0</v>
          </cell>
          <cell r="AL119">
            <v>0</v>
          </cell>
          <cell r="AM119">
            <v>0</v>
          </cell>
          <cell r="AN119">
            <v>100</v>
          </cell>
          <cell r="AO119"/>
          <cell r="AP119"/>
          <cell r="AQ119"/>
          <cell r="AR119"/>
          <cell r="AS119"/>
          <cell r="AT119"/>
          <cell r="AU119"/>
          <cell r="AV119"/>
          <cell r="AW119"/>
          <cell r="AX119">
            <v>0</v>
          </cell>
          <cell r="AY119">
            <v>0</v>
          </cell>
          <cell r="AZ119">
            <v>0</v>
          </cell>
          <cell r="BA119"/>
          <cell r="BB119"/>
          <cell r="BC119" t="str">
            <v>Tp, HCM, ngày 11 tháng 3 năm 2024</v>
          </cell>
          <cell r="BD119"/>
          <cell r="BE119"/>
          <cell r="BF119"/>
          <cell r="BG119">
            <v>100</v>
          </cell>
          <cell r="BH119"/>
          <cell r="BI119">
            <v>100</v>
          </cell>
          <cell r="BJ119"/>
          <cell r="BK119">
            <v>100</v>
          </cell>
          <cell r="BL119" t="str">
            <v>Một trăm</v>
          </cell>
          <cell r="BM119">
            <v>100</v>
          </cell>
          <cell r="BN119" t="str">
            <v>Một trăm đồng</v>
          </cell>
          <cell r="BO119"/>
          <cell r="BP119"/>
          <cell r="BQ119"/>
          <cell r="BR119"/>
          <cell r="BS119"/>
          <cell r="BT119"/>
          <cell r="BU119"/>
          <cell r="BV119">
            <v>0</v>
          </cell>
        </row>
        <row r="120">
          <cell r="A120"/>
          <cell r="B120"/>
          <cell r="C120"/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 t="str">
            <v>Ông</v>
          </cell>
          <cell r="S120" t="str">
            <v>ACCENT</v>
          </cell>
          <cell r="T120" t="str">
            <v>ACCENT AT</v>
          </cell>
          <cell r="U120" t="e">
            <v>#N/A</v>
          </cell>
          <cell r="V120" t="e">
            <v>#N/A</v>
          </cell>
          <cell r="W120"/>
          <cell r="X120"/>
          <cell r="Y120"/>
          <cell r="Z120"/>
          <cell r="AA120" t="e">
            <v>#N/A</v>
          </cell>
          <cell r="AB120"/>
          <cell r="AC120"/>
          <cell r="AD120" t="str">
            <v>Không đồng. đồng</v>
          </cell>
          <cell r="AE120" t="str">
            <v>,,,,,.</v>
          </cell>
          <cell r="AF120"/>
          <cell r="AG120"/>
          <cell r="AH120" t="str">
            <v>Không đồng. đồng</v>
          </cell>
          <cell r="AI120"/>
          <cell r="AJ120"/>
          <cell r="AK120">
            <v>0</v>
          </cell>
          <cell r="AL120">
            <v>0</v>
          </cell>
          <cell r="AM120">
            <v>0</v>
          </cell>
          <cell r="AN120">
            <v>101</v>
          </cell>
          <cell r="AO120"/>
          <cell r="AP120"/>
          <cell r="AQ120"/>
          <cell r="AR120"/>
          <cell r="AS120"/>
          <cell r="AT120"/>
          <cell r="AU120"/>
          <cell r="AV120"/>
          <cell r="AW120"/>
          <cell r="AX120">
            <v>0</v>
          </cell>
          <cell r="AY120">
            <v>0</v>
          </cell>
          <cell r="AZ120">
            <v>0</v>
          </cell>
          <cell r="BA120"/>
          <cell r="BB120"/>
          <cell r="BC120" t="str">
            <v>Tp, HCM, ngày 11 tháng 3 năm 2024</v>
          </cell>
          <cell r="BD120"/>
          <cell r="BE120"/>
          <cell r="BF120"/>
          <cell r="BG120">
            <v>101</v>
          </cell>
          <cell r="BH120"/>
          <cell r="BI120">
            <v>101</v>
          </cell>
          <cell r="BJ120"/>
          <cell r="BK120">
            <v>101</v>
          </cell>
          <cell r="BL120" t="str">
            <v>Một trăm lẻ một</v>
          </cell>
          <cell r="BM120">
            <v>101</v>
          </cell>
          <cell r="BN120" t="str">
            <v>Một trăm lẻ một đồng</v>
          </cell>
          <cell r="BO120"/>
          <cell r="BP120"/>
          <cell r="BQ120"/>
          <cell r="BR120"/>
          <cell r="BS120"/>
          <cell r="BT120"/>
          <cell r="BU120"/>
          <cell r="BV120">
            <v>0</v>
          </cell>
        </row>
        <row r="121">
          <cell r="A121"/>
          <cell r="B121"/>
          <cell r="C121"/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 t="str">
            <v>Ông</v>
          </cell>
          <cell r="S121" t="str">
            <v>ACCENT</v>
          </cell>
          <cell r="T121" t="str">
            <v>ACCENT AT</v>
          </cell>
          <cell r="U121" t="e">
            <v>#N/A</v>
          </cell>
          <cell r="V121" t="e">
            <v>#N/A</v>
          </cell>
          <cell r="W121"/>
          <cell r="X121"/>
          <cell r="Y121"/>
          <cell r="Z121"/>
          <cell r="AA121" t="e">
            <v>#N/A</v>
          </cell>
          <cell r="AB121"/>
          <cell r="AC121"/>
          <cell r="AD121" t="str">
            <v>Không đồng. đồng</v>
          </cell>
          <cell r="AE121" t="str">
            <v>,,,,,.</v>
          </cell>
          <cell r="AF121"/>
          <cell r="AG121"/>
          <cell r="AH121" t="str">
            <v>Không đồng. đồng</v>
          </cell>
          <cell r="AI121"/>
          <cell r="AJ121"/>
          <cell r="AK121">
            <v>0</v>
          </cell>
          <cell r="AL121">
            <v>0</v>
          </cell>
          <cell r="AM121">
            <v>0</v>
          </cell>
          <cell r="AN121">
            <v>102</v>
          </cell>
          <cell r="AO121"/>
          <cell r="AP121"/>
          <cell r="AQ121"/>
          <cell r="AR121"/>
          <cell r="AS121"/>
          <cell r="AT121"/>
          <cell r="AU121"/>
          <cell r="AV121"/>
          <cell r="AW121"/>
          <cell r="AX121">
            <v>0</v>
          </cell>
          <cell r="AY121">
            <v>0</v>
          </cell>
          <cell r="AZ121">
            <v>0</v>
          </cell>
          <cell r="BA121"/>
          <cell r="BB121"/>
          <cell r="BC121" t="str">
            <v>Tp, HCM, ngày 11 tháng 3 năm 2024</v>
          </cell>
          <cell r="BD121"/>
          <cell r="BE121"/>
          <cell r="BF121"/>
          <cell r="BG121">
            <v>102</v>
          </cell>
          <cell r="BH121"/>
          <cell r="BI121">
            <v>102</v>
          </cell>
          <cell r="BJ121"/>
          <cell r="BK121">
            <v>102</v>
          </cell>
          <cell r="BL121" t="str">
            <v>Một trăm lẻ hai</v>
          </cell>
          <cell r="BM121">
            <v>102</v>
          </cell>
          <cell r="BN121" t="str">
            <v>Một trăm lẻ hai đồng</v>
          </cell>
          <cell r="BO121"/>
          <cell r="BP121"/>
          <cell r="BQ121"/>
          <cell r="BR121"/>
          <cell r="BS121"/>
          <cell r="BT121"/>
          <cell r="BU121"/>
          <cell r="BV121">
            <v>0</v>
          </cell>
        </row>
        <row r="122">
          <cell r="A122"/>
          <cell r="B122"/>
          <cell r="C122"/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 t="str">
            <v>Ông</v>
          </cell>
          <cell r="S122" t="str">
            <v>ACCENT</v>
          </cell>
          <cell r="T122" t="str">
            <v>ACCENT AT</v>
          </cell>
          <cell r="U122" t="e">
            <v>#N/A</v>
          </cell>
          <cell r="V122" t="e">
            <v>#N/A</v>
          </cell>
          <cell r="W122"/>
          <cell r="X122"/>
          <cell r="Y122"/>
          <cell r="Z122"/>
          <cell r="AA122" t="e">
            <v>#N/A</v>
          </cell>
          <cell r="AB122"/>
          <cell r="AC122"/>
          <cell r="AD122" t="str">
            <v>Không đồng. đồng</v>
          </cell>
          <cell r="AE122" t="str">
            <v>,,,,,.</v>
          </cell>
          <cell r="AF122"/>
          <cell r="AG122"/>
          <cell r="AH122" t="str">
            <v>Không đồng. đồng</v>
          </cell>
          <cell r="AI122"/>
          <cell r="AJ122"/>
          <cell r="AK122">
            <v>0</v>
          </cell>
          <cell r="AL122">
            <v>0</v>
          </cell>
          <cell r="AM122">
            <v>0</v>
          </cell>
          <cell r="AN122">
            <v>103</v>
          </cell>
          <cell r="AO122"/>
          <cell r="AP122"/>
          <cell r="AQ122"/>
          <cell r="AR122"/>
          <cell r="AS122"/>
          <cell r="AT122"/>
          <cell r="AU122"/>
          <cell r="AV122"/>
          <cell r="AW122"/>
          <cell r="AX122">
            <v>0</v>
          </cell>
          <cell r="AY122">
            <v>0</v>
          </cell>
          <cell r="AZ122">
            <v>0</v>
          </cell>
          <cell r="BA122"/>
          <cell r="BB122"/>
          <cell r="BC122" t="str">
            <v>Tp, HCM, ngày 11 tháng 3 năm 2024</v>
          </cell>
          <cell r="BD122"/>
          <cell r="BE122"/>
          <cell r="BF122"/>
          <cell r="BG122">
            <v>103</v>
          </cell>
          <cell r="BH122"/>
          <cell r="BI122">
            <v>103</v>
          </cell>
          <cell r="BJ122"/>
          <cell r="BK122">
            <v>103</v>
          </cell>
          <cell r="BL122" t="str">
            <v>Một trăm lẻ ba</v>
          </cell>
          <cell r="BM122">
            <v>103</v>
          </cell>
          <cell r="BN122" t="str">
            <v>Một trăm lẻ ba đồng</v>
          </cell>
          <cell r="BO122"/>
          <cell r="BP122"/>
          <cell r="BQ122"/>
          <cell r="BR122"/>
          <cell r="BS122"/>
          <cell r="BT122"/>
          <cell r="BU122"/>
          <cell r="BV122">
            <v>0</v>
          </cell>
        </row>
        <row r="123">
          <cell r="A123"/>
          <cell r="B123"/>
          <cell r="C123"/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 t="str">
            <v>Ông</v>
          </cell>
          <cell r="S123" t="str">
            <v>ACCENT</v>
          </cell>
          <cell r="T123" t="str">
            <v>ACCENT AT</v>
          </cell>
          <cell r="U123" t="e">
            <v>#N/A</v>
          </cell>
          <cell r="V123" t="e">
            <v>#N/A</v>
          </cell>
          <cell r="W123"/>
          <cell r="X123"/>
          <cell r="Y123"/>
          <cell r="Z123"/>
          <cell r="AA123" t="e">
            <v>#N/A</v>
          </cell>
          <cell r="AB123"/>
          <cell r="AC123"/>
          <cell r="AD123" t="str">
            <v>Không đồng. đồng</v>
          </cell>
          <cell r="AE123" t="str">
            <v>,,,,,.</v>
          </cell>
          <cell r="AF123"/>
          <cell r="AG123"/>
          <cell r="AH123" t="str">
            <v>Không đồng. đồng</v>
          </cell>
          <cell r="AI123"/>
          <cell r="AJ123"/>
          <cell r="AK123">
            <v>0</v>
          </cell>
          <cell r="AL123">
            <v>0</v>
          </cell>
          <cell r="AM123">
            <v>0</v>
          </cell>
          <cell r="AN123">
            <v>104</v>
          </cell>
          <cell r="AO123"/>
          <cell r="AP123"/>
          <cell r="AQ123"/>
          <cell r="AR123"/>
          <cell r="AS123"/>
          <cell r="AT123"/>
          <cell r="AU123"/>
          <cell r="AV123"/>
          <cell r="AW123"/>
          <cell r="AX123">
            <v>0</v>
          </cell>
          <cell r="AY123">
            <v>0</v>
          </cell>
          <cell r="AZ123">
            <v>0</v>
          </cell>
          <cell r="BA123"/>
          <cell r="BB123"/>
          <cell r="BC123" t="str">
            <v>Tp, HCM, ngày 11 tháng 3 năm 2024</v>
          </cell>
          <cell r="BD123"/>
          <cell r="BE123"/>
          <cell r="BF123"/>
          <cell r="BG123">
            <v>104</v>
          </cell>
          <cell r="BH123"/>
          <cell r="BI123">
            <v>104</v>
          </cell>
          <cell r="BJ123"/>
          <cell r="BK123">
            <v>104</v>
          </cell>
          <cell r="BL123" t="str">
            <v>Một trăm lẻ bốn</v>
          </cell>
          <cell r="BM123">
            <v>104</v>
          </cell>
          <cell r="BN123" t="str">
            <v>Một trăm lẻ bốn đồng</v>
          </cell>
          <cell r="BO123"/>
          <cell r="BP123"/>
          <cell r="BQ123"/>
          <cell r="BR123"/>
          <cell r="BS123"/>
          <cell r="BT123"/>
          <cell r="BU123"/>
          <cell r="BV123">
            <v>0</v>
          </cell>
        </row>
        <row r="124">
          <cell r="A124"/>
          <cell r="B124"/>
          <cell r="C124"/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 t="str">
            <v>Ông</v>
          </cell>
          <cell r="S124" t="str">
            <v>ACCENT</v>
          </cell>
          <cell r="T124" t="str">
            <v>ACCENT AT</v>
          </cell>
          <cell r="U124" t="e">
            <v>#N/A</v>
          </cell>
          <cell r="V124" t="e">
            <v>#N/A</v>
          </cell>
          <cell r="W124"/>
          <cell r="X124"/>
          <cell r="Y124"/>
          <cell r="Z124"/>
          <cell r="AA124" t="e">
            <v>#N/A</v>
          </cell>
          <cell r="AB124"/>
          <cell r="AC124"/>
          <cell r="AD124" t="str">
            <v>Không đồng. đồng</v>
          </cell>
          <cell r="AE124" t="str">
            <v>,,,,,.</v>
          </cell>
          <cell r="AF124"/>
          <cell r="AG124"/>
          <cell r="AH124" t="str">
            <v>Không đồng. đồng</v>
          </cell>
          <cell r="AI124"/>
          <cell r="AJ124"/>
          <cell r="AK124">
            <v>0</v>
          </cell>
          <cell r="AL124">
            <v>0</v>
          </cell>
          <cell r="AM124">
            <v>0</v>
          </cell>
          <cell r="AN124">
            <v>105</v>
          </cell>
          <cell r="AO124"/>
          <cell r="AP124"/>
          <cell r="AQ124"/>
          <cell r="AR124"/>
          <cell r="AS124"/>
          <cell r="AT124"/>
          <cell r="AU124"/>
          <cell r="AV124"/>
          <cell r="AW124"/>
          <cell r="AX124">
            <v>0</v>
          </cell>
          <cell r="AY124">
            <v>0</v>
          </cell>
          <cell r="AZ124">
            <v>0</v>
          </cell>
          <cell r="BA124"/>
          <cell r="BB124"/>
          <cell r="BC124" t="str">
            <v>Tp, HCM, ngày 11 tháng 3 năm 2024</v>
          </cell>
          <cell r="BD124"/>
          <cell r="BE124"/>
          <cell r="BF124"/>
          <cell r="BG124">
            <v>105</v>
          </cell>
          <cell r="BH124"/>
          <cell r="BI124">
            <v>105</v>
          </cell>
          <cell r="BJ124"/>
          <cell r="BK124">
            <v>105</v>
          </cell>
          <cell r="BL124" t="str">
            <v>Một trăm lẻ năm</v>
          </cell>
          <cell r="BM124">
            <v>105</v>
          </cell>
          <cell r="BN124" t="str">
            <v>Một trăm lẻ năm đồng</v>
          </cell>
          <cell r="BO124"/>
          <cell r="BP124"/>
          <cell r="BQ124"/>
          <cell r="BR124"/>
          <cell r="BS124"/>
          <cell r="BT124"/>
          <cell r="BU124"/>
          <cell r="BV124">
            <v>0</v>
          </cell>
        </row>
        <row r="125">
          <cell r="A125"/>
          <cell r="B125"/>
          <cell r="C125"/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 t="str">
            <v>Ông</v>
          </cell>
          <cell r="S125" t="str">
            <v>VENUE</v>
          </cell>
          <cell r="T125" t="str">
            <v>VENUE 1.0T-GDi Đặc Biệt</v>
          </cell>
          <cell r="U125" t="str">
            <v>Động cơ 1.0T-GDi - máy xăng</v>
          </cell>
          <cell r="V125" t="str">
            <v>Số tự động - 05 Chỗ</v>
          </cell>
          <cell r="W125"/>
          <cell r="X125"/>
          <cell r="Y125"/>
          <cell r="Z125"/>
          <cell r="AA125">
            <v>579000000</v>
          </cell>
          <cell r="AB125"/>
          <cell r="AC125"/>
          <cell r="AD125" t="str">
            <v>Không đồng. đồng</v>
          </cell>
          <cell r="AE125" t="str">
            <v>,,,,,.</v>
          </cell>
          <cell r="AF125"/>
          <cell r="AG125"/>
          <cell r="AH125" t="str">
            <v>Không đồng. đồng</v>
          </cell>
          <cell r="AI125"/>
          <cell r="AJ125"/>
          <cell r="AK125">
            <v>0</v>
          </cell>
          <cell r="AL125">
            <v>0</v>
          </cell>
          <cell r="AM125">
            <v>0</v>
          </cell>
          <cell r="AN125">
            <v>106</v>
          </cell>
          <cell r="AO125"/>
          <cell r="AP125"/>
          <cell r="AQ125"/>
          <cell r="AR125"/>
          <cell r="AS125"/>
          <cell r="AT125"/>
          <cell r="AU125"/>
          <cell r="AV125"/>
          <cell r="AW125"/>
          <cell r="AX125">
            <v>0</v>
          </cell>
          <cell r="AY125">
            <v>0</v>
          </cell>
          <cell r="AZ125">
            <v>0</v>
          </cell>
          <cell r="BA125"/>
          <cell r="BB125"/>
          <cell r="BC125" t="str">
            <v>Tp, HCM, ngày 11 tháng 3 năm 2024</v>
          </cell>
          <cell r="BD125"/>
          <cell r="BE125"/>
          <cell r="BF125"/>
          <cell r="BG125">
            <v>106</v>
          </cell>
          <cell r="BH125"/>
          <cell r="BI125">
            <v>106</v>
          </cell>
          <cell r="BJ125"/>
          <cell r="BK125">
            <v>106</v>
          </cell>
          <cell r="BL125" t="str">
            <v>Một trăm lẻ sáu</v>
          </cell>
          <cell r="BM125">
            <v>106</v>
          </cell>
          <cell r="BN125" t="str">
            <v>Một trăm lẻ sáu đồng</v>
          </cell>
          <cell r="BO125"/>
          <cell r="BP125"/>
          <cell r="BQ125"/>
          <cell r="BR125"/>
          <cell r="BS125"/>
          <cell r="BT125"/>
          <cell r="BU125"/>
          <cell r="BV125">
            <v>0</v>
          </cell>
        </row>
        <row r="126">
          <cell r="A126"/>
          <cell r="B126"/>
          <cell r="C126"/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 t="str">
            <v>Ông</v>
          </cell>
          <cell r="S126" t="str">
            <v>ACCENT</v>
          </cell>
          <cell r="T126" t="str">
            <v>ACCENT AT</v>
          </cell>
          <cell r="U126" t="e">
            <v>#N/A</v>
          </cell>
          <cell r="V126" t="e">
            <v>#N/A</v>
          </cell>
          <cell r="W126"/>
          <cell r="X126"/>
          <cell r="Y126"/>
          <cell r="Z126"/>
          <cell r="AA126" t="e">
            <v>#N/A</v>
          </cell>
          <cell r="AB126"/>
          <cell r="AC126"/>
          <cell r="AD126" t="str">
            <v>Không đồng. đồng</v>
          </cell>
          <cell r="AE126" t="str">
            <v>,,,,,.</v>
          </cell>
          <cell r="AF126"/>
          <cell r="AG126"/>
          <cell r="AH126" t="str">
            <v>Không đồng. đồng</v>
          </cell>
          <cell r="AI126"/>
          <cell r="AJ126"/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/>
          <cell r="AP126"/>
          <cell r="AQ126"/>
          <cell r="AR126"/>
          <cell r="AS126"/>
          <cell r="AT126"/>
          <cell r="AU126"/>
          <cell r="AV126"/>
          <cell r="AW126"/>
          <cell r="AX126">
            <v>0</v>
          </cell>
          <cell r="AY126">
            <v>0</v>
          </cell>
          <cell r="AZ126">
            <v>0</v>
          </cell>
          <cell r="BA126"/>
          <cell r="BB126"/>
          <cell r="BC126" t="str">
            <v>Tp, HCM, ngày 11 tháng 3 năm 2024</v>
          </cell>
          <cell r="BD126"/>
          <cell r="BE126"/>
          <cell r="BF126"/>
          <cell r="BG126"/>
          <cell r="BH126"/>
          <cell r="BI126"/>
          <cell r="BJ126"/>
          <cell r="BK126">
            <v>0</v>
          </cell>
          <cell r="BL126"/>
          <cell r="BM126">
            <v>0</v>
          </cell>
          <cell r="BN126" t="str">
            <v>Không đồng. đồng</v>
          </cell>
          <cell r="BO126"/>
          <cell r="BP126"/>
          <cell r="BQ126"/>
          <cell r="BR126"/>
          <cell r="BS126"/>
          <cell r="BT126"/>
          <cell r="BU126"/>
          <cell r="BV126">
            <v>0</v>
          </cell>
        </row>
        <row r="127">
          <cell r="A127"/>
          <cell r="B127"/>
          <cell r="C127"/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 t="str">
            <v>Ông</v>
          </cell>
          <cell r="S127" t="str">
            <v>ACCENT</v>
          </cell>
          <cell r="T127" t="str">
            <v>ACCENT AT</v>
          </cell>
          <cell r="U127" t="e">
            <v>#N/A</v>
          </cell>
          <cell r="V127" t="e">
            <v>#N/A</v>
          </cell>
          <cell r="W127"/>
          <cell r="X127"/>
          <cell r="Y127"/>
          <cell r="Z127"/>
          <cell r="AA127" t="e">
            <v>#N/A</v>
          </cell>
          <cell r="AB127"/>
          <cell r="AC127"/>
          <cell r="AD127" t="str">
            <v>Không đồng. đồng</v>
          </cell>
          <cell r="AE127" t="str">
            <v>,,,,,.</v>
          </cell>
          <cell r="AF127"/>
          <cell r="AG127"/>
          <cell r="AH127" t="str">
            <v>Không đồng. đồng</v>
          </cell>
          <cell r="AI127"/>
          <cell r="AJ127"/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/>
          <cell r="AP127"/>
          <cell r="AQ127"/>
          <cell r="AR127"/>
          <cell r="AS127"/>
          <cell r="AT127"/>
          <cell r="AU127"/>
          <cell r="AV127"/>
          <cell r="AW127"/>
          <cell r="AX127">
            <v>0</v>
          </cell>
          <cell r="AY127">
            <v>0</v>
          </cell>
          <cell r="AZ127">
            <v>0</v>
          </cell>
          <cell r="BA127"/>
          <cell r="BB127"/>
          <cell r="BC127" t="str">
            <v>Tp, HCM, ngày 11 tháng 3 năm 2024</v>
          </cell>
          <cell r="BD127"/>
          <cell r="BE127"/>
          <cell r="BF127"/>
          <cell r="BG127"/>
          <cell r="BH127"/>
          <cell r="BI127"/>
          <cell r="BJ127"/>
          <cell r="BK127">
            <v>0</v>
          </cell>
          <cell r="BL127"/>
          <cell r="BM127">
            <v>0</v>
          </cell>
          <cell r="BN127" t="str">
            <v>Không đồng. đồng</v>
          </cell>
          <cell r="BO127"/>
          <cell r="BP127"/>
          <cell r="BQ127"/>
          <cell r="BR127"/>
          <cell r="BS127"/>
          <cell r="BT127"/>
          <cell r="BU127"/>
          <cell r="BV127">
            <v>0</v>
          </cell>
        </row>
        <row r="128">
          <cell r="A128"/>
          <cell r="B128"/>
          <cell r="C128"/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 t="str">
            <v>Ông</v>
          </cell>
          <cell r="S128" t="str">
            <v>ACCENT</v>
          </cell>
          <cell r="T128" t="str">
            <v>ACCENT AT</v>
          </cell>
          <cell r="U128" t="e">
            <v>#N/A</v>
          </cell>
          <cell r="V128" t="e">
            <v>#N/A</v>
          </cell>
          <cell r="W128"/>
          <cell r="X128"/>
          <cell r="Y128"/>
          <cell r="Z128"/>
          <cell r="AA128" t="e">
            <v>#N/A</v>
          </cell>
          <cell r="AB128"/>
          <cell r="AC128"/>
          <cell r="AD128" t="str">
            <v>Không đồng. đồng</v>
          </cell>
          <cell r="AE128" t="str">
            <v>,,,,,.</v>
          </cell>
          <cell r="AF128"/>
          <cell r="AG128"/>
          <cell r="AH128" t="str">
            <v>Không đồng. đồng</v>
          </cell>
          <cell r="AI128"/>
          <cell r="AJ128"/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/>
          <cell r="AP128"/>
          <cell r="AQ128"/>
          <cell r="AR128"/>
          <cell r="AS128"/>
          <cell r="AT128"/>
          <cell r="AU128"/>
          <cell r="AV128"/>
          <cell r="AW128"/>
          <cell r="AX128">
            <v>0</v>
          </cell>
          <cell r="AY128">
            <v>0</v>
          </cell>
          <cell r="AZ128">
            <v>0</v>
          </cell>
          <cell r="BA128"/>
          <cell r="BB128"/>
          <cell r="BC128" t="str">
            <v>Tp, HCM, ngày 11 tháng 3 năm 2024</v>
          </cell>
          <cell r="BD128"/>
          <cell r="BE128"/>
          <cell r="BF128"/>
          <cell r="BG128"/>
          <cell r="BH128"/>
          <cell r="BI128"/>
          <cell r="BJ128"/>
          <cell r="BK128">
            <v>0</v>
          </cell>
          <cell r="BL128"/>
          <cell r="BM128">
            <v>0</v>
          </cell>
          <cell r="BN128" t="str">
            <v>Không đồng. đồng</v>
          </cell>
          <cell r="BO128"/>
          <cell r="BP128"/>
          <cell r="BQ128"/>
          <cell r="BR128"/>
          <cell r="BS128"/>
          <cell r="BT128"/>
          <cell r="BU128"/>
          <cell r="BV128">
            <v>0</v>
          </cell>
        </row>
        <row r="129">
          <cell r="A129"/>
          <cell r="B129"/>
          <cell r="C129"/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 t="str">
            <v>Ông</v>
          </cell>
          <cell r="S129" t="str">
            <v>ACCENT</v>
          </cell>
          <cell r="T129" t="str">
            <v>ACCENT AT</v>
          </cell>
          <cell r="U129" t="e">
            <v>#N/A</v>
          </cell>
          <cell r="V129" t="e">
            <v>#N/A</v>
          </cell>
          <cell r="W129"/>
          <cell r="X129"/>
          <cell r="Y129"/>
          <cell r="Z129"/>
          <cell r="AA129" t="e">
            <v>#N/A</v>
          </cell>
          <cell r="AB129"/>
          <cell r="AC129"/>
          <cell r="AD129" t="str">
            <v>Không đồng. đồng</v>
          </cell>
          <cell r="AE129" t="str">
            <v>,,,,,.</v>
          </cell>
          <cell r="AF129"/>
          <cell r="AG129"/>
          <cell r="AH129" t="str">
            <v>Không đồng. đồng</v>
          </cell>
          <cell r="AI129"/>
          <cell r="AJ129"/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/>
          <cell r="AP129"/>
          <cell r="AQ129"/>
          <cell r="AR129"/>
          <cell r="AS129"/>
          <cell r="AT129"/>
          <cell r="AU129"/>
          <cell r="AV129"/>
          <cell r="AW129"/>
          <cell r="AX129">
            <v>0</v>
          </cell>
          <cell r="AY129">
            <v>0</v>
          </cell>
          <cell r="AZ129">
            <v>0</v>
          </cell>
          <cell r="BA129"/>
          <cell r="BB129"/>
          <cell r="BC129" t="str">
            <v>Tp, HCM, ngày 11 tháng 3 năm 2024</v>
          </cell>
          <cell r="BD129"/>
          <cell r="BE129"/>
          <cell r="BF129"/>
          <cell r="BG129"/>
          <cell r="BH129"/>
          <cell r="BI129"/>
          <cell r="BJ129"/>
          <cell r="BK129">
            <v>0</v>
          </cell>
          <cell r="BL129"/>
          <cell r="BM129">
            <v>0</v>
          </cell>
          <cell r="BN129" t="str">
            <v>Không đồng. đồng</v>
          </cell>
          <cell r="BO129"/>
          <cell r="BP129"/>
          <cell r="BQ129"/>
          <cell r="BR129"/>
          <cell r="BS129"/>
          <cell r="BT129"/>
          <cell r="BU129"/>
          <cell r="BV129">
            <v>0</v>
          </cell>
        </row>
        <row r="130">
          <cell r="A130"/>
          <cell r="B130"/>
          <cell r="C130"/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 t="str">
            <v>Ông</v>
          </cell>
          <cell r="S130" t="str">
            <v>ACCENT</v>
          </cell>
          <cell r="T130" t="str">
            <v>ACCENT AT</v>
          </cell>
          <cell r="U130" t="e">
            <v>#N/A</v>
          </cell>
          <cell r="V130" t="e">
            <v>#N/A</v>
          </cell>
          <cell r="W130"/>
          <cell r="X130"/>
          <cell r="Y130"/>
          <cell r="Z130"/>
          <cell r="AA130" t="e">
            <v>#N/A</v>
          </cell>
          <cell r="AB130"/>
          <cell r="AC130"/>
          <cell r="AD130" t="str">
            <v>Không đồng. đồng</v>
          </cell>
          <cell r="AE130" t="str">
            <v>,,,,,.</v>
          </cell>
          <cell r="AF130"/>
          <cell r="AG130"/>
          <cell r="AH130" t="str">
            <v>Không đồng. đồng</v>
          </cell>
          <cell r="AI130"/>
          <cell r="AJ130"/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/>
          <cell r="AP130"/>
          <cell r="AQ130"/>
          <cell r="AR130"/>
          <cell r="AS130"/>
          <cell r="AT130"/>
          <cell r="AU130"/>
          <cell r="AV130"/>
          <cell r="AW130"/>
          <cell r="AX130">
            <v>0</v>
          </cell>
          <cell r="AY130">
            <v>0</v>
          </cell>
          <cell r="AZ130">
            <v>0</v>
          </cell>
          <cell r="BA130"/>
          <cell r="BB130"/>
          <cell r="BC130" t="str">
            <v>Tp, HCM, ngày 11 tháng 3 năm 2024</v>
          </cell>
          <cell r="BD130"/>
          <cell r="BE130"/>
          <cell r="BF130"/>
          <cell r="BG130"/>
          <cell r="BH130"/>
          <cell r="BI130"/>
          <cell r="BJ130"/>
          <cell r="BK130">
            <v>0</v>
          </cell>
          <cell r="BL130"/>
          <cell r="BM130">
            <v>0</v>
          </cell>
          <cell r="BN130" t="str">
            <v>Không đồng. đồng</v>
          </cell>
          <cell r="BO130"/>
          <cell r="BP130"/>
          <cell r="BQ130"/>
          <cell r="BR130"/>
          <cell r="BS130"/>
          <cell r="BT130"/>
          <cell r="BU130"/>
          <cell r="BV130">
            <v>0</v>
          </cell>
        </row>
        <row r="131">
          <cell r="A131"/>
          <cell r="B131"/>
          <cell r="C131"/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 t="str">
            <v>Ông</v>
          </cell>
          <cell r="S131" t="str">
            <v>ACCENT</v>
          </cell>
          <cell r="T131" t="str">
            <v>ACCENT AT</v>
          </cell>
          <cell r="U131" t="e">
            <v>#N/A</v>
          </cell>
          <cell r="V131" t="e">
            <v>#N/A</v>
          </cell>
          <cell r="W131"/>
          <cell r="X131"/>
          <cell r="Y131"/>
          <cell r="Z131"/>
          <cell r="AA131" t="e">
            <v>#N/A</v>
          </cell>
          <cell r="AB131"/>
          <cell r="AC131"/>
          <cell r="AD131" t="str">
            <v>Không đồng. đồng</v>
          </cell>
          <cell r="AE131" t="str">
            <v>,,,,,.</v>
          </cell>
          <cell r="AF131"/>
          <cell r="AG131"/>
          <cell r="AH131" t="str">
            <v>Không đồng. đồng</v>
          </cell>
          <cell r="AI131"/>
          <cell r="AJ131"/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/>
          <cell r="AP131"/>
          <cell r="AQ131"/>
          <cell r="AR131"/>
          <cell r="AS131"/>
          <cell r="AT131"/>
          <cell r="AU131"/>
          <cell r="AV131"/>
          <cell r="AW131"/>
          <cell r="AX131">
            <v>0</v>
          </cell>
          <cell r="AY131">
            <v>0</v>
          </cell>
          <cell r="AZ131">
            <v>0</v>
          </cell>
          <cell r="BA131"/>
          <cell r="BB131"/>
          <cell r="BC131" t="str">
            <v>Tp, HCM, ngày 11 tháng 3 năm 2024</v>
          </cell>
          <cell r="BD131"/>
          <cell r="BE131"/>
          <cell r="BF131"/>
          <cell r="BG131"/>
          <cell r="BH131"/>
          <cell r="BI131"/>
          <cell r="BJ131"/>
          <cell r="BK131">
            <v>0</v>
          </cell>
          <cell r="BL131"/>
          <cell r="BM131">
            <v>0</v>
          </cell>
          <cell r="BN131" t="str">
            <v>Không đồng. đồng</v>
          </cell>
          <cell r="BO131"/>
          <cell r="BP131"/>
          <cell r="BQ131"/>
          <cell r="BR131"/>
          <cell r="BS131"/>
          <cell r="BT131"/>
          <cell r="BU131"/>
          <cell r="BV131">
            <v>0</v>
          </cell>
        </row>
        <row r="132">
          <cell r="A132"/>
          <cell r="B132"/>
          <cell r="C132"/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 t="str">
            <v>Ông</v>
          </cell>
          <cell r="S132" t="str">
            <v>ACCENT</v>
          </cell>
          <cell r="T132" t="str">
            <v>ACCENT AT</v>
          </cell>
          <cell r="U132" t="e">
            <v>#N/A</v>
          </cell>
          <cell r="V132" t="e">
            <v>#N/A</v>
          </cell>
          <cell r="W132"/>
          <cell r="X132"/>
          <cell r="Y132"/>
          <cell r="Z132"/>
          <cell r="AA132" t="e">
            <v>#N/A</v>
          </cell>
          <cell r="AB132"/>
          <cell r="AC132"/>
          <cell r="AD132" t="str">
            <v>Không đồng. đồng</v>
          </cell>
          <cell r="AE132" t="str">
            <v>,,,,,.</v>
          </cell>
          <cell r="AF132"/>
          <cell r="AG132"/>
          <cell r="AH132" t="str">
            <v>Không đồng. đồng</v>
          </cell>
          <cell r="AI132"/>
          <cell r="AJ132"/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/>
          <cell r="AP132"/>
          <cell r="AQ132"/>
          <cell r="AR132"/>
          <cell r="AS132"/>
          <cell r="AT132"/>
          <cell r="AU132"/>
          <cell r="AV132"/>
          <cell r="AW132"/>
          <cell r="AX132">
            <v>0</v>
          </cell>
          <cell r="AY132">
            <v>0</v>
          </cell>
          <cell r="AZ132">
            <v>0</v>
          </cell>
          <cell r="BA132"/>
          <cell r="BB132"/>
          <cell r="BC132" t="str">
            <v>Tp, HCM, ngày 11 tháng 3 năm 2024</v>
          </cell>
          <cell r="BD132"/>
          <cell r="BE132"/>
          <cell r="BF132"/>
          <cell r="BG132"/>
          <cell r="BH132"/>
          <cell r="BI132"/>
          <cell r="BJ132"/>
          <cell r="BK132">
            <v>0</v>
          </cell>
          <cell r="BL132"/>
          <cell r="BM132">
            <v>0</v>
          </cell>
          <cell r="BN132" t="str">
            <v>Không đồng. đồng</v>
          </cell>
          <cell r="BO132"/>
          <cell r="BP132"/>
          <cell r="BQ132"/>
          <cell r="BR132"/>
          <cell r="BS132"/>
          <cell r="BT132"/>
          <cell r="BU132"/>
          <cell r="BV132">
            <v>0</v>
          </cell>
        </row>
        <row r="133">
          <cell r="A133"/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 t="str">
            <v>Ông</v>
          </cell>
          <cell r="S133" t="str">
            <v>ACCENT</v>
          </cell>
          <cell r="T133" t="str">
            <v>ACCENT AT</v>
          </cell>
          <cell r="U133" t="e">
            <v>#N/A</v>
          </cell>
          <cell r="V133" t="e">
            <v>#N/A</v>
          </cell>
          <cell r="W133"/>
          <cell r="X133"/>
          <cell r="Y133"/>
          <cell r="Z133"/>
          <cell r="AA133" t="e">
            <v>#N/A</v>
          </cell>
          <cell r="AB133"/>
          <cell r="AC133"/>
          <cell r="AD133" t="str">
            <v>Không đồng. đồng</v>
          </cell>
          <cell r="AE133" t="str">
            <v>,,,,,.</v>
          </cell>
          <cell r="AF133"/>
          <cell r="AG133"/>
          <cell r="AH133" t="str">
            <v>Không đồng. đồng</v>
          </cell>
          <cell r="AI133"/>
          <cell r="AJ133"/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/>
          <cell r="AP133"/>
          <cell r="AQ133"/>
          <cell r="AR133"/>
          <cell r="AS133"/>
          <cell r="AT133"/>
          <cell r="AU133"/>
          <cell r="AV133"/>
          <cell r="AW133"/>
          <cell r="AX133">
            <v>0</v>
          </cell>
          <cell r="AY133">
            <v>0</v>
          </cell>
          <cell r="AZ133">
            <v>0</v>
          </cell>
          <cell r="BA133"/>
          <cell r="BB133"/>
          <cell r="BC133" t="str">
            <v>Tp, HCM, ngày 11 tháng 3 năm 2024</v>
          </cell>
          <cell r="BD133"/>
          <cell r="BE133"/>
          <cell r="BF133"/>
          <cell r="BG133"/>
          <cell r="BH133"/>
          <cell r="BI133"/>
          <cell r="BJ133"/>
          <cell r="BK133">
            <v>0</v>
          </cell>
          <cell r="BL133"/>
          <cell r="BM133">
            <v>0</v>
          </cell>
          <cell r="BN133" t="str">
            <v>Không đồng. đồng</v>
          </cell>
          <cell r="BO133"/>
          <cell r="BP133"/>
          <cell r="BQ133"/>
          <cell r="BR133"/>
          <cell r="BS133"/>
          <cell r="BT133"/>
          <cell r="BU133"/>
          <cell r="BV133">
            <v>0</v>
          </cell>
        </row>
        <row r="134">
          <cell r="A134"/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 t="str">
            <v>Ông</v>
          </cell>
          <cell r="S134" t="str">
            <v>ACCENT</v>
          </cell>
          <cell r="T134" t="str">
            <v>ACCENT AT</v>
          </cell>
          <cell r="U134" t="e">
            <v>#N/A</v>
          </cell>
          <cell r="V134" t="e">
            <v>#N/A</v>
          </cell>
          <cell r="W134"/>
          <cell r="X134"/>
          <cell r="Y134"/>
          <cell r="Z134"/>
          <cell r="AA134" t="e">
            <v>#N/A</v>
          </cell>
          <cell r="AB134"/>
          <cell r="AC134"/>
          <cell r="AD134" t="str">
            <v>Không đồng. đồng</v>
          </cell>
          <cell r="AE134" t="str">
            <v>,,,,,.</v>
          </cell>
          <cell r="AF134"/>
          <cell r="AG134"/>
          <cell r="AH134" t="str">
            <v>Không đồng. đồng</v>
          </cell>
          <cell r="AI134"/>
          <cell r="AJ134"/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/>
          <cell r="AP134"/>
          <cell r="AQ134"/>
          <cell r="AR134"/>
          <cell r="AS134"/>
          <cell r="AT134"/>
          <cell r="AU134"/>
          <cell r="AV134"/>
          <cell r="AW134"/>
          <cell r="AX134">
            <v>0</v>
          </cell>
          <cell r="AY134">
            <v>0</v>
          </cell>
          <cell r="AZ134">
            <v>0</v>
          </cell>
          <cell r="BA134"/>
          <cell r="BB134"/>
          <cell r="BC134" t="str">
            <v>Tp, HCM, ngày 11 tháng 3 năm 2024</v>
          </cell>
          <cell r="BD134"/>
          <cell r="BE134"/>
          <cell r="BF134"/>
          <cell r="BG134"/>
          <cell r="BH134"/>
          <cell r="BI134"/>
          <cell r="BJ134"/>
          <cell r="BK134">
            <v>0</v>
          </cell>
          <cell r="BL134"/>
          <cell r="BM134">
            <v>0</v>
          </cell>
          <cell r="BN134" t="str">
            <v>Không đồng. đồng</v>
          </cell>
          <cell r="BO134"/>
          <cell r="BP134"/>
          <cell r="BQ134"/>
          <cell r="BR134"/>
          <cell r="BS134"/>
          <cell r="BT134"/>
          <cell r="BU134"/>
          <cell r="BV134">
            <v>0</v>
          </cell>
        </row>
        <row r="135">
          <cell r="A135"/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 t="str">
            <v>Ông</v>
          </cell>
          <cell r="S135" t="str">
            <v>ACCENT</v>
          </cell>
          <cell r="T135" t="str">
            <v>ACCENT AT</v>
          </cell>
          <cell r="U135" t="e">
            <v>#N/A</v>
          </cell>
          <cell r="V135" t="e">
            <v>#N/A</v>
          </cell>
          <cell r="W135"/>
          <cell r="X135"/>
          <cell r="Y135"/>
          <cell r="Z135"/>
          <cell r="AA135" t="e">
            <v>#N/A</v>
          </cell>
          <cell r="AB135"/>
          <cell r="AC135"/>
          <cell r="AD135" t="str">
            <v>Không đồng. đồng</v>
          </cell>
          <cell r="AE135" t="str">
            <v>,,,,,.</v>
          </cell>
          <cell r="AF135"/>
          <cell r="AG135"/>
          <cell r="AH135" t="str">
            <v>Không đồng. đồng</v>
          </cell>
          <cell r="AI135"/>
          <cell r="AJ135"/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/>
          <cell r="AP135"/>
          <cell r="AQ135"/>
          <cell r="AR135"/>
          <cell r="AS135"/>
          <cell r="AT135"/>
          <cell r="AU135"/>
          <cell r="AV135"/>
          <cell r="AW135"/>
          <cell r="AX135">
            <v>0</v>
          </cell>
          <cell r="AY135">
            <v>0</v>
          </cell>
          <cell r="AZ135">
            <v>0</v>
          </cell>
          <cell r="BA135"/>
          <cell r="BB135"/>
          <cell r="BC135" t="str">
            <v>Tp, HCM, ngày 11 tháng 3 năm 2024</v>
          </cell>
          <cell r="BD135"/>
          <cell r="BE135"/>
          <cell r="BF135"/>
          <cell r="BG135"/>
          <cell r="BH135"/>
          <cell r="BI135"/>
          <cell r="BJ135"/>
          <cell r="BK135">
            <v>0</v>
          </cell>
          <cell r="BL135"/>
          <cell r="BM135">
            <v>0</v>
          </cell>
          <cell r="BN135" t="str">
            <v>Không đồng. đồng</v>
          </cell>
          <cell r="BO135"/>
          <cell r="BP135"/>
          <cell r="BQ135"/>
          <cell r="BR135"/>
          <cell r="BS135"/>
          <cell r="BT135"/>
          <cell r="BU135"/>
          <cell r="BV135">
            <v>0</v>
          </cell>
        </row>
        <row r="136">
          <cell r="A136"/>
          <cell r="B136"/>
          <cell r="C136"/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 t="str">
            <v>Ông</v>
          </cell>
          <cell r="S136" t="str">
            <v>ACCENT</v>
          </cell>
          <cell r="T136" t="str">
            <v>ACCENT AT</v>
          </cell>
          <cell r="U136" t="e">
            <v>#N/A</v>
          </cell>
          <cell r="V136" t="e">
            <v>#N/A</v>
          </cell>
          <cell r="W136"/>
          <cell r="X136"/>
          <cell r="Y136"/>
          <cell r="Z136"/>
          <cell r="AA136" t="e">
            <v>#N/A</v>
          </cell>
          <cell r="AB136"/>
          <cell r="AC136"/>
          <cell r="AD136" t="str">
            <v>Không đồng. đồng</v>
          </cell>
          <cell r="AE136" t="str">
            <v>,,,,,.</v>
          </cell>
          <cell r="AF136"/>
          <cell r="AG136"/>
          <cell r="AH136" t="str">
            <v>Không đồng. đồng</v>
          </cell>
          <cell r="AI136"/>
          <cell r="AJ136"/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/>
          <cell r="AP136"/>
          <cell r="AQ136"/>
          <cell r="AR136"/>
          <cell r="AS136"/>
          <cell r="AT136"/>
          <cell r="AU136"/>
          <cell r="AV136"/>
          <cell r="AW136"/>
          <cell r="AX136">
            <v>0</v>
          </cell>
          <cell r="AY136">
            <v>0</v>
          </cell>
          <cell r="AZ136">
            <v>0</v>
          </cell>
          <cell r="BA136"/>
          <cell r="BB136"/>
          <cell r="BC136" t="str">
            <v>Tp, HCM, ngày 11 tháng 3 năm 2024</v>
          </cell>
          <cell r="BD136"/>
          <cell r="BE136"/>
          <cell r="BF136"/>
          <cell r="BG136"/>
          <cell r="BH136"/>
          <cell r="BI136"/>
          <cell r="BJ136"/>
          <cell r="BK136">
            <v>0</v>
          </cell>
          <cell r="BL136"/>
          <cell r="BM136">
            <v>0</v>
          </cell>
          <cell r="BN136" t="str">
            <v>Không đồng. đồng</v>
          </cell>
          <cell r="BO136"/>
          <cell r="BP136"/>
          <cell r="BQ136"/>
          <cell r="BR136"/>
          <cell r="BS136"/>
          <cell r="BT136"/>
          <cell r="BU136"/>
          <cell r="BV136">
            <v>0</v>
          </cell>
        </row>
        <row r="137">
          <cell r="A137"/>
          <cell r="B137"/>
          <cell r="C137"/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 t="str">
            <v>Ông</v>
          </cell>
          <cell r="S137" t="str">
            <v>ACCENT</v>
          </cell>
          <cell r="T137" t="str">
            <v>ACCENT AT</v>
          </cell>
          <cell r="U137" t="e">
            <v>#N/A</v>
          </cell>
          <cell r="V137" t="e">
            <v>#N/A</v>
          </cell>
          <cell r="W137"/>
          <cell r="X137"/>
          <cell r="Y137"/>
          <cell r="Z137"/>
          <cell r="AA137" t="e">
            <v>#N/A</v>
          </cell>
          <cell r="AB137"/>
          <cell r="AC137"/>
          <cell r="AD137" t="str">
            <v>Không đồng. đồng</v>
          </cell>
          <cell r="AE137" t="str">
            <v>,,,,,.</v>
          </cell>
          <cell r="AF137"/>
          <cell r="AG137"/>
          <cell r="AH137" t="str">
            <v>Không đồng. đồng</v>
          </cell>
          <cell r="AI137"/>
          <cell r="AJ137"/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/>
          <cell r="AP137"/>
          <cell r="AQ137"/>
          <cell r="AR137"/>
          <cell r="AS137"/>
          <cell r="AT137"/>
          <cell r="AU137"/>
          <cell r="AV137"/>
          <cell r="AW137"/>
          <cell r="AX137">
            <v>0</v>
          </cell>
          <cell r="AY137">
            <v>0</v>
          </cell>
          <cell r="AZ137">
            <v>0</v>
          </cell>
          <cell r="BA137"/>
          <cell r="BB137"/>
          <cell r="BC137" t="str">
            <v>Tp, HCM, ngày 11 tháng 3 năm 2024</v>
          </cell>
          <cell r="BD137"/>
          <cell r="BE137"/>
          <cell r="BF137"/>
          <cell r="BG137"/>
          <cell r="BH137"/>
          <cell r="BI137"/>
          <cell r="BJ137"/>
          <cell r="BK137">
            <v>0</v>
          </cell>
          <cell r="BL137"/>
          <cell r="BM137">
            <v>0</v>
          </cell>
          <cell r="BN137" t="str">
            <v>Không đồng. đồng</v>
          </cell>
          <cell r="BO137"/>
          <cell r="BP137"/>
          <cell r="BQ137"/>
          <cell r="BR137"/>
          <cell r="BS137"/>
          <cell r="BT137"/>
          <cell r="BU137"/>
          <cell r="BV137">
            <v>0</v>
          </cell>
        </row>
        <row r="138">
          <cell r="A138"/>
          <cell r="B138"/>
          <cell r="C138"/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 t="str">
            <v>Ông</v>
          </cell>
          <cell r="S138" t="str">
            <v>ACCENT</v>
          </cell>
          <cell r="T138" t="str">
            <v>ACCENT AT</v>
          </cell>
          <cell r="U138" t="e">
            <v>#N/A</v>
          </cell>
          <cell r="V138" t="e">
            <v>#N/A</v>
          </cell>
          <cell r="W138"/>
          <cell r="X138"/>
          <cell r="Y138"/>
          <cell r="Z138"/>
          <cell r="AA138" t="e">
            <v>#N/A</v>
          </cell>
          <cell r="AB138"/>
          <cell r="AC138"/>
          <cell r="AD138" t="str">
            <v>Không đồng. đồng</v>
          </cell>
          <cell r="AE138" t="str">
            <v>,,,,,.</v>
          </cell>
          <cell r="AF138"/>
          <cell r="AG138"/>
          <cell r="AH138" t="str">
            <v>Không đồng. đồng</v>
          </cell>
          <cell r="AI138"/>
          <cell r="AJ138"/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/>
          <cell r="AP138"/>
          <cell r="AQ138"/>
          <cell r="AR138"/>
          <cell r="AS138"/>
          <cell r="AT138"/>
          <cell r="AU138"/>
          <cell r="AV138"/>
          <cell r="AW138"/>
          <cell r="AX138">
            <v>0</v>
          </cell>
          <cell r="AY138">
            <v>0</v>
          </cell>
          <cell r="AZ138">
            <v>0</v>
          </cell>
          <cell r="BA138"/>
          <cell r="BB138"/>
          <cell r="BC138" t="str">
            <v>Tp, HCM, ngày 11 tháng 3 năm 2024</v>
          </cell>
          <cell r="BD138"/>
          <cell r="BE138"/>
          <cell r="BF138"/>
          <cell r="BG138"/>
          <cell r="BH138"/>
          <cell r="BI138"/>
          <cell r="BJ138"/>
          <cell r="BK138">
            <v>0</v>
          </cell>
          <cell r="BL138"/>
          <cell r="BM138">
            <v>0</v>
          </cell>
          <cell r="BN138" t="str">
            <v>Không đồng. đồng</v>
          </cell>
          <cell r="BO138"/>
          <cell r="BP138"/>
          <cell r="BQ138"/>
          <cell r="BR138"/>
          <cell r="BS138"/>
          <cell r="BT138"/>
          <cell r="BU138"/>
          <cell r="BV138">
            <v>0</v>
          </cell>
        </row>
        <row r="139">
          <cell r="A139"/>
          <cell r="B139"/>
          <cell r="C139"/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 t="str">
            <v>Ông</v>
          </cell>
          <cell r="S139" t="str">
            <v>ACCENT</v>
          </cell>
          <cell r="T139" t="str">
            <v>ACCENT AT</v>
          </cell>
          <cell r="U139" t="e">
            <v>#N/A</v>
          </cell>
          <cell r="V139" t="e">
            <v>#N/A</v>
          </cell>
          <cell r="W139"/>
          <cell r="X139"/>
          <cell r="Y139"/>
          <cell r="Z139"/>
          <cell r="AA139" t="e">
            <v>#N/A</v>
          </cell>
          <cell r="AB139"/>
          <cell r="AC139"/>
          <cell r="AD139" t="str">
            <v>Không đồng. đồng</v>
          </cell>
          <cell r="AE139" t="str">
            <v>,,,,,.</v>
          </cell>
          <cell r="AF139"/>
          <cell r="AG139"/>
          <cell r="AH139" t="str">
            <v>Không đồng. đồng</v>
          </cell>
          <cell r="AI139"/>
          <cell r="AJ139"/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/>
          <cell r="AP139"/>
          <cell r="AQ139"/>
          <cell r="AR139"/>
          <cell r="AS139"/>
          <cell r="AT139"/>
          <cell r="AU139"/>
          <cell r="AV139"/>
          <cell r="AW139"/>
          <cell r="AX139">
            <v>0</v>
          </cell>
          <cell r="AY139">
            <v>0</v>
          </cell>
          <cell r="AZ139">
            <v>0</v>
          </cell>
          <cell r="BA139"/>
          <cell r="BB139"/>
          <cell r="BC139" t="str">
            <v>Tp, HCM, ngày 11 tháng 3 năm 2024</v>
          </cell>
          <cell r="BD139"/>
          <cell r="BE139"/>
          <cell r="BF139"/>
          <cell r="BG139"/>
          <cell r="BH139"/>
          <cell r="BI139"/>
          <cell r="BJ139"/>
          <cell r="BK139">
            <v>0</v>
          </cell>
          <cell r="BL139"/>
          <cell r="BM139">
            <v>0</v>
          </cell>
          <cell r="BN139" t="str">
            <v>Không đồng. đồng</v>
          </cell>
          <cell r="BO139"/>
          <cell r="BP139"/>
          <cell r="BQ139"/>
          <cell r="BR139"/>
          <cell r="BS139"/>
          <cell r="BT139"/>
          <cell r="BU139"/>
          <cell r="BV139">
            <v>0</v>
          </cell>
        </row>
        <row r="140">
          <cell r="A140"/>
          <cell r="B140"/>
          <cell r="C140"/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 t="str">
            <v>Ông</v>
          </cell>
          <cell r="S140" t="str">
            <v>ACCENT</v>
          </cell>
          <cell r="T140" t="str">
            <v>ACCENT AT</v>
          </cell>
          <cell r="U140" t="e">
            <v>#N/A</v>
          </cell>
          <cell r="V140" t="e">
            <v>#N/A</v>
          </cell>
          <cell r="W140"/>
          <cell r="X140"/>
          <cell r="Y140"/>
          <cell r="Z140"/>
          <cell r="AA140" t="e">
            <v>#N/A</v>
          </cell>
          <cell r="AB140"/>
          <cell r="AC140"/>
          <cell r="AD140" t="str">
            <v>Không đồng. đồng</v>
          </cell>
          <cell r="AE140" t="str">
            <v>,,,,,.</v>
          </cell>
          <cell r="AF140"/>
          <cell r="AG140"/>
          <cell r="AH140" t="str">
            <v>Không đồng. đồng</v>
          </cell>
          <cell r="AI140"/>
          <cell r="AJ140"/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/>
          <cell r="AP140"/>
          <cell r="AQ140"/>
          <cell r="AR140"/>
          <cell r="AS140"/>
          <cell r="AT140"/>
          <cell r="AU140"/>
          <cell r="AV140"/>
          <cell r="AW140"/>
          <cell r="AX140">
            <v>0</v>
          </cell>
          <cell r="AY140">
            <v>0</v>
          </cell>
          <cell r="AZ140">
            <v>0</v>
          </cell>
          <cell r="BA140"/>
          <cell r="BB140"/>
          <cell r="BC140" t="str">
            <v>Tp, HCM, ngày 11 tháng 3 năm 2024</v>
          </cell>
          <cell r="BD140"/>
          <cell r="BE140"/>
          <cell r="BF140"/>
          <cell r="BG140"/>
          <cell r="BH140"/>
          <cell r="BI140"/>
          <cell r="BJ140"/>
          <cell r="BK140">
            <v>0</v>
          </cell>
          <cell r="BL140"/>
          <cell r="BM140">
            <v>0</v>
          </cell>
          <cell r="BN140" t="str">
            <v>Không đồng. đồng</v>
          </cell>
          <cell r="BO140"/>
          <cell r="BP140"/>
          <cell r="BQ140"/>
          <cell r="BR140"/>
          <cell r="BS140"/>
          <cell r="BT140"/>
          <cell r="BU140"/>
          <cell r="BV140">
            <v>0</v>
          </cell>
        </row>
        <row r="141">
          <cell r="A141"/>
          <cell r="B141"/>
          <cell r="C141"/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 t="str">
            <v>Ông</v>
          </cell>
          <cell r="S141" t="str">
            <v>ACCENT</v>
          </cell>
          <cell r="T141" t="str">
            <v>ACCENT AT</v>
          </cell>
          <cell r="U141" t="e">
            <v>#N/A</v>
          </cell>
          <cell r="V141" t="e">
            <v>#N/A</v>
          </cell>
          <cell r="W141"/>
          <cell r="X141"/>
          <cell r="Y141"/>
          <cell r="Z141"/>
          <cell r="AA141" t="e">
            <v>#N/A</v>
          </cell>
          <cell r="AB141"/>
          <cell r="AC141"/>
          <cell r="AD141" t="str">
            <v>Không đồng. đồng</v>
          </cell>
          <cell r="AE141" t="str">
            <v>,,,,,.</v>
          </cell>
          <cell r="AF141"/>
          <cell r="AG141"/>
          <cell r="AH141" t="str">
            <v>Không đồng. đồng</v>
          </cell>
          <cell r="AI141"/>
          <cell r="AJ141"/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/>
          <cell r="AP141"/>
          <cell r="AQ141"/>
          <cell r="AR141"/>
          <cell r="AS141"/>
          <cell r="AT141"/>
          <cell r="AU141"/>
          <cell r="AV141"/>
          <cell r="AW141"/>
          <cell r="AX141">
            <v>0</v>
          </cell>
          <cell r="AY141">
            <v>0</v>
          </cell>
          <cell r="AZ141">
            <v>0</v>
          </cell>
          <cell r="BA141"/>
          <cell r="BB141"/>
          <cell r="BC141" t="str">
            <v>Tp, HCM, ngày 11 tháng 3 năm 2024</v>
          </cell>
          <cell r="BD141"/>
          <cell r="BE141"/>
          <cell r="BF141"/>
          <cell r="BG141"/>
          <cell r="BH141"/>
          <cell r="BI141"/>
          <cell r="BJ141"/>
          <cell r="BK141">
            <v>0</v>
          </cell>
          <cell r="BL141"/>
          <cell r="BM141">
            <v>0</v>
          </cell>
          <cell r="BN141" t="str">
            <v>Không đồng. đồng</v>
          </cell>
          <cell r="BO141"/>
          <cell r="BP141"/>
          <cell r="BQ141"/>
          <cell r="BR141"/>
          <cell r="BS141"/>
          <cell r="BT141"/>
          <cell r="BU141"/>
          <cell r="BV141">
            <v>0</v>
          </cell>
        </row>
        <row r="142">
          <cell r="A142"/>
          <cell r="B142"/>
          <cell r="C142"/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 t="str">
            <v>Ông</v>
          </cell>
          <cell r="S142" t="str">
            <v>ACCENT</v>
          </cell>
          <cell r="T142" t="str">
            <v>ACCENT AT</v>
          </cell>
          <cell r="U142" t="e">
            <v>#N/A</v>
          </cell>
          <cell r="V142" t="e">
            <v>#N/A</v>
          </cell>
          <cell r="W142"/>
          <cell r="X142"/>
          <cell r="Y142"/>
          <cell r="Z142"/>
          <cell r="AA142" t="e">
            <v>#N/A</v>
          </cell>
          <cell r="AB142"/>
          <cell r="AC142"/>
          <cell r="AD142" t="str">
            <v>Không đồng. đồng</v>
          </cell>
          <cell r="AE142" t="str">
            <v>,,,,,.</v>
          </cell>
          <cell r="AF142"/>
          <cell r="AG142"/>
          <cell r="AH142" t="str">
            <v>Không đồng. đồng</v>
          </cell>
          <cell r="AI142"/>
          <cell r="AJ142"/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/>
          <cell r="AP142"/>
          <cell r="AQ142"/>
          <cell r="AR142"/>
          <cell r="AS142"/>
          <cell r="AT142"/>
          <cell r="AU142"/>
          <cell r="AV142"/>
          <cell r="AW142"/>
          <cell r="AX142">
            <v>0</v>
          </cell>
          <cell r="AY142">
            <v>0</v>
          </cell>
          <cell r="AZ142">
            <v>0</v>
          </cell>
          <cell r="BA142"/>
          <cell r="BB142"/>
          <cell r="BC142" t="str">
            <v>Tp, HCM, ngày 11 tháng 3 năm 2024</v>
          </cell>
          <cell r="BD142"/>
          <cell r="BE142"/>
          <cell r="BF142"/>
          <cell r="BG142"/>
          <cell r="BH142"/>
          <cell r="BI142"/>
          <cell r="BJ142"/>
          <cell r="BK142">
            <v>0</v>
          </cell>
          <cell r="BL142"/>
          <cell r="BM142">
            <v>0</v>
          </cell>
          <cell r="BN142" t="str">
            <v>Không đồng. đồng</v>
          </cell>
          <cell r="BO142"/>
          <cell r="BP142"/>
          <cell r="BQ142"/>
          <cell r="BR142"/>
          <cell r="BS142"/>
          <cell r="BT142"/>
          <cell r="BU142"/>
          <cell r="BV142">
            <v>0</v>
          </cell>
        </row>
        <row r="143">
          <cell r="A143"/>
          <cell r="B143"/>
          <cell r="C143"/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 t="str">
            <v>Ông</v>
          </cell>
          <cell r="S143" t="str">
            <v>ACCENT</v>
          </cell>
          <cell r="T143" t="str">
            <v>ACCENT AT</v>
          </cell>
          <cell r="U143" t="e">
            <v>#N/A</v>
          </cell>
          <cell r="V143" t="e">
            <v>#N/A</v>
          </cell>
          <cell r="W143"/>
          <cell r="X143"/>
          <cell r="Y143"/>
          <cell r="Z143"/>
          <cell r="AA143" t="e">
            <v>#N/A</v>
          </cell>
          <cell r="AB143"/>
          <cell r="AC143"/>
          <cell r="AD143" t="str">
            <v>Không đồng. đồng</v>
          </cell>
          <cell r="AE143" t="str">
            <v>,,,,,.</v>
          </cell>
          <cell r="AF143"/>
          <cell r="AG143"/>
          <cell r="AH143" t="str">
            <v>Không đồng. đồng</v>
          </cell>
          <cell r="AI143"/>
          <cell r="AJ143"/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/>
          <cell r="AP143"/>
          <cell r="AQ143"/>
          <cell r="AR143"/>
          <cell r="AS143"/>
          <cell r="AT143"/>
          <cell r="AU143"/>
          <cell r="AV143"/>
          <cell r="AW143"/>
          <cell r="AX143">
            <v>0</v>
          </cell>
          <cell r="AY143">
            <v>0</v>
          </cell>
          <cell r="AZ143">
            <v>0</v>
          </cell>
          <cell r="BA143"/>
          <cell r="BB143"/>
          <cell r="BC143" t="str">
            <v>Tp, HCM, ngày 11 tháng 3 năm 2024</v>
          </cell>
          <cell r="BD143"/>
          <cell r="BE143"/>
          <cell r="BF143"/>
          <cell r="BG143"/>
          <cell r="BH143"/>
          <cell r="BI143"/>
          <cell r="BJ143"/>
          <cell r="BK143">
            <v>0</v>
          </cell>
          <cell r="BL143"/>
          <cell r="BM143">
            <v>0</v>
          </cell>
          <cell r="BN143" t="str">
            <v>Không đồng. đồng</v>
          </cell>
          <cell r="BO143"/>
          <cell r="BP143"/>
          <cell r="BQ143"/>
          <cell r="BR143"/>
          <cell r="BS143"/>
          <cell r="BT143"/>
          <cell r="BU143"/>
          <cell r="BV143">
            <v>0</v>
          </cell>
        </row>
        <row r="144">
          <cell r="A144"/>
          <cell r="B144"/>
          <cell r="C144"/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 t="str">
            <v>Ông</v>
          </cell>
          <cell r="S144" t="str">
            <v>ACCENT</v>
          </cell>
          <cell r="T144" t="str">
            <v>ACCENT AT</v>
          </cell>
          <cell r="U144" t="e">
            <v>#N/A</v>
          </cell>
          <cell r="V144" t="e">
            <v>#N/A</v>
          </cell>
          <cell r="W144"/>
          <cell r="X144"/>
          <cell r="Y144"/>
          <cell r="Z144"/>
          <cell r="AA144" t="e">
            <v>#N/A</v>
          </cell>
          <cell r="AB144"/>
          <cell r="AC144"/>
          <cell r="AD144" t="str">
            <v>Không đồng. đồng</v>
          </cell>
          <cell r="AE144" t="str">
            <v>,,,,,.</v>
          </cell>
          <cell r="AF144"/>
          <cell r="AG144"/>
          <cell r="AH144" t="str">
            <v>Không đồng. đồng</v>
          </cell>
          <cell r="AI144"/>
          <cell r="AJ144"/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/>
          <cell r="AP144"/>
          <cell r="AQ144"/>
          <cell r="AR144"/>
          <cell r="AS144"/>
          <cell r="AT144"/>
          <cell r="AU144"/>
          <cell r="AV144"/>
          <cell r="AW144"/>
          <cell r="AX144">
            <v>0</v>
          </cell>
          <cell r="AY144">
            <v>0</v>
          </cell>
          <cell r="AZ144">
            <v>0</v>
          </cell>
          <cell r="BA144"/>
          <cell r="BB144"/>
          <cell r="BC144" t="str">
            <v>Tp, HCM, ngày 11 tháng 3 năm 2024</v>
          </cell>
          <cell r="BD144"/>
          <cell r="BE144"/>
          <cell r="BF144"/>
          <cell r="BG144"/>
          <cell r="BH144"/>
          <cell r="BI144"/>
          <cell r="BJ144"/>
          <cell r="BK144">
            <v>0</v>
          </cell>
          <cell r="BL144"/>
          <cell r="BM144">
            <v>0</v>
          </cell>
          <cell r="BN144" t="str">
            <v>Không đồng. đồng</v>
          </cell>
          <cell r="BO144"/>
          <cell r="BP144"/>
          <cell r="BQ144"/>
          <cell r="BR144"/>
          <cell r="BS144"/>
          <cell r="BT144"/>
          <cell r="BU144"/>
          <cell r="BV144">
            <v>0</v>
          </cell>
        </row>
        <row r="145">
          <cell r="A145"/>
          <cell r="B145"/>
          <cell r="C145"/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 t="str">
            <v>Ông</v>
          </cell>
          <cell r="S145" t="str">
            <v>ACCENT</v>
          </cell>
          <cell r="T145" t="str">
            <v>ACCENT AT</v>
          </cell>
          <cell r="U145" t="e">
            <v>#N/A</v>
          </cell>
          <cell r="V145" t="e">
            <v>#N/A</v>
          </cell>
          <cell r="W145"/>
          <cell r="X145"/>
          <cell r="Y145"/>
          <cell r="Z145"/>
          <cell r="AA145" t="e">
            <v>#N/A</v>
          </cell>
          <cell r="AB145"/>
          <cell r="AC145"/>
          <cell r="AD145" t="str">
            <v>Không đồng. đồng</v>
          </cell>
          <cell r="AE145" t="str">
            <v>,,,,,.</v>
          </cell>
          <cell r="AF145"/>
          <cell r="AG145"/>
          <cell r="AH145" t="str">
            <v>Không đồng. đồng</v>
          </cell>
          <cell r="AI145"/>
          <cell r="AJ145"/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/>
          <cell r="AP145"/>
          <cell r="AQ145"/>
          <cell r="AR145"/>
          <cell r="AS145"/>
          <cell r="AT145"/>
          <cell r="AU145"/>
          <cell r="AV145"/>
          <cell r="AW145"/>
          <cell r="AX145">
            <v>0</v>
          </cell>
          <cell r="AY145">
            <v>0</v>
          </cell>
          <cell r="AZ145">
            <v>0</v>
          </cell>
          <cell r="BA145"/>
          <cell r="BB145"/>
          <cell r="BC145" t="str">
            <v>Tp, HCM, ngày 11 tháng 3 năm 2024</v>
          </cell>
          <cell r="BD145"/>
          <cell r="BE145"/>
          <cell r="BF145"/>
          <cell r="BG145"/>
          <cell r="BH145"/>
          <cell r="BI145"/>
          <cell r="BJ145"/>
          <cell r="BK145">
            <v>0</v>
          </cell>
          <cell r="BL145"/>
          <cell r="BM145">
            <v>0</v>
          </cell>
          <cell r="BN145" t="str">
            <v>Không đồng. đồng</v>
          </cell>
          <cell r="BO145"/>
          <cell r="BP145"/>
          <cell r="BQ145"/>
          <cell r="BR145"/>
          <cell r="BS145"/>
          <cell r="BT145"/>
          <cell r="BU145"/>
          <cell r="BV145">
            <v>0</v>
          </cell>
        </row>
        <row r="146">
          <cell r="A146"/>
          <cell r="B146"/>
          <cell r="C146"/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 t="str">
            <v>Ông</v>
          </cell>
          <cell r="S146" t="str">
            <v>ACCENT</v>
          </cell>
          <cell r="T146" t="str">
            <v>ACCENT AT</v>
          </cell>
          <cell r="U146" t="e">
            <v>#N/A</v>
          </cell>
          <cell r="V146" t="e">
            <v>#N/A</v>
          </cell>
          <cell r="W146"/>
          <cell r="X146"/>
          <cell r="Y146"/>
          <cell r="Z146"/>
          <cell r="AA146" t="e">
            <v>#N/A</v>
          </cell>
          <cell r="AB146"/>
          <cell r="AC146"/>
          <cell r="AD146" t="str">
            <v>Không đồng. đồng</v>
          </cell>
          <cell r="AE146" t="str">
            <v>,,,,,.</v>
          </cell>
          <cell r="AF146"/>
          <cell r="AG146"/>
          <cell r="AH146" t="str">
            <v>Không đồng. đồng</v>
          </cell>
          <cell r="AI146"/>
          <cell r="AJ146"/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/>
          <cell r="AP146"/>
          <cell r="AQ146"/>
          <cell r="AR146"/>
          <cell r="AS146"/>
          <cell r="AT146"/>
          <cell r="AU146"/>
          <cell r="AV146"/>
          <cell r="AW146"/>
          <cell r="AX146">
            <v>0</v>
          </cell>
          <cell r="AY146">
            <v>0</v>
          </cell>
          <cell r="AZ146">
            <v>0</v>
          </cell>
          <cell r="BA146"/>
          <cell r="BB146"/>
          <cell r="BC146" t="str">
            <v>Tp, HCM, ngày 11 tháng 3 năm 2024</v>
          </cell>
          <cell r="BD146"/>
          <cell r="BE146"/>
          <cell r="BF146"/>
          <cell r="BG146"/>
          <cell r="BH146"/>
          <cell r="BI146"/>
          <cell r="BJ146"/>
          <cell r="BK146">
            <v>0</v>
          </cell>
          <cell r="BL146"/>
          <cell r="BM146">
            <v>0</v>
          </cell>
          <cell r="BN146" t="str">
            <v>Không đồng. đồng</v>
          </cell>
          <cell r="BO146"/>
          <cell r="BP146"/>
          <cell r="BQ146"/>
          <cell r="BR146"/>
          <cell r="BS146"/>
          <cell r="BT146"/>
          <cell r="BU146"/>
          <cell r="BV146">
            <v>0</v>
          </cell>
        </row>
        <row r="147">
          <cell r="A147"/>
          <cell r="B147"/>
          <cell r="C147"/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 t="str">
            <v>Ông</v>
          </cell>
          <cell r="S147" t="str">
            <v>ACCENT</v>
          </cell>
          <cell r="T147" t="str">
            <v>ACCENT AT</v>
          </cell>
          <cell r="U147" t="e">
            <v>#N/A</v>
          </cell>
          <cell r="V147" t="e">
            <v>#N/A</v>
          </cell>
          <cell r="W147"/>
          <cell r="X147"/>
          <cell r="Y147"/>
          <cell r="Z147"/>
          <cell r="AA147" t="e">
            <v>#N/A</v>
          </cell>
          <cell r="AB147"/>
          <cell r="AC147"/>
          <cell r="AD147" t="str">
            <v>Không đồng. đồng</v>
          </cell>
          <cell r="AE147" t="str">
            <v>,,,,,.</v>
          </cell>
          <cell r="AF147"/>
          <cell r="AG147"/>
          <cell r="AH147" t="str">
            <v>Không đồng. đồng</v>
          </cell>
          <cell r="AI147"/>
          <cell r="AJ147"/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/>
          <cell r="AP147"/>
          <cell r="AQ147"/>
          <cell r="AR147"/>
          <cell r="AS147"/>
          <cell r="AT147"/>
          <cell r="AU147"/>
          <cell r="AV147"/>
          <cell r="AW147"/>
          <cell r="AX147">
            <v>0</v>
          </cell>
          <cell r="AY147">
            <v>0</v>
          </cell>
          <cell r="AZ147">
            <v>0</v>
          </cell>
          <cell r="BA147"/>
          <cell r="BB147"/>
          <cell r="BC147" t="str">
            <v>Tp, HCM, ngày 11 tháng 3 năm 2024</v>
          </cell>
          <cell r="BD147"/>
          <cell r="BE147"/>
          <cell r="BF147"/>
          <cell r="BG147"/>
          <cell r="BH147"/>
          <cell r="BI147"/>
          <cell r="BJ147"/>
          <cell r="BK147">
            <v>0</v>
          </cell>
          <cell r="BL147"/>
          <cell r="BM147">
            <v>0</v>
          </cell>
          <cell r="BN147" t="str">
            <v>Không đồng. đồng</v>
          </cell>
          <cell r="BO147"/>
          <cell r="BP147"/>
          <cell r="BQ147"/>
          <cell r="BR147"/>
          <cell r="BS147"/>
          <cell r="BT147"/>
          <cell r="BU147"/>
          <cell r="BV147">
            <v>0</v>
          </cell>
        </row>
        <row r="148">
          <cell r="A148"/>
          <cell r="B148"/>
          <cell r="C148"/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 t="str">
            <v>Ông</v>
          </cell>
          <cell r="S148" t="str">
            <v>ACCENT</v>
          </cell>
          <cell r="T148" t="str">
            <v>ACCENT AT</v>
          </cell>
          <cell r="U148" t="e">
            <v>#N/A</v>
          </cell>
          <cell r="V148" t="e">
            <v>#N/A</v>
          </cell>
          <cell r="W148"/>
          <cell r="X148"/>
          <cell r="Y148"/>
          <cell r="Z148"/>
          <cell r="AA148" t="e">
            <v>#N/A</v>
          </cell>
          <cell r="AB148"/>
          <cell r="AC148"/>
          <cell r="AD148" t="str">
            <v>Không đồng. đồng</v>
          </cell>
          <cell r="AE148" t="str">
            <v>,,,,,.</v>
          </cell>
          <cell r="AF148"/>
          <cell r="AG148"/>
          <cell r="AH148" t="str">
            <v>Không đồng. đồng</v>
          </cell>
          <cell r="AI148"/>
          <cell r="AJ148"/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/>
          <cell r="AP148"/>
          <cell r="AQ148"/>
          <cell r="AR148"/>
          <cell r="AS148"/>
          <cell r="AT148"/>
          <cell r="AU148"/>
          <cell r="AV148"/>
          <cell r="AW148"/>
          <cell r="AX148">
            <v>0</v>
          </cell>
          <cell r="AY148">
            <v>0</v>
          </cell>
          <cell r="AZ148">
            <v>0</v>
          </cell>
          <cell r="BA148"/>
          <cell r="BB148"/>
          <cell r="BC148" t="str">
            <v>Tp, HCM, ngày 11 tháng 3 năm 2024</v>
          </cell>
          <cell r="BD148"/>
          <cell r="BE148"/>
          <cell r="BF148"/>
          <cell r="BG148"/>
          <cell r="BH148"/>
          <cell r="BI148"/>
          <cell r="BJ148"/>
          <cell r="BK148">
            <v>0</v>
          </cell>
          <cell r="BL148"/>
          <cell r="BM148">
            <v>0</v>
          </cell>
          <cell r="BN148" t="str">
            <v>Không đồng. đồng</v>
          </cell>
          <cell r="BO148"/>
          <cell r="BP148"/>
          <cell r="BQ148"/>
          <cell r="BR148"/>
          <cell r="BS148"/>
          <cell r="BT148"/>
          <cell r="BU148"/>
          <cell r="BV148">
            <v>0</v>
          </cell>
        </row>
        <row r="149">
          <cell r="A149"/>
          <cell r="B149"/>
          <cell r="C149"/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 t="str">
            <v>Ông</v>
          </cell>
          <cell r="S149" t="str">
            <v>ACCENT</v>
          </cell>
          <cell r="T149" t="str">
            <v>ACCENT AT</v>
          </cell>
          <cell r="U149" t="e">
            <v>#N/A</v>
          </cell>
          <cell r="V149" t="e">
            <v>#N/A</v>
          </cell>
          <cell r="W149"/>
          <cell r="X149"/>
          <cell r="Y149"/>
          <cell r="Z149"/>
          <cell r="AA149" t="e">
            <v>#N/A</v>
          </cell>
          <cell r="AB149"/>
          <cell r="AC149"/>
          <cell r="AD149" t="str">
            <v>Không đồng. đồng</v>
          </cell>
          <cell r="AE149" t="str">
            <v>,,,,,.</v>
          </cell>
          <cell r="AF149"/>
          <cell r="AG149"/>
          <cell r="AH149" t="str">
            <v>Không đồng. đồng</v>
          </cell>
          <cell r="AI149"/>
          <cell r="AJ149"/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/>
          <cell r="AP149"/>
          <cell r="AQ149"/>
          <cell r="AR149"/>
          <cell r="AS149"/>
          <cell r="AT149"/>
          <cell r="AU149"/>
          <cell r="AV149"/>
          <cell r="AW149"/>
          <cell r="AX149">
            <v>0</v>
          </cell>
          <cell r="AY149">
            <v>0</v>
          </cell>
          <cell r="AZ149">
            <v>0</v>
          </cell>
          <cell r="BA149"/>
          <cell r="BB149"/>
          <cell r="BC149" t="str">
            <v>Tp, HCM, ngày 11 tháng 3 năm 2024</v>
          </cell>
          <cell r="BD149"/>
          <cell r="BE149"/>
          <cell r="BF149"/>
          <cell r="BG149"/>
          <cell r="BH149"/>
          <cell r="BI149"/>
          <cell r="BJ149"/>
          <cell r="BK149">
            <v>0</v>
          </cell>
          <cell r="BL149"/>
          <cell r="BM149">
            <v>0</v>
          </cell>
          <cell r="BN149" t="str">
            <v>Không đồng. đồng</v>
          </cell>
          <cell r="BO149"/>
          <cell r="BP149"/>
          <cell r="BQ149"/>
          <cell r="BR149"/>
          <cell r="BS149"/>
          <cell r="BT149"/>
          <cell r="BU149"/>
          <cell r="BV149">
            <v>0</v>
          </cell>
        </row>
        <row r="150">
          <cell r="A150"/>
          <cell r="B150"/>
          <cell r="C150"/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 t="str">
            <v>Ông</v>
          </cell>
          <cell r="S150" t="str">
            <v>ACCENT</v>
          </cell>
          <cell r="T150" t="str">
            <v>ACCENT AT</v>
          </cell>
          <cell r="U150" t="e">
            <v>#N/A</v>
          </cell>
          <cell r="V150" t="e">
            <v>#N/A</v>
          </cell>
          <cell r="W150"/>
          <cell r="X150"/>
          <cell r="Y150"/>
          <cell r="Z150"/>
          <cell r="AA150" t="e">
            <v>#N/A</v>
          </cell>
          <cell r="AB150"/>
          <cell r="AC150"/>
          <cell r="AD150" t="str">
            <v>Không đồng. đồng</v>
          </cell>
          <cell r="AE150" t="str">
            <v>,,,,,.</v>
          </cell>
          <cell r="AF150"/>
          <cell r="AG150"/>
          <cell r="AH150" t="str">
            <v>Không đồng. đồng</v>
          </cell>
          <cell r="AI150"/>
          <cell r="AJ150"/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/>
          <cell r="AP150"/>
          <cell r="AQ150"/>
          <cell r="AR150"/>
          <cell r="AS150"/>
          <cell r="AT150"/>
          <cell r="AU150"/>
          <cell r="AV150"/>
          <cell r="AW150"/>
          <cell r="AX150">
            <v>0</v>
          </cell>
          <cell r="AY150">
            <v>0</v>
          </cell>
          <cell r="AZ150">
            <v>0</v>
          </cell>
          <cell r="BA150"/>
          <cell r="BB150"/>
          <cell r="BC150" t="str">
            <v>Tp, HCM, ngày 11 tháng 3 năm 2024</v>
          </cell>
          <cell r="BD150"/>
          <cell r="BE150"/>
          <cell r="BF150"/>
          <cell r="BG150"/>
          <cell r="BH150"/>
          <cell r="BI150"/>
          <cell r="BJ150"/>
          <cell r="BK150">
            <v>0</v>
          </cell>
          <cell r="BL150"/>
          <cell r="BM150">
            <v>0</v>
          </cell>
          <cell r="BN150" t="str">
            <v>Không đồng. đồng</v>
          </cell>
          <cell r="BO150"/>
          <cell r="BP150"/>
          <cell r="BQ150"/>
          <cell r="BR150"/>
          <cell r="BS150"/>
          <cell r="BT150"/>
          <cell r="BU150"/>
          <cell r="BV150">
            <v>0</v>
          </cell>
        </row>
        <row r="151">
          <cell r="A151"/>
          <cell r="B151"/>
          <cell r="C151"/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 t="str">
            <v>Ông</v>
          </cell>
          <cell r="S151" t="str">
            <v>ACCENT</v>
          </cell>
          <cell r="T151" t="str">
            <v>ACCENT AT</v>
          </cell>
          <cell r="U151" t="e">
            <v>#N/A</v>
          </cell>
          <cell r="V151" t="e">
            <v>#N/A</v>
          </cell>
          <cell r="W151"/>
          <cell r="X151"/>
          <cell r="Y151"/>
          <cell r="Z151"/>
          <cell r="AA151" t="e">
            <v>#N/A</v>
          </cell>
          <cell r="AB151"/>
          <cell r="AC151"/>
          <cell r="AD151" t="str">
            <v>Không đồng. đồng</v>
          </cell>
          <cell r="AE151" t="str">
            <v>,,,,,.</v>
          </cell>
          <cell r="AF151"/>
          <cell r="AG151"/>
          <cell r="AH151" t="str">
            <v>Không đồng. đồng</v>
          </cell>
          <cell r="AI151"/>
          <cell r="AJ151"/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/>
          <cell r="AP151"/>
          <cell r="AQ151"/>
          <cell r="AR151"/>
          <cell r="AS151"/>
          <cell r="AT151"/>
          <cell r="AU151"/>
          <cell r="AV151"/>
          <cell r="AW151"/>
          <cell r="AX151">
            <v>0</v>
          </cell>
          <cell r="AY151">
            <v>0</v>
          </cell>
          <cell r="AZ151">
            <v>0</v>
          </cell>
          <cell r="BA151"/>
          <cell r="BB151"/>
          <cell r="BC151" t="str">
            <v>Tp, HCM, ngày 11 tháng 3 năm 2024</v>
          </cell>
          <cell r="BD151"/>
          <cell r="BE151"/>
          <cell r="BF151"/>
          <cell r="BG151"/>
          <cell r="BH151"/>
          <cell r="BI151"/>
          <cell r="BJ151"/>
          <cell r="BK151">
            <v>0</v>
          </cell>
          <cell r="BL151"/>
          <cell r="BM151">
            <v>0</v>
          </cell>
          <cell r="BN151" t="str">
            <v>Không đồng. đồng</v>
          </cell>
          <cell r="BO151"/>
          <cell r="BP151"/>
          <cell r="BQ151"/>
          <cell r="BR151"/>
          <cell r="BS151"/>
          <cell r="BT151"/>
          <cell r="BU151"/>
          <cell r="BV151">
            <v>0</v>
          </cell>
        </row>
        <row r="152">
          <cell r="A152"/>
          <cell r="B152"/>
          <cell r="C152"/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 t="str">
            <v>Ông</v>
          </cell>
          <cell r="S152" t="str">
            <v>ACCENT</v>
          </cell>
          <cell r="T152" t="str">
            <v>ACCENT AT</v>
          </cell>
          <cell r="U152" t="e">
            <v>#N/A</v>
          </cell>
          <cell r="V152" t="e">
            <v>#N/A</v>
          </cell>
          <cell r="W152"/>
          <cell r="X152"/>
          <cell r="Y152"/>
          <cell r="Z152"/>
          <cell r="AA152" t="e">
            <v>#N/A</v>
          </cell>
          <cell r="AB152"/>
          <cell r="AC152"/>
          <cell r="AD152" t="str">
            <v>Không đồng. đồng</v>
          </cell>
          <cell r="AE152" t="str">
            <v>,,,,,.</v>
          </cell>
          <cell r="AF152"/>
          <cell r="AG152"/>
          <cell r="AH152" t="str">
            <v>Không đồng. đồng</v>
          </cell>
          <cell r="AI152"/>
          <cell r="AJ152"/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/>
          <cell r="AP152"/>
          <cell r="AQ152"/>
          <cell r="AR152"/>
          <cell r="AS152"/>
          <cell r="AT152"/>
          <cell r="AU152"/>
          <cell r="AV152"/>
          <cell r="AW152"/>
          <cell r="AX152">
            <v>0</v>
          </cell>
          <cell r="AY152">
            <v>0</v>
          </cell>
          <cell r="AZ152">
            <v>0</v>
          </cell>
          <cell r="BA152"/>
          <cell r="BB152"/>
          <cell r="BC152" t="str">
            <v>Tp, HCM, ngày 11 tháng 3 năm 2024</v>
          </cell>
          <cell r="BD152"/>
          <cell r="BE152"/>
          <cell r="BF152"/>
          <cell r="BG152"/>
          <cell r="BH152"/>
          <cell r="BI152"/>
          <cell r="BJ152"/>
          <cell r="BK152">
            <v>0</v>
          </cell>
          <cell r="BL152"/>
          <cell r="BM152">
            <v>0</v>
          </cell>
          <cell r="BN152" t="str">
            <v>Không đồng. đồng</v>
          </cell>
          <cell r="BO152"/>
          <cell r="BP152"/>
          <cell r="BQ152"/>
          <cell r="BR152"/>
          <cell r="BS152"/>
          <cell r="BT152"/>
          <cell r="BU152"/>
          <cell r="BV152">
            <v>0</v>
          </cell>
        </row>
        <row r="153">
          <cell r="A153"/>
          <cell r="B153"/>
          <cell r="C153"/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 t="str">
            <v>Ông</v>
          </cell>
          <cell r="S153" t="str">
            <v>ACCENT</v>
          </cell>
          <cell r="T153" t="str">
            <v>ACCENT AT</v>
          </cell>
          <cell r="U153" t="e">
            <v>#N/A</v>
          </cell>
          <cell r="V153" t="e">
            <v>#N/A</v>
          </cell>
          <cell r="W153"/>
          <cell r="X153"/>
          <cell r="Y153"/>
          <cell r="Z153"/>
          <cell r="AA153" t="e">
            <v>#N/A</v>
          </cell>
          <cell r="AB153"/>
          <cell r="AC153"/>
          <cell r="AD153" t="str">
            <v>Không đồng. đồng</v>
          </cell>
          <cell r="AE153" t="str">
            <v>,,,,,.</v>
          </cell>
          <cell r="AF153"/>
          <cell r="AG153"/>
          <cell r="AH153" t="str">
            <v>Không đồng. đồng</v>
          </cell>
          <cell r="AI153"/>
          <cell r="AJ153"/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/>
          <cell r="AP153"/>
          <cell r="AQ153"/>
          <cell r="AR153"/>
          <cell r="AS153"/>
          <cell r="AT153"/>
          <cell r="AU153"/>
          <cell r="AV153"/>
          <cell r="AW153"/>
          <cell r="AX153">
            <v>0</v>
          </cell>
          <cell r="AY153">
            <v>0</v>
          </cell>
          <cell r="AZ153">
            <v>0</v>
          </cell>
          <cell r="BA153"/>
          <cell r="BB153"/>
          <cell r="BC153" t="str">
            <v>Tp, HCM, ngày 11 tháng 3 năm 2024</v>
          </cell>
          <cell r="BD153"/>
          <cell r="BE153"/>
          <cell r="BF153"/>
          <cell r="BG153"/>
          <cell r="BH153"/>
          <cell r="BI153"/>
          <cell r="BJ153"/>
          <cell r="BK153">
            <v>0</v>
          </cell>
          <cell r="BL153"/>
          <cell r="BM153">
            <v>0</v>
          </cell>
          <cell r="BN153" t="str">
            <v>Không đồng. đồng</v>
          </cell>
          <cell r="BO153"/>
          <cell r="BP153"/>
          <cell r="BQ153"/>
          <cell r="BR153"/>
          <cell r="BS153"/>
          <cell r="BT153"/>
          <cell r="BU153"/>
          <cell r="BV153">
            <v>0</v>
          </cell>
        </row>
        <row r="154">
          <cell r="A154"/>
          <cell r="B154"/>
          <cell r="C154"/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 t="str">
            <v>Ông</v>
          </cell>
          <cell r="S154" t="str">
            <v>ACCENT</v>
          </cell>
          <cell r="T154" t="str">
            <v>ACCENT AT</v>
          </cell>
          <cell r="U154" t="e">
            <v>#N/A</v>
          </cell>
          <cell r="V154" t="e">
            <v>#N/A</v>
          </cell>
          <cell r="W154"/>
          <cell r="X154"/>
          <cell r="Y154"/>
          <cell r="Z154"/>
          <cell r="AA154" t="e">
            <v>#N/A</v>
          </cell>
          <cell r="AB154"/>
          <cell r="AC154"/>
          <cell r="AD154" t="str">
            <v>Không đồng. đồng</v>
          </cell>
          <cell r="AE154" t="str">
            <v>,,,,,.</v>
          </cell>
          <cell r="AF154"/>
          <cell r="AG154"/>
          <cell r="AH154" t="str">
            <v>Không đồng. đồng</v>
          </cell>
          <cell r="AI154"/>
          <cell r="AJ154"/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/>
          <cell r="AP154"/>
          <cell r="AQ154"/>
          <cell r="AR154"/>
          <cell r="AS154"/>
          <cell r="AT154"/>
          <cell r="AU154"/>
          <cell r="AV154"/>
          <cell r="AW154"/>
          <cell r="AX154">
            <v>0</v>
          </cell>
          <cell r="AY154">
            <v>0</v>
          </cell>
          <cell r="AZ154">
            <v>0</v>
          </cell>
          <cell r="BA154"/>
          <cell r="BB154"/>
          <cell r="BC154" t="str">
            <v>Tp, HCM, ngày 11 tháng 3 năm 2024</v>
          </cell>
          <cell r="BD154"/>
          <cell r="BE154"/>
          <cell r="BF154"/>
          <cell r="BG154"/>
          <cell r="BH154"/>
          <cell r="BI154"/>
          <cell r="BJ154"/>
          <cell r="BK154">
            <v>0</v>
          </cell>
          <cell r="BL154"/>
          <cell r="BM154">
            <v>0</v>
          </cell>
          <cell r="BN154" t="str">
            <v>Không đồng. đồng</v>
          </cell>
          <cell r="BO154"/>
          <cell r="BP154"/>
          <cell r="BQ154"/>
          <cell r="BR154"/>
          <cell r="BS154"/>
          <cell r="BT154"/>
          <cell r="BU154"/>
          <cell r="BV154">
            <v>0</v>
          </cell>
        </row>
        <row r="155">
          <cell r="A155"/>
          <cell r="B155"/>
          <cell r="C155"/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 t="str">
            <v>Ông</v>
          </cell>
          <cell r="S155" t="str">
            <v>ACCENT</v>
          </cell>
          <cell r="T155" t="str">
            <v>ACCENT AT</v>
          </cell>
          <cell r="U155" t="e">
            <v>#N/A</v>
          </cell>
          <cell r="V155" t="e">
            <v>#N/A</v>
          </cell>
          <cell r="W155"/>
          <cell r="X155"/>
          <cell r="Y155"/>
          <cell r="Z155"/>
          <cell r="AA155" t="e">
            <v>#N/A</v>
          </cell>
          <cell r="AB155"/>
          <cell r="AC155"/>
          <cell r="AD155" t="str">
            <v>Không đồng. đồng</v>
          </cell>
          <cell r="AE155" t="str">
            <v>,,,,,.</v>
          </cell>
          <cell r="AF155"/>
          <cell r="AG155"/>
          <cell r="AH155" t="str">
            <v>Không đồng. đồng</v>
          </cell>
          <cell r="AI155"/>
          <cell r="AJ155"/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/>
          <cell r="AP155"/>
          <cell r="AQ155"/>
          <cell r="AR155"/>
          <cell r="AS155"/>
          <cell r="AT155"/>
          <cell r="AU155"/>
          <cell r="AV155"/>
          <cell r="AW155"/>
          <cell r="AX155">
            <v>0</v>
          </cell>
          <cell r="AY155">
            <v>0</v>
          </cell>
          <cell r="AZ155">
            <v>0</v>
          </cell>
          <cell r="BA155"/>
          <cell r="BB155"/>
          <cell r="BC155" t="str">
            <v>Tp, HCM, ngày 11 tháng 3 năm 2024</v>
          </cell>
          <cell r="BD155"/>
          <cell r="BE155"/>
          <cell r="BF155"/>
          <cell r="BG155"/>
          <cell r="BH155"/>
          <cell r="BI155"/>
          <cell r="BJ155"/>
          <cell r="BK155">
            <v>0</v>
          </cell>
          <cell r="BL155"/>
          <cell r="BM155">
            <v>0</v>
          </cell>
          <cell r="BN155" t="str">
            <v>Không đồng. đồng</v>
          </cell>
          <cell r="BO155"/>
          <cell r="BP155"/>
          <cell r="BQ155"/>
          <cell r="BR155"/>
          <cell r="BS155"/>
          <cell r="BT155"/>
          <cell r="BU155"/>
          <cell r="BV155">
            <v>0</v>
          </cell>
        </row>
        <row r="156">
          <cell r="A156"/>
          <cell r="B156"/>
          <cell r="C156"/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 t="str">
            <v>Ông</v>
          </cell>
          <cell r="S156" t="str">
            <v>ACCENT</v>
          </cell>
          <cell r="T156" t="str">
            <v>ACCENT AT</v>
          </cell>
          <cell r="U156" t="e">
            <v>#N/A</v>
          </cell>
          <cell r="V156" t="e">
            <v>#N/A</v>
          </cell>
          <cell r="W156"/>
          <cell r="X156"/>
          <cell r="Y156"/>
          <cell r="Z156"/>
          <cell r="AA156" t="e">
            <v>#N/A</v>
          </cell>
          <cell r="AB156"/>
          <cell r="AC156"/>
          <cell r="AD156" t="str">
            <v>Không đồng. đồng</v>
          </cell>
          <cell r="AE156" t="str">
            <v>,,,,,.</v>
          </cell>
          <cell r="AF156"/>
          <cell r="AG156"/>
          <cell r="AH156" t="str">
            <v>Không đồng. đồng</v>
          </cell>
          <cell r="AI156"/>
          <cell r="AJ156"/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/>
          <cell r="AP156"/>
          <cell r="AQ156"/>
          <cell r="AR156"/>
          <cell r="AS156"/>
          <cell r="AT156"/>
          <cell r="AU156"/>
          <cell r="AV156"/>
          <cell r="AW156"/>
          <cell r="AX156">
            <v>0</v>
          </cell>
          <cell r="AY156">
            <v>0</v>
          </cell>
          <cell r="AZ156">
            <v>0</v>
          </cell>
          <cell r="BA156"/>
          <cell r="BB156"/>
          <cell r="BC156" t="str">
            <v>Tp, HCM, ngày 11 tháng 3 năm 2024</v>
          </cell>
          <cell r="BD156"/>
          <cell r="BE156"/>
          <cell r="BF156"/>
          <cell r="BG156"/>
          <cell r="BH156"/>
          <cell r="BI156"/>
          <cell r="BJ156"/>
          <cell r="BK156">
            <v>0</v>
          </cell>
          <cell r="BL156"/>
          <cell r="BM156">
            <v>0</v>
          </cell>
          <cell r="BN156" t="str">
            <v>Không đồng. đồng</v>
          </cell>
          <cell r="BO156"/>
          <cell r="BP156"/>
          <cell r="BQ156"/>
          <cell r="BR156"/>
          <cell r="BS156"/>
          <cell r="BT156"/>
          <cell r="BU156"/>
          <cell r="BV156">
            <v>0</v>
          </cell>
        </row>
        <row r="157">
          <cell r="A157"/>
          <cell r="B157"/>
          <cell r="C157"/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 t="str">
            <v>Ông</v>
          </cell>
          <cell r="S157" t="str">
            <v>ACCENT</v>
          </cell>
          <cell r="T157" t="str">
            <v>ACCENT AT</v>
          </cell>
          <cell r="U157" t="e">
            <v>#N/A</v>
          </cell>
          <cell r="V157" t="e">
            <v>#N/A</v>
          </cell>
          <cell r="W157"/>
          <cell r="X157"/>
          <cell r="Y157"/>
          <cell r="Z157"/>
          <cell r="AA157" t="e">
            <v>#N/A</v>
          </cell>
          <cell r="AB157"/>
          <cell r="AC157"/>
          <cell r="AD157" t="str">
            <v>Không đồng. đồng</v>
          </cell>
          <cell r="AE157" t="str">
            <v>,,,,,.</v>
          </cell>
          <cell r="AF157"/>
          <cell r="AG157"/>
          <cell r="AH157" t="str">
            <v>Không đồng. đồng</v>
          </cell>
          <cell r="AI157"/>
          <cell r="AJ157"/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/>
          <cell r="AP157"/>
          <cell r="AQ157"/>
          <cell r="AR157"/>
          <cell r="AS157"/>
          <cell r="AT157"/>
          <cell r="AU157"/>
          <cell r="AV157"/>
          <cell r="AW157"/>
          <cell r="AX157">
            <v>0</v>
          </cell>
          <cell r="AY157">
            <v>0</v>
          </cell>
          <cell r="AZ157">
            <v>0</v>
          </cell>
          <cell r="BA157"/>
          <cell r="BB157"/>
          <cell r="BC157" t="str">
            <v>Tp, HCM, ngày 11 tháng 3 năm 2024</v>
          </cell>
          <cell r="BD157"/>
          <cell r="BE157"/>
          <cell r="BF157"/>
          <cell r="BG157"/>
          <cell r="BH157"/>
          <cell r="BI157"/>
          <cell r="BJ157"/>
          <cell r="BK157">
            <v>0</v>
          </cell>
          <cell r="BL157"/>
          <cell r="BM157">
            <v>0</v>
          </cell>
          <cell r="BN157" t="str">
            <v>Không đồng. đồng</v>
          </cell>
          <cell r="BO157"/>
          <cell r="BP157"/>
          <cell r="BQ157"/>
          <cell r="BR157"/>
          <cell r="BS157"/>
          <cell r="BT157"/>
          <cell r="BU157"/>
          <cell r="BV157">
            <v>0</v>
          </cell>
        </row>
        <row r="158">
          <cell r="A158"/>
          <cell r="B158"/>
          <cell r="C158"/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 t="str">
            <v>Ông</v>
          </cell>
          <cell r="S158" t="str">
            <v>ACCENT</v>
          </cell>
          <cell r="T158" t="str">
            <v>ACCENT AT</v>
          </cell>
          <cell r="U158" t="e">
            <v>#N/A</v>
          </cell>
          <cell r="V158" t="e">
            <v>#N/A</v>
          </cell>
          <cell r="W158"/>
          <cell r="X158"/>
          <cell r="Y158"/>
          <cell r="Z158"/>
          <cell r="AA158" t="e">
            <v>#N/A</v>
          </cell>
          <cell r="AB158"/>
          <cell r="AC158"/>
          <cell r="AD158" t="str">
            <v>Không đồng. đồng</v>
          </cell>
          <cell r="AE158" t="str">
            <v>,,,,,.</v>
          </cell>
          <cell r="AF158"/>
          <cell r="AG158"/>
          <cell r="AH158" t="str">
            <v>Không đồng. đồng</v>
          </cell>
          <cell r="AI158"/>
          <cell r="AJ158"/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/>
          <cell r="AP158"/>
          <cell r="AQ158"/>
          <cell r="AR158"/>
          <cell r="AS158"/>
          <cell r="AT158"/>
          <cell r="AU158"/>
          <cell r="AV158"/>
          <cell r="AW158"/>
          <cell r="AX158">
            <v>0</v>
          </cell>
          <cell r="AY158">
            <v>0</v>
          </cell>
          <cell r="AZ158">
            <v>0</v>
          </cell>
          <cell r="BA158"/>
          <cell r="BB158"/>
          <cell r="BC158" t="str">
            <v>Tp, HCM, ngày 11 tháng 3 năm 2024</v>
          </cell>
          <cell r="BD158"/>
          <cell r="BE158"/>
          <cell r="BF158"/>
          <cell r="BG158"/>
          <cell r="BH158"/>
          <cell r="BI158"/>
          <cell r="BJ158"/>
          <cell r="BK158">
            <v>0</v>
          </cell>
          <cell r="BL158"/>
          <cell r="BM158">
            <v>0</v>
          </cell>
          <cell r="BN158" t="str">
            <v>Không đồng. đồng</v>
          </cell>
          <cell r="BO158"/>
          <cell r="BP158"/>
          <cell r="BQ158"/>
          <cell r="BR158"/>
          <cell r="BS158"/>
          <cell r="BT158"/>
          <cell r="BU158"/>
          <cell r="BV158">
            <v>0</v>
          </cell>
        </row>
        <row r="159">
          <cell r="A159"/>
          <cell r="B159"/>
          <cell r="C159"/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 t="str">
            <v>Ông</v>
          </cell>
          <cell r="S159" t="str">
            <v>ACCENT</v>
          </cell>
          <cell r="T159" t="str">
            <v>ACCENT AT</v>
          </cell>
          <cell r="U159" t="e">
            <v>#N/A</v>
          </cell>
          <cell r="V159" t="e">
            <v>#N/A</v>
          </cell>
          <cell r="W159"/>
          <cell r="X159"/>
          <cell r="Y159"/>
          <cell r="Z159"/>
          <cell r="AA159" t="e">
            <v>#N/A</v>
          </cell>
          <cell r="AB159"/>
          <cell r="AC159"/>
          <cell r="AD159" t="str">
            <v>Không đồng. đồng</v>
          </cell>
          <cell r="AE159" t="str">
            <v>,,,,,.</v>
          </cell>
          <cell r="AF159"/>
          <cell r="AG159"/>
          <cell r="AH159" t="str">
            <v>Không đồng. đồng</v>
          </cell>
          <cell r="AI159"/>
          <cell r="AJ159"/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/>
          <cell r="AP159"/>
          <cell r="AQ159"/>
          <cell r="AR159"/>
          <cell r="AS159"/>
          <cell r="AT159"/>
          <cell r="AU159"/>
          <cell r="AV159"/>
          <cell r="AW159"/>
          <cell r="AX159">
            <v>0</v>
          </cell>
          <cell r="AY159">
            <v>0</v>
          </cell>
          <cell r="AZ159">
            <v>0</v>
          </cell>
          <cell r="BA159"/>
          <cell r="BB159"/>
          <cell r="BC159" t="str">
            <v>Tp, HCM, ngày 11 tháng 3 năm 2024</v>
          </cell>
          <cell r="BD159"/>
          <cell r="BE159"/>
          <cell r="BF159"/>
          <cell r="BG159"/>
          <cell r="BH159"/>
          <cell r="BI159"/>
          <cell r="BJ159"/>
          <cell r="BK159">
            <v>0</v>
          </cell>
          <cell r="BL159"/>
          <cell r="BM159">
            <v>0</v>
          </cell>
          <cell r="BN159" t="str">
            <v>Không đồng. đồng</v>
          </cell>
          <cell r="BO159"/>
          <cell r="BP159"/>
          <cell r="BQ159"/>
          <cell r="BR159"/>
          <cell r="BS159"/>
          <cell r="BT159"/>
          <cell r="BU159"/>
          <cell r="BV159">
            <v>0</v>
          </cell>
        </row>
        <row r="160">
          <cell r="A160"/>
          <cell r="B160"/>
          <cell r="C160"/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 t="str">
            <v>Ông</v>
          </cell>
          <cell r="S160" t="str">
            <v>ACCENT</v>
          </cell>
          <cell r="T160" t="str">
            <v>ACCENT AT</v>
          </cell>
          <cell r="U160" t="e">
            <v>#N/A</v>
          </cell>
          <cell r="V160" t="e">
            <v>#N/A</v>
          </cell>
          <cell r="W160"/>
          <cell r="X160"/>
          <cell r="Y160"/>
          <cell r="Z160"/>
          <cell r="AA160" t="e">
            <v>#N/A</v>
          </cell>
          <cell r="AB160"/>
          <cell r="AC160"/>
          <cell r="AD160" t="str">
            <v>Không đồng. đồng</v>
          </cell>
          <cell r="AE160" t="str">
            <v>,,,,,.</v>
          </cell>
          <cell r="AF160"/>
          <cell r="AG160"/>
          <cell r="AH160" t="str">
            <v>Không đồng. đồng</v>
          </cell>
          <cell r="AI160"/>
          <cell r="AJ160"/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/>
          <cell r="AP160"/>
          <cell r="AQ160"/>
          <cell r="AR160"/>
          <cell r="AS160"/>
          <cell r="AT160"/>
          <cell r="AU160"/>
          <cell r="AV160"/>
          <cell r="AW160"/>
          <cell r="AX160">
            <v>0</v>
          </cell>
          <cell r="AY160">
            <v>0</v>
          </cell>
          <cell r="AZ160">
            <v>0</v>
          </cell>
          <cell r="BA160"/>
          <cell r="BB160"/>
          <cell r="BC160" t="str">
            <v>Tp, HCM, ngày 11 tháng 3 năm 2024</v>
          </cell>
          <cell r="BD160"/>
          <cell r="BE160"/>
          <cell r="BF160"/>
          <cell r="BG160"/>
          <cell r="BH160"/>
          <cell r="BI160"/>
          <cell r="BJ160"/>
          <cell r="BK160">
            <v>0</v>
          </cell>
          <cell r="BL160"/>
          <cell r="BM160">
            <v>0</v>
          </cell>
          <cell r="BN160" t="str">
            <v>Không đồng. đồng</v>
          </cell>
          <cell r="BO160"/>
          <cell r="BP160"/>
          <cell r="BQ160"/>
          <cell r="BR160"/>
          <cell r="BS160"/>
          <cell r="BT160"/>
          <cell r="BU160"/>
          <cell r="BV160">
            <v>0</v>
          </cell>
        </row>
        <row r="161">
          <cell r="A161"/>
          <cell r="B161"/>
          <cell r="C161"/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 t="str">
            <v>Ông</v>
          </cell>
          <cell r="S161" t="str">
            <v>ACCENT</v>
          </cell>
          <cell r="T161" t="str">
            <v>ACCENT AT</v>
          </cell>
          <cell r="U161" t="e">
            <v>#N/A</v>
          </cell>
          <cell r="V161" t="e">
            <v>#N/A</v>
          </cell>
          <cell r="W161"/>
          <cell r="X161"/>
          <cell r="Y161"/>
          <cell r="Z161"/>
          <cell r="AA161" t="e">
            <v>#N/A</v>
          </cell>
          <cell r="AB161"/>
          <cell r="AC161"/>
          <cell r="AD161" t="str">
            <v>Không đồng. đồng</v>
          </cell>
          <cell r="AE161" t="str">
            <v>,,,,,.</v>
          </cell>
          <cell r="AF161"/>
          <cell r="AG161"/>
          <cell r="AH161" t="str">
            <v>Không đồng. đồng</v>
          </cell>
          <cell r="AI161"/>
          <cell r="AJ161"/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/>
          <cell r="AP161"/>
          <cell r="AQ161"/>
          <cell r="AR161"/>
          <cell r="AS161"/>
          <cell r="AT161"/>
          <cell r="AU161"/>
          <cell r="AV161"/>
          <cell r="AW161"/>
          <cell r="AX161">
            <v>0</v>
          </cell>
          <cell r="AY161">
            <v>0</v>
          </cell>
          <cell r="AZ161">
            <v>0</v>
          </cell>
          <cell r="BA161"/>
          <cell r="BB161"/>
          <cell r="BC161" t="str">
            <v>Tp, HCM, ngày 11 tháng 3 năm 2024</v>
          </cell>
          <cell r="BD161"/>
          <cell r="BE161"/>
          <cell r="BF161"/>
          <cell r="BG161"/>
          <cell r="BH161"/>
          <cell r="BI161"/>
          <cell r="BJ161"/>
          <cell r="BK161">
            <v>0</v>
          </cell>
          <cell r="BL161"/>
          <cell r="BM161">
            <v>0</v>
          </cell>
          <cell r="BN161" t="str">
            <v>Không đồng. đồng</v>
          </cell>
          <cell r="BO161"/>
          <cell r="BP161"/>
          <cell r="BQ161"/>
          <cell r="BR161"/>
          <cell r="BS161"/>
          <cell r="BT161"/>
          <cell r="BU161"/>
          <cell r="BV161">
            <v>0</v>
          </cell>
        </row>
        <row r="162">
          <cell r="A162"/>
          <cell r="B162"/>
          <cell r="C162"/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 t="str">
            <v>Ông</v>
          </cell>
          <cell r="S162" t="str">
            <v>ACCENT</v>
          </cell>
          <cell r="T162" t="str">
            <v>ACCENT AT</v>
          </cell>
          <cell r="U162" t="e">
            <v>#N/A</v>
          </cell>
          <cell r="V162" t="e">
            <v>#N/A</v>
          </cell>
          <cell r="W162"/>
          <cell r="X162"/>
          <cell r="Y162"/>
          <cell r="Z162"/>
          <cell r="AA162" t="e">
            <v>#N/A</v>
          </cell>
          <cell r="AB162"/>
          <cell r="AC162"/>
          <cell r="AD162" t="str">
            <v>Không đồng. đồng</v>
          </cell>
          <cell r="AE162" t="str">
            <v>,,,,,.</v>
          </cell>
          <cell r="AF162"/>
          <cell r="AG162"/>
          <cell r="AH162" t="str">
            <v>Không đồng. đồng</v>
          </cell>
          <cell r="AI162"/>
          <cell r="AJ162"/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/>
          <cell r="AP162"/>
          <cell r="AQ162"/>
          <cell r="AR162"/>
          <cell r="AS162"/>
          <cell r="AT162"/>
          <cell r="AU162"/>
          <cell r="AV162"/>
          <cell r="AW162"/>
          <cell r="AX162">
            <v>0</v>
          </cell>
          <cell r="AY162">
            <v>0</v>
          </cell>
          <cell r="AZ162">
            <v>0</v>
          </cell>
          <cell r="BA162"/>
          <cell r="BB162"/>
          <cell r="BC162" t="str">
            <v>Tp, HCM, ngày 11 tháng 3 năm 2024</v>
          </cell>
          <cell r="BD162"/>
          <cell r="BE162"/>
          <cell r="BF162"/>
          <cell r="BG162"/>
          <cell r="BH162"/>
          <cell r="BI162"/>
          <cell r="BJ162"/>
          <cell r="BK162">
            <v>0</v>
          </cell>
          <cell r="BL162"/>
          <cell r="BM162">
            <v>0</v>
          </cell>
          <cell r="BN162" t="str">
            <v>Không đồng. đồng</v>
          </cell>
          <cell r="BO162"/>
          <cell r="BP162"/>
          <cell r="BQ162"/>
          <cell r="BR162"/>
          <cell r="BS162"/>
          <cell r="BT162"/>
          <cell r="BU162"/>
          <cell r="BV162">
            <v>0</v>
          </cell>
        </row>
        <row r="163">
          <cell r="A163"/>
          <cell r="B163"/>
          <cell r="C163"/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 t="str">
            <v>Ông</v>
          </cell>
          <cell r="S163" t="str">
            <v>ACCENT</v>
          </cell>
          <cell r="T163" t="str">
            <v>ACCENT AT</v>
          </cell>
          <cell r="U163" t="e">
            <v>#N/A</v>
          </cell>
          <cell r="V163" t="e">
            <v>#N/A</v>
          </cell>
          <cell r="W163"/>
          <cell r="X163"/>
          <cell r="Y163"/>
          <cell r="Z163"/>
          <cell r="AA163" t="e">
            <v>#N/A</v>
          </cell>
          <cell r="AB163"/>
          <cell r="AC163"/>
          <cell r="AD163" t="str">
            <v>Không đồng. đồng</v>
          </cell>
          <cell r="AE163" t="str">
            <v>,,,,,.</v>
          </cell>
          <cell r="AF163"/>
          <cell r="AG163"/>
          <cell r="AH163" t="str">
            <v>Không đồng. đồng</v>
          </cell>
          <cell r="AI163"/>
          <cell r="AJ163"/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/>
          <cell r="AP163"/>
          <cell r="AQ163"/>
          <cell r="AR163"/>
          <cell r="AS163"/>
          <cell r="AT163"/>
          <cell r="AU163"/>
          <cell r="AV163"/>
          <cell r="AW163"/>
          <cell r="AX163">
            <v>0</v>
          </cell>
          <cell r="AY163">
            <v>0</v>
          </cell>
          <cell r="AZ163">
            <v>0</v>
          </cell>
          <cell r="BA163"/>
          <cell r="BB163"/>
          <cell r="BC163" t="str">
            <v>Tp, HCM, ngày 11 tháng 3 năm 2024</v>
          </cell>
          <cell r="BD163"/>
          <cell r="BE163"/>
          <cell r="BF163"/>
          <cell r="BG163"/>
          <cell r="BH163"/>
          <cell r="BI163"/>
          <cell r="BJ163"/>
          <cell r="BK163">
            <v>0</v>
          </cell>
          <cell r="BL163"/>
          <cell r="BM163">
            <v>0</v>
          </cell>
          <cell r="BN163" t="str">
            <v>Không đồng. đồng</v>
          </cell>
          <cell r="BO163"/>
          <cell r="BP163"/>
          <cell r="BQ163"/>
          <cell r="BR163"/>
          <cell r="BS163"/>
          <cell r="BT163"/>
          <cell r="BU163"/>
          <cell r="BV163">
            <v>0</v>
          </cell>
        </row>
        <row r="164">
          <cell r="A164"/>
          <cell r="B164"/>
          <cell r="C164"/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 t="str">
            <v>Ông</v>
          </cell>
          <cell r="S164" t="str">
            <v>ACCENT</v>
          </cell>
          <cell r="T164" t="str">
            <v>ACCENT AT</v>
          </cell>
          <cell r="U164" t="e">
            <v>#N/A</v>
          </cell>
          <cell r="V164" t="e">
            <v>#N/A</v>
          </cell>
          <cell r="W164"/>
          <cell r="X164"/>
          <cell r="Y164"/>
          <cell r="Z164"/>
          <cell r="AA164" t="e">
            <v>#N/A</v>
          </cell>
          <cell r="AB164"/>
          <cell r="AC164"/>
          <cell r="AD164" t="str">
            <v>Không đồng. đồng</v>
          </cell>
          <cell r="AE164" t="str">
            <v>,,,,,.</v>
          </cell>
          <cell r="AF164"/>
          <cell r="AG164"/>
          <cell r="AH164" t="str">
            <v>Không đồng. đồng</v>
          </cell>
          <cell r="AI164"/>
          <cell r="AJ164"/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/>
          <cell r="AP164"/>
          <cell r="AQ164"/>
          <cell r="AR164"/>
          <cell r="AS164"/>
          <cell r="AT164"/>
          <cell r="AU164"/>
          <cell r="AV164"/>
          <cell r="AW164"/>
          <cell r="AX164">
            <v>0</v>
          </cell>
          <cell r="AY164">
            <v>0</v>
          </cell>
          <cell r="AZ164">
            <v>0</v>
          </cell>
          <cell r="BA164"/>
          <cell r="BB164"/>
          <cell r="BC164" t="str">
            <v>Tp, HCM, ngày 11 tháng 3 năm 2024</v>
          </cell>
          <cell r="BD164"/>
          <cell r="BE164"/>
          <cell r="BF164"/>
          <cell r="BG164"/>
          <cell r="BH164"/>
          <cell r="BI164"/>
          <cell r="BJ164"/>
          <cell r="BK164">
            <v>0</v>
          </cell>
          <cell r="BL164"/>
          <cell r="BM164">
            <v>0</v>
          </cell>
          <cell r="BN164" t="str">
            <v>Không đồng. đồng</v>
          </cell>
          <cell r="BO164"/>
          <cell r="BP164"/>
          <cell r="BQ164"/>
          <cell r="BR164"/>
          <cell r="BS164"/>
          <cell r="BT164"/>
          <cell r="BU164"/>
          <cell r="BV164">
            <v>0</v>
          </cell>
        </row>
        <row r="165">
          <cell r="A165"/>
          <cell r="B165"/>
          <cell r="C165"/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 t="str">
            <v>Ông</v>
          </cell>
          <cell r="S165" t="str">
            <v>ACCENT</v>
          </cell>
          <cell r="T165" t="str">
            <v>ACCENT AT</v>
          </cell>
          <cell r="U165" t="e">
            <v>#N/A</v>
          </cell>
          <cell r="V165" t="e">
            <v>#N/A</v>
          </cell>
          <cell r="W165"/>
          <cell r="X165"/>
          <cell r="Y165"/>
          <cell r="Z165"/>
          <cell r="AA165" t="e">
            <v>#N/A</v>
          </cell>
          <cell r="AB165"/>
          <cell r="AC165"/>
          <cell r="AD165" t="str">
            <v>Không đồng. đồng</v>
          </cell>
          <cell r="AE165" t="str">
            <v>,,,,,.</v>
          </cell>
          <cell r="AF165"/>
          <cell r="AG165"/>
          <cell r="AH165" t="str">
            <v>Không đồng. đồng</v>
          </cell>
          <cell r="AI165"/>
          <cell r="AJ165"/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/>
          <cell r="AP165"/>
          <cell r="AQ165"/>
          <cell r="AR165"/>
          <cell r="AS165"/>
          <cell r="AT165"/>
          <cell r="AU165"/>
          <cell r="AV165"/>
          <cell r="AW165"/>
          <cell r="AX165">
            <v>0</v>
          </cell>
          <cell r="AY165">
            <v>0</v>
          </cell>
          <cell r="AZ165">
            <v>0</v>
          </cell>
          <cell r="BA165"/>
          <cell r="BB165"/>
          <cell r="BC165" t="str">
            <v>Tp, HCM, ngày 11 tháng 3 năm 2024</v>
          </cell>
          <cell r="BD165"/>
          <cell r="BE165"/>
          <cell r="BF165"/>
          <cell r="BG165"/>
          <cell r="BH165"/>
          <cell r="BI165"/>
          <cell r="BJ165"/>
          <cell r="BK165">
            <v>0</v>
          </cell>
          <cell r="BL165"/>
          <cell r="BM165">
            <v>0</v>
          </cell>
          <cell r="BN165" t="str">
            <v>Không đồng. đồng</v>
          </cell>
          <cell r="BO165"/>
          <cell r="BP165"/>
          <cell r="BQ165"/>
          <cell r="BR165"/>
          <cell r="BS165"/>
          <cell r="BT165"/>
          <cell r="BU165"/>
          <cell r="BV165">
            <v>0</v>
          </cell>
        </row>
        <row r="166">
          <cell r="A166"/>
          <cell r="B166"/>
          <cell r="C166"/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 t="str">
            <v>Ông</v>
          </cell>
          <cell r="S166" t="str">
            <v>ACCENT</v>
          </cell>
          <cell r="T166" t="str">
            <v>ACCENT AT</v>
          </cell>
          <cell r="U166" t="e">
            <v>#N/A</v>
          </cell>
          <cell r="V166" t="e">
            <v>#N/A</v>
          </cell>
          <cell r="W166"/>
          <cell r="X166"/>
          <cell r="Y166"/>
          <cell r="Z166"/>
          <cell r="AA166" t="e">
            <v>#N/A</v>
          </cell>
          <cell r="AB166"/>
          <cell r="AC166"/>
          <cell r="AD166" t="str">
            <v>Không đồng. đồng</v>
          </cell>
          <cell r="AE166" t="str">
            <v>,,,,,.</v>
          </cell>
          <cell r="AF166"/>
          <cell r="AG166"/>
          <cell r="AH166" t="str">
            <v>Không đồng. đồng</v>
          </cell>
          <cell r="AI166"/>
          <cell r="AJ166"/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/>
          <cell r="AP166"/>
          <cell r="AQ166"/>
          <cell r="AR166"/>
          <cell r="AS166"/>
          <cell r="AT166"/>
          <cell r="AU166"/>
          <cell r="AV166"/>
          <cell r="AW166"/>
          <cell r="AX166">
            <v>0</v>
          </cell>
          <cell r="AY166">
            <v>0</v>
          </cell>
          <cell r="AZ166">
            <v>0</v>
          </cell>
          <cell r="BA166"/>
          <cell r="BB166"/>
          <cell r="BC166" t="str">
            <v>Tp, HCM, ngày 11 tháng 3 năm 2024</v>
          </cell>
          <cell r="BD166"/>
          <cell r="BE166"/>
          <cell r="BF166"/>
          <cell r="BG166"/>
          <cell r="BH166"/>
          <cell r="BI166"/>
          <cell r="BJ166"/>
          <cell r="BK166">
            <v>0</v>
          </cell>
          <cell r="BL166"/>
          <cell r="BM166">
            <v>0</v>
          </cell>
          <cell r="BN166" t="str">
            <v>Không đồng. đồng</v>
          </cell>
          <cell r="BO166"/>
          <cell r="BP166"/>
          <cell r="BQ166"/>
          <cell r="BR166"/>
          <cell r="BS166"/>
          <cell r="BT166"/>
          <cell r="BU166"/>
          <cell r="BV166">
            <v>0</v>
          </cell>
        </row>
        <row r="167">
          <cell r="A167"/>
          <cell r="B167"/>
          <cell r="C167"/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 t="str">
            <v>Ông</v>
          </cell>
          <cell r="S167" t="str">
            <v>ACCENT</v>
          </cell>
          <cell r="T167" t="str">
            <v>ACCENT AT</v>
          </cell>
          <cell r="U167" t="e">
            <v>#N/A</v>
          </cell>
          <cell r="V167" t="e">
            <v>#N/A</v>
          </cell>
          <cell r="W167"/>
          <cell r="X167"/>
          <cell r="Y167"/>
          <cell r="Z167"/>
          <cell r="AA167" t="e">
            <v>#N/A</v>
          </cell>
          <cell r="AB167"/>
          <cell r="AC167"/>
          <cell r="AD167" t="str">
            <v>Không đồng. đồng</v>
          </cell>
          <cell r="AE167" t="str">
            <v>,,,,,.</v>
          </cell>
          <cell r="AF167"/>
          <cell r="AG167"/>
          <cell r="AH167" t="str">
            <v>Không đồng. đồng</v>
          </cell>
          <cell r="AI167"/>
          <cell r="AJ167"/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/>
          <cell r="AP167"/>
          <cell r="AQ167"/>
          <cell r="AR167"/>
          <cell r="AS167"/>
          <cell r="AT167"/>
          <cell r="AU167"/>
          <cell r="AV167"/>
          <cell r="AW167"/>
          <cell r="AX167">
            <v>0</v>
          </cell>
          <cell r="AY167">
            <v>0</v>
          </cell>
          <cell r="AZ167">
            <v>0</v>
          </cell>
          <cell r="BA167"/>
          <cell r="BB167"/>
          <cell r="BC167" t="str">
            <v>Tp, HCM, ngày 11 tháng 3 năm 2024</v>
          </cell>
          <cell r="BD167"/>
          <cell r="BE167"/>
          <cell r="BF167"/>
          <cell r="BG167"/>
          <cell r="BH167"/>
          <cell r="BI167"/>
          <cell r="BJ167"/>
          <cell r="BK167">
            <v>0</v>
          </cell>
          <cell r="BL167"/>
          <cell r="BM167">
            <v>0</v>
          </cell>
          <cell r="BN167" t="str">
            <v>Không đồng. đồng</v>
          </cell>
          <cell r="BO167"/>
          <cell r="BP167"/>
          <cell r="BQ167"/>
          <cell r="BR167"/>
          <cell r="BS167"/>
          <cell r="BT167"/>
          <cell r="BU167"/>
          <cell r="BV167">
            <v>0</v>
          </cell>
        </row>
        <row r="168">
          <cell r="A168"/>
          <cell r="B168"/>
          <cell r="C168"/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 t="str">
            <v>Ông</v>
          </cell>
          <cell r="S168" t="str">
            <v>ACCENT</v>
          </cell>
          <cell r="T168" t="str">
            <v>ACCENT AT</v>
          </cell>
          <cell r="U168" t="e">
            <v>#N/A</v>
          </cell>
          <cell r="V168" t="e">
            <v>#N/A</v>
          </cell>
          <cell r="W168"/>
          <cell r="X168"/>
          <cell r="Y168"/>
          <cell r="Z168"/>
          <cell r="AA168" t="e">
            <v>#N/A</v>
          </cell>
          <cell r="AB168"/>
          <cell r="AC168"/>
          <cell r="AD168" t="str">
            <v>Không đồng. đồng</v>
          </cell>
          <cell r="AE168" t="str">
            <v>,,,,,.</v>
          </cell>
          <cell r="AF168"/>
          <cell r="AG168"/>
          <cell r="AH168" t="str">
            <v>Không đồng. đồng</v>
          </cell>
          <cell r="AI168"/>
          <cell r="AJ168"/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/>
          <cell r="AP168"/>
          <cell r="AQ168"/>
          <cell r="AR168"/>
          <cell r="AS168"/>
          <cell r="AT168"/>
          <cell r="AU168"/>
          <cell r="AV168"/>
          <cell r="AW168"/>
          <cell r="AX168">
            <v>0</v>
          </cell>
          <cell r="AY168">
            <v>0</v>
          </cell>
          <cell r="AZ168">
            <v>0</v>
          </cell>
          <cell r="BA168"/>
          <cell r="BB168"/>
          <cell r="BC168" t="str">
            <v>Tp, HCM, ngày 11 tháng 3 năm 2024</v>
          </cell>
          <cell r="BD168"/>
          <cell r="BE168"/>
          <cell r="BF168"/>
          <cell r="BG168"/>
          <cell r="BH168"/>
          <cell r="BI168"/>
          <cell r="BJ168"/>
          <cell r="BK168">
            <v>0</v>
          </cell>
          <cell r="BL168"/>
          <cell r="BM168">
            <v>0</v>
          </cell>
          <cell r="BN168" t="str">
            <v>Không đồng. đồng</v>
          </cell>
          <cell r="BO168"/>
          <cell r="BP168"/>
          <cell r="BQ168"/>
          <cell r="BR168"/>
          <cell r="BS168"/>
          <cell r="BT168"/>
          <cell r="BU168"/>
          <cell r="BV168">
            <v>0</v>
          </cell>
        </row>
        <row r="169">
          <cell r="A169"/>
          <cell r="B169"/>
          <cell r="C169"/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 t="str">
            <v>Ông</v>
          </cell>
          <cell r="S169" t="str">
            <v>ACCENT</v>
          </cell>
          <cell r="T169" t="str">
            <v>ACCENT AT</v>
          </cell>
          <cell r="U169" t="e">
            <v>#N/A</v>
          </cell>
          <cell r="V169" t="e">
            <v>#N/A</v>
          </cell>
          <cell r="W169"/>
          <cell r="X169"/>
          <cell r="Y169"/>
          <cell r="Z169"/>
          <cell r="AA169" t="e">
            <v>#N/A</v>
          </cell>
          <cell r="AB169"/>
          <cell r="AC169"/>
          <cell r="AD169" t="str">
            <v>Không đồng. đồng</v>
          </cell>
          <cell r="AE169" t="str">
            <v>,,,,,.</v>
          </cell>
          <cell r="AF169"/>
          <cell r="AG169"/>
          <cell r="AH169" t="str">
            <v>Không đồng. đồng</v>
          </cell>
          <cell r="AI169"/>
          <cell r="AJ169"/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/>
          <cell r="AP169"/>
          <cell r="AQ169"/>
          <cell r="AR169"/>
          <cell r="AS169"/>
          <cell r="AT169"/>
          <cell r="AU169"/>
          <cell r="AV169"/>
          <cell r="AW169"/>
          <cell r="AX169">
            <v>0</v>
          </cell>
          <cell r="AY169">
            <v>0</v>
          </cell>
          <cell r="AZ169">
            <v>0</v>
          </cell>
          <cell r="BA169"/>
          <cell r="BB169"/>
          <cell r="BC169" t="str">
            <v>Tp, HCM, ngày 11 tháng 3 năm 2024</v>
          </cell>
          <cell r="BD169"/>
          <cell r="BE169"/>
          <cell r="BF169"/>
          <cell r="BG169"/>
          <cell r="BH169"/>
          <cell r="BI169"/>
          <cell r="BJ169"/>
          <cell r="BK169">
            <v>0</v>
          </cell>
          <cell r="BL169"/>
          <cell r="BM169">
            <v>0</v>
          </cell>
          <cell r="BN169" t="str">
            <v>Không đồng. đồng</v>
          </cell>
          <cell r="BO169"/>
          <cell r="BP169"/>
          <cell r="BQ169"/>
          <cell r="BR169"/>
          <cell r="BS169"/>
          <cell r="BT169"/>
          <cell r="BU169"/>
          <cell r="BV169">
            <v>0</v>
          </cell>
        </row>
        <row r="170">
          <cell r="A170"/>
          <cell r="B170"/>
          <cell r="C170"/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 t="str">
            <v>Ông</v>
          </cell>
          <cell r="S170" t="str">
            <v>ACCENT</v>
          </cell>
          <cell r="T170" t="str">
            <v>ACCENT AT</v>
          </cell>
          <cell r="U170" t="e">
            <v>#N/A</v>
          </cell>
          <cell r="V170" t="e">
            <v>#N/A</v>
          </cell>
          <cell r="W170"/>
          <cell r="X170"/>
          <cell r="Y170"/>
          <cell r="Z170"/>
          <cell r="AA170" t="e">
            <v>#N/A</v>
          </cell>
          <cell r="AB170"/>
          <cell r="AC170"/>
          <cell r="AD170" t="str">
            <v>Không đồng. đồng</v>
          </cell>
          <cell r="AE170" t="str">
            <v>,,,,,.</v>
          </cell>
          <cell r="AF170"/>
          <cell r="AG170"/>
          <cell r="AH170" t="str">
            <v>Không đồng. đồng</v>
          </cell>
          <cell r="AI170"/>
          <cell r="AJ170"/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/>
          <cell r="AP170"/>
          <cell r="AQ170"/>
          <cell r="AR170"/>
          <cell r="AS170"/>
          <cell r="AT170"/>
          <cell r="AU170"/>
          <cell r="AV170"/>
          <cell r="AW170"/>
          <cell r="AX170">
            <v>0</v>
          </cell>
          <cell r="AY170">
            <v>0</v>
          </cell>
          <cell r="AZ170">
            <v>0</v>
          </cell>
          <cell r="BA170"/>
          <cell r="BB170"/>
          <cell r="BC170" t="str">
            <v>Tp, HCM, ngày 11 tháng 3 năm 2024</v>
          </cell>
          <cell r="BD170"/>
          <cell r="BE170"/>
          <cell r="BF170"/>
          <cell r="BG170"/>
          <cell r="BH170"/>
          <cell r="BI170"/>
          <cell r="BJ170"/>
          <cell r="BK170">
            <v>0</v>
          </cell>
          <cell r="BL170"/>
          <cell r="BM170">
            <v>0</v>
          </cell>
          <cell r="BN170" t="str">
            <v>Không đồng. đồng</v>
          </cell>
          <cell r="BO170"/>
          <cell r="BP170"/>
          <cell r="BQ170"/>
          <cell r="BR170"/>
          <cell r="BS170"/>
          <cell r="BT170"/>
          <cell r="BU170"/>
          <cell r="BV170">
            <v>0</v>
          </cell>
        </row>
        <row r="171">
          <cell r="A171"/>
          <cell r="B171"/>
          <cell r="C171"/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 t="str">
            <v>Ông</v>
          </cell>
          <cell r="S171" t="str">
            <v>ACCENT</v>
          </cell>
          <cell r="T171" t="str">
            <v>ACCENT AT</v>
          </cell>
          <cell r="U171" t="e">
            <v>#N/A</v>
          </cell>
          <cell r="V171" t="e">
            <v>#N/A</v>
          </cell>
          <cell r="W171"/>
          <cell r="X171"/>
          <cell r="Y171"/>
          <cell r="Z171"/>
          <cell r="AA171" t="e">
            <v>#N/A</v>
          </cell>
          <cell r="AB171"/>
          <cell r="AC171"/>
          <cell r="AD171" t="str">
            <v>Không đồng. đồng</v>
          </cell>
          <cell r="AE171" t="str">
            <v>,,,,,.</v>
          </cell>
          <cell r="AF171"/>
          <cell r="AG171"/>
          <cell r="AH171" t="str">
            <v>Không đồng. đồng</v>
          </cell>
          <cell r="AI171"/>
          <cell r="AJ171"/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/>
          <cell r="AP171"/>
          <cell r="AQ171"/>
          <cell r="AR171"/>
          <cell r="AS171"/>
          <cell r="AT171"/>
          <cell r="AU171"/>
          <cell r="AV171"/>
          <cell r="AW171"/>
          <cell r="AX171">
            <v>0</v>
          </cell>
          <cell r="AY171">
            <v>0</v>
          </cell>
          <cell r="AZ171">
            <v>0</v>
          </cell>
          <cell r="BA171"/>
          <cell r="BB171"/>
          <cell r="BC171" t="str">
            <v>Tp, HCM, ngày 11 tháng 3 năm 2024</v>
          </cell>
          <cell r="BD171"/>
          <cell r="BE171"/>
          <cell r="BF171"/>
          <cell r="BG171"/>
          <cell r="BH171"/>
          <cell r="BI171"/>
          <cell r="BJ171"/>
          <cell r="BK171">
            <v>0</v>
          </cell>
          <cell r="BL171"/>
          <cell r="BM171">
            <v>0</v>
          </cell>
          <cell r="BN171" t="str">
            <v>Không đồng. đồng</v>
          </cell>
          <cell r="BO171"/>
          <cell r="BP171"/>
          <cell r="BQ171"/>
          <cell r="BR171"/>
          <cell r="BS171"/>
          <cell r="BT171"/>
          <cell r="BU171"/>
          <cell r="BV171">
            <v>0</v>
          </cell>
        </row>
        <row r="172">
          <cell r="A172"/>
          <cell r="B172"/>
          <cell r="C172"/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 t="str">
            <v>Ông</v>
          </cell>
          <cell r="S172" t="str">
            <v>ACCENT</v>
          </cell>
          <cell r="T172" t="str">
            <v>ACCENT AT</v>
          </cell>
          <cell r="U172" t="e">
            <v>#N/A</v>
          </cell>
          <cell r="V172" t="e">
            <v>#N/A</v>
          </cell>
          <cell r="W172"/>
          <cell r="X172"/>
          <cell r="Y172"/>
          <cell r="Z172"/>
          <cell r="AA172" t="e">
            <v>#N/A</v>
          </cell>
          <cell r="AB172"/>
          <cell r="AC172"/>
          <cell r="AD172" t="str">
            <v>Không đồng. đồng</v>
          </cell>
          <cell r="AE172" t="str">
            <v>,,,,,.</v>
          </cell>
          <cell r="AF172"/>
          <cell r="AG172"/>
          <cell r="AH172" t="str">
            <v>Không đồng. đồng</v>
          </cell>
          <cell r="AI172"/>
          <cell r="AJ172"/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/>
          <cell r="AP172"/>
          <cell r="AQ172"/>
          <cell r="AR172"/>
          <cell r="AS172"/>
          <cell r="AT172"/>
          <cell r="AU172"/>
          <cell r="AV172"/>
          <cell r="AW172"/>
          <cell r="AX172">
            <v>0</v>
          </cell>
          <cell r="AY172">
            <v>0</v>
          </cell>
          <cell r="AZ172">
            <v>0</v>
          </cell>
          <cell r="BA172"/>
          <cell r="BB172"/>
          <cell r="BC172" t="str">
            <v>Tp, HCM, ngày 11 tháng 3 năm 2024</v>
          </cell>
          <cell r="BD172"/>
          <cell r="BE172"/>
          <cell r="BF172"/>
          <cell r="BG172"/>
          <cell r="BH172"/>
          <cell r="BI172"/>
          <cell r="BJ172"/>
          <cell r="BK172">
            <v>0</v>
          </cell>
          <cell r="BL172"/>
          <cell r="BM172">
            <v>0</v>
          </cell>
          <cell r="BN172" t="str">
            <v>Không đồng. đồng</v>
          </cell>
          <cell r="BO172"/>
          <cell r="BP172"/>
          <cell r="BQ172"/>
          <cell r="BR172"/>
          <cell r="BS172"/>
          <cell r="BT172"/>
          <cell r="BU172"/>
          <cell r="BV172">
            <v>0</v>
          </cell>
        </row>
        <row r="173">
          <cell r="A173"/>
          <cell r="B173"/>
          <cell r="C173"/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 t="str">
            <v>Ông</v>
          </cell>
          <cell r="S173" t="str">
            <v>ACCENT</v>
          </cell>
          <cell r="T173" t="str">
            <v>ACCENT AT</v>
          </cell>
          <cell r="U173" t="e">
            <v>#N/A</v>
          </cell>
          <cell r="V173" t="e">
            <v>#N/A</v>
          </cell>
          <cell r="W173"/>
          <cell r="X173"/>
          <cell r="Y173"/>
          <cell r="Z173"/>
          <cell r="AA173" t="e">
            <v>#N/A</v>
          </cell>
          <cell r="AB173"/>
          <cell r="AC173"/>
          <cell r="AD173" t="str">
            <v>Không đồng. đồng</v>
          </cell>
          <cell r="AE173" t="str">
            <v>,,,,,.</v>
          </cell>
          <cell r="AF173"/>
          <cell r="AG173"/>
          <cell r="AH173" t="str">
            <v>Không đồng. đồng</v>
          </cell>
          <cell r="AI173"/>
          <cell r="AJ173"/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/>
          <cell r="AP173"/>
          <cell r="AQ173"/>
          <cell r="AR173"/>
          <cell r="AS173"/>
          <cell r="AT173"/>
          <cell r="AU173"/>
          <cell r="AV173"/>
          <cell r="AW173"/>
          <cell r="AX173">
            <v>0</v>
          </cell>
          <cell r="AY173">
            <v>0</v>
          </cell>
          <cell r="AZ173">
            <v>0</v>
          </cell>
          <cell r="BA173"/>
          <cell r="BB173"/>
          <cell r="BC173" t="str">
            <v>Tp, HCM, ngày 11 tháng 3 năm 2024</v>
          </cell>
          <cell r="BD173"/>
          <cell r="BE173"/>
          <cell r="BF173"/>
          <cell r="BG173"/>
          <cell r="BH173"/>
          <cell r="BI173"/>
          <cell r="BJ173"/>
          <cell r="BK173">
            <v>0</v>
          </cell>
          <cell r="BL173"/>
          <cell r="BM173">
            <v>0</v>
          </cell>
          <cell r="BN173" t="str">
            <v>Không đồng. đồng</v>
          </cell>
          <cell r="BO173"/>
          <cell r="BP173"/>
          <cell r="BQ173"/>
          <cell r="BR173"/>
          <cell r="BS173"/>
          <cell r="BT173"/>
          <cell r="BU173"/>
          <cell r="BV173">
            <v>0</v>
          </cell>
        </row>
        <row r="174">
          <cell r="A174"/>
          <cell r="B174"/>
          <cell r="C174"/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 t="str">
            <v>Ông</v>
          </cell>
          <cell r="S174" t="str">
            <v>ACCENT</v>
          </cell>
          <cell r="T174" t="str">
            <v>ACCENT AT</v>
          </cell>
          <cell r="U174" t="e">
            <v>#N/A</v>
          </cell>
          <cell r="V174" t="e">
            <v>#N/A</v>
          </cell>
          <cell r="W174"/>
          <cell r="X174"/>
          <cell r="Y174"/>
          <cell r="Z174"/>
          <cell r="AA174" t="e">
            <v>#N/A</v>
          </cell>
          <cell r="AB174"/>
          <cell r="AC174"/>
          <cell r="AD174" t="str">
            <v>Không đồng. đồng</v>
          </cell>
          <cell r="AE174" t="str">
            <v>,,,,,.</v>
          </cell>
          <cell r="AF174"/>
          <cell r="AG174"/>
          <cell r="AH174" t="str">
            <v>Không đồng. đồng</v>
          </cell>
          <cell r="AI174"/>
          <cell r="AJ174"/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/>
          <cell r="AP174"/>
          <cell r="AQ174"/>
          <cell r="AR174"/>
          <cell r="AS174"/>
          <cell r="AT174"/>
          <cell r="AU174"/>
          <cell r="AV174"/>
          <cell r="AW174"/>
          <cell r="AX174">
            <v>0</v>
          </cell>
          <cell r="AY174">
            <v>0</v>
          </cell>
          <cell r="AZ174">
            <v>0</v>
          </cell>
          <cell r="BA174"/>
          <cell r="BB174"/>
          <cell r="BC174" t="str">
            <v>Tp, HCM, ngày 11 tháng 3 năm 2024</v>
          </cell>
          <cell r="BD174"/>
          <cell r="BE174"/>
          <cell r="BF174"/>
          <cell r="BG174"/>
          <cell r="BH174"/>
          <cell r="BI174"/>
          <cell r="BJ174"/>
          <cell r="BK174">
            <v>0</v>
          </cell>
          <cell r="BL174"/>
          <cell r="BM174">
            <v>0</v>
          </cell>
          <cell r="BN174" t="str">
            <v>Không đồng. đồng</v>
          </cell>
          <cell r="BO174"/>
          <cell r="BP174"/>
          <cell r="BQ174"/>
          <cell r="BR174"/>
          <cell r="BS174"/>
          <cell r="BT174"/>
          <cell r="BU174"/>
          <cell r="BV174">
            <v>0</v>
          </cell>
        </row>
        <row r="175">
          <cell r="A175"/>
          <cell r="B175"/>
          <cell r="C175"/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 t="str">
            <v>Ông</v>
          </cell>
          <cell r="S175" t="str">
            <v>ACCENT</v>
          </cell>
          <cell r="T175" t="str">
            <v>ACCENT AT</v>
          </cell>
          <cell r="U175" t="e">
            <v>#N/A</v>
          </cell>
          <cell r="V175" t="e">
            <v>#N/A</v>
          </cell>
          <cell r="W175"/>
          <cell r="X175"/>
          <cell r="Y175"/>
          <cell r="Z175"/>
          <cell r="AA175" t="e">
            <v>#N/A</v>
          </cell>
          <cell r="AB175"/>
          <cell r="AC175"/>
          <cell r="AD175" t="str">
            <v>Không đồng. đồng</v>
          </cell>
          <cell r="AE175" t="str">
            <v>,,,,,.</v>
          </cell>
          <cell r="AF175"/>
          <cell r="AG175"/>
          <cell r="AH175" t="str">
            <v>Không đồng. đồng</v>
          </cell>
          <cell r="AI175"/>
          <cell r="AJ175"/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/>
          <cell r="AP175"/>
          <cell r="AQ175"/>
          <cell r="AR175"/>
          <cell r="AS175"/>
          <cell r="AT175"/>
          <cell r="AU175"/>
          <cell r="AV175"/>
          <cell r="AW175"/>
          <cell r="AX175">
            <v>0</v>
          </cell>
          <cell r="AY175">
            <v>0</v>
          </cell>
          <cell r="AZ175">
            <v>0</v>
          </cell>
          <cell r="BA175"/>
          <cell r="BB175"/>
          <cell r="BC175" t="str">
            <v>Tp, HCM, ngày 11 tháng 3 năm 2024</v>
          </cell>
          <cell r="BD175"/>
          <cell r="BE175"/>
          <cell r="BF175"/>
          <cell r="BG175"/>
          <cell r="BH175"/>
          <cell r="BI175"/>
          <cell r="BJ175"/>
          <cell r="BK175">
            <v>0</v>
          </cell>
          <cell r="BL175"/>
          <cell r="BM175">
            <v>0</v>
          </cell>
          <cell r="BN175" t="str">
            <v>Không đồng. đồng</v>
          </cell>
          <cell r="BO175"/>
          <cell r="BP175"/>
          <cell r="BQ175"/>
          <cell r="BR175"/>
          <cell r="BS175"/>
          <cell r="BT175"/>
          <cell r="BU175"/>
          <cell r="BV175">
            <v>0</v>
          </cell>
        </row>
        <row r="176">
          <cell r="A176"/>
          <cell r="B176"/>
          <cell r="C176"/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 t="str">
            <v>Ông</v>
          </cell>
          <cell r="S176" t="str">
            <v>ACCENT</v>
          </cell>
          <cell r="T176" t="str">
            <v>ACCENT AT</v>
          </cell>
          <cell r="U176" t="e">
            <v>#N/A</v>
          </cell>
          <cell r="V176" t="e">
            <v>#N/A</v>
          </cell>
          <cell r="W176"/>
          <cell r="X176"/>
          <cell r="Y176"/>
          <cell r="Z176"/>
          <cell r="AA176" t="e">
            <v>#N/A</v>
          </cell>
          <cell r="AB176"/>
          <cell r="AC176"/>
          <cell r="AD176" t="str">
            <v>Không đồng. đồng</v>
          </cell>
          <cell r="AE176" t="str">
            <v>,,,,,.</v>
          </cell>
          <cell r="AF176"/>
          <cell r="AG176"/>
          <cell r="AH176" t="str">
            <v>Không đồng. đồng</v>
          </cell>
          <cell r="AI176"/>
          <cell r="AJ176"/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/>
          <cell r="AP176"/>
          <cell r="AQ176"/>
          <cell r="AR176"/>
          <cell r="AS176"/>
          <cell r="AT176"/>
          <cell r="AU176"/>
          <cell r="AV176"/>
          <cell r="AW176"/>
          <cell r="AX176">
            <v>0</v>
          </cell>
          <cell r="AY176">
            <v>0</v>
          </cell>
          <cell r="AZ176">
            <v>0</v>
          </cell>
          <cell r="BA176"/>
          <cell r="BB176"/>
          <cell r="BC176" t="str">
            <v>Tp, HCM, ngày 11 tháng 3 năm 2024</v>
          </cell>
          <cell r="BD176"/>
          <cell r="BE176"/>
          <cell r="BF176"/>
          <cell r="BG176"/>
          <cell r="BH176"/>
          <cell r="BI176"/>
          <cell r="BJ176"/>
          <cell r="BK176">
            <v>0</v>
          </cell>
          <cell r="BL176"/>
          <cell r="BM176">
            <v>0</v>
          </cell>
          <cell r="BN176" t="str">
            <v>Không đồng. đồng</v>
          </cell>
          <cell r="BO176"/>
          <cell r="BP176"/>
          <cell r="BQ176"/>
          <cell r="BR176"/>
          <cell r="BS176"/>
          <cell r="BT176"/>
          <cell r="BU176"/>
          <cell r="BV176">
            <v>0</v>
          </cell>
        </row>
        <row r="177">
          <cell r="A177"/>
          <cell r="B177"/>
          <cell r="C177"/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 t="str">
            <v>Ông</v>
          </cell>
          <cell r="S177" t="str">
            <v>ACCENT</v>
          </cell>
          <cell r="T177" t="str">
            <v>ACCENT AT</v>
          </cell>
          <cell r="U177" t="e">
            <v>#N/A</v>
          </cell>
          <cell r="V177" t="e">
            <v>#N/A</v>
          </cell>
          <cell r="W177"/>
          <cell r="X177"/>
          <cell r="Y177"/>
          <cell r="Z177"/>
          <cell r="AA177" t="e">
            <v>#N/A</v>
          </cell>
          <cell r="AB177"/>
          <cell r="AC177"/>
          <cell r="AD177" t="str">
            <v>Không đồng. đồng</v>
          </cell>
          <cell r="AE177" t="str">
            <v>,,,,,.</v>
          </cell>
          <cell r="AF177"/>
          <cell r="AG177"/>
          <cell r="AH177" t="str">
            <v>Không đồng. đồng</v>
          </cell>
          <cell r="AI177"/>
          <cell r="AJ177"/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/>
          <cell r="AP177"/>
          <cell r="AQ177"/>
          <cell r="AR177"/>
          <cell r="AS177"/>
          <cell r="AT177"/>
          <cell r="AU177"/>
          <cell r="AV177"/>
          <cell r="AW177"/>
          <cell r="AX177">
            <v>0</v>
          </cell>
          <cell r="AY177">
            <v>0</v>
          </cell>
          <cell r="AZ177">
            <v>0</v>
          </cell>
          <cell r="BA177"/>
          <cell r="BB177"/>
          <cell r="BC177" t="str">
            <v>Tp, HCM, ngày 11 tháng 3 năm 2024</v>
          </cell>
          <cell r="BD177"/>
          <cell r="BE177"/>
          <cell r="BF177"/>
          <cell r="BG177"/>
          <cell r="BH177"/>
          <cell r="BI177"/>
          <cell r="BJ177"/>
          <cell r="BK177">
            <v>0</v>
          </cell>
          <cell r="BL177"/>
          <cell r="BM177">
            <v>0</v>
          </cell>
          <cell r="BN177" t="str">
            <v>Không đồng. đồng</v>
          </cell>
          <cell r="BO177"/>
          <cell r="BP177"/>
          <cell r="BQ177"/>
          <cell r="BR177"/>
          <cell r="BS177"/>
          <cell r="BT177"/>
          <cell r="BU177"/>
          <cell r="BV177">
            <v>0</v>
          </cell>
        </row>
        <row r="178">
          <cell r="A178"/>
          <cell r="B178"/>
          <cell r="C178"/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 t="str">
            <v>Ông</v>
          </cell>
          <cell r="S178" t="str">
            <v>ACCENT</v>
          </cell>
          <cell r="T178" t="str">
            <v>ACCENT AT</v>
          </cell>
          <cell r="U178" t="e">
            <v>#N/A</v>
          </cell>
          <cell r="V178" t="e">
            <v>#N/A</v>
          </cell>
          <cell r="W178"/>
          <cell r="X178"/>
          <cell r="Y178"/>
          <cell r="Z178"/>
          <cell r="AA178" t="e">
            <v>#N/A</v>
          </cell>
          <cell r="AB178"/>
          <cell r="AC178"/>
          <cell r="AD178" t="str">
            <v>Không đồng. đồng</v>
          </cell>
          <cell r="AE178" t="str">
            <v>,,,,,.</v>
          </cell>
          <cell r="AF178"/>
          <cell r="AG178"/>
          <cell r="AH178" t="str">
            <v>Không đồng. đồng</v>
          </cell>
          <cell r="AI178"/>
          <cell r="AJ178"/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/>
          <cell r="AP178"/>
          <cell r="AQ178"/>
          <cell r="AR178"/>
          <cell r="AS178"/>
          <cell r="AT178"/>
          <cell r="AU178"/>
          <cell r="AV178"/>
          <cell r="AW178"/>
          <cell r="AX178">
            <v>0</v>
          </cell>
          <cell r="AY178">
            <v>0</v>
          </cell>
          <cell r="AZ178">
            <v>0</v>
          </cell>
          <cell r="BA178"/>
          <cell r="BB178"/>
          <cell r="BC178" t="str">
            <v>Tp, HCM, ngày 11 tháng 3 năm 2024</v>
          </cell>
          <cell r="BD178"/>
          <cell r="BE178"/>
          <cell r="BF178"/>
          <cell r="BG178"/>
          <cell r="BH178"/>
          <cell r="BI178"/>
          <cell r="BJ178"/>
          <cell r="BK178">
            <v>0</v>
          </cell>
          <cell r="BL178"/>
          <cell r="BM178">
            <v>0</v>
          </cell>
          <cell r="BN178" t="str">
            <v>Không đồng. đồng</v>
          </cell>
          <cell r="BO178"/>
          <cell r="BP178"/>
          <cell r="BQ178"/>
          <cell r="BR178"/>
          <cell r="BS178"/>
          <cell r="BT178"/>
          <cell r="BU178"/>
          <cell r="BV178">
            <v>0</v>
          </cell>
        </row>
        <row r="179">
          <cell r="A179"/>
          <cell r="B179"/>
          <cell r="C179"/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 t="str">
            <v>Ông</v>
          </cell>
          <cell r="S179" t="str">
            <v>ACCENT</v>
          </cell>
          <cell r="T179" t="str">
            <v>ACCENT AT</v>
          </cell>
          <cell r="U179" t="e">
            <v>#N/A</v>
          </cell>
          <cell r="V179" t="e">
            <v>#N/A</v>
          </cell>
          <cell r="W179"/>
          <cell r="X179"/>
          <cell r="Y179"/>
          <cell r="Z179"/>
          <cell r="AA179" t="e">
            <v>#N/A</v>
          </cell>
          <cell r="AB179"/>
          <cell r="AC179"/>
          <cell r="AD179" t="str">
            <v>Không đồng. đồng</v>
          </cell>
          <cell r="AE179" t="str">
            <v>,,,,,.</v>
          </cell>
          <cell r="AF179"/>
          <cell r="AG179"/>
          <cell r="AH179" t="str">
            <v>Không đồng. đồng</v>
          </cell>
          <cell r="AI179"/>
          <cell r="AJ179"/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/>
          <cell r="AP179"/>
          <cell r="AQ179"/>
          <cell r="AR179"/>
          <cell r="AS179"/>
          <cell r="AT179"/>
          <cell r="AU179"/>
          <cell r="AV179"/>
          <cell r="AW179"/>
          <cell r="AX179">
            <v>0</v>
          </cell>
          <cell r="AY179">
            <v>0</v>
          </cell>
          <cell r="AZ179">
            <v>0</v>
          </cell>
          <cell r="BA179"/>
          <cell r="BB179"/>
          <cell r="BC179" t="str">
            <v>Tp, HCM, ngày 11 tháng 3 năm 2024</v>
          </cell>
          <cell r="BD179"/>
          <cell r="BE179"/>
          <cell r="BF179"/>
          <cell r="BG179"/>
          <cell r="BH179"/>
          <cell r="BI179"/>
          <cell r="BJ179"/>
          <cell r="BK179">
            <v>0</v>
          </cell>
          <cell r="BL179"/>
          <cell r="BM179">
            <v>0</v>
          </cell>
          <cell r="BN179" t="str">
            <v>Không đồng. đồng</v>
          </cell>
          <cell r="BO179"/>
          <cell r="BP179"/>
          <cell r="BQ179"/>
          <cell r="BR179"/>
          <cell r="BS179"/>
          <cell r="BT179"/>
          <cell r="BU179"/>
          <cell r="BV179">
            <v>0</v>
          </cell>
        </row>
        <row r="180">
          <cell r="A180"/>
          <cell r="B180"/>
          <cell r="C180"/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 t="str">
            <v>Ông</v>
          </cell>
          <cell r="S180" t="str">
            <v>ACCENT</v>
          </cell>
          <cell r="T180" t="str">
            <v>ACCENT AT</v>
          </cell>
          <cell r="U180" t="e">
            <v>#N/A</v>
          </cell>
          <cell r="V180" t="e">
            <v>#N/A</v>
          </cell>
          <cell r="W180"/>
          <cell r="X180"/>
          <cell r="Y180"/>
          <cell r="Z180"/>
          <cell r="AA180" t="e">
            <v>#N/A</v>
          </cell>
          <cell r="AB180"/>
          <cell r="AC180"/>
          <cell r="AD180" t="str">
            <v>Không đồng. đồng</v>
          </cell>
          <cell r="AE180" t="str">
            <v>,,,,,.</v>
          </cell>
          <cell r="AF180"/>
          <cell r="AG180"/>
          <cell r="AH180" t="str">
            <v>Không đồng. đồng</v>
          </cell>
          <cell r="AI180"/>
          <cell r="AJ180"/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/>
          <cell r="AP180"/>
          <cell r="AQ180"/>
          <cell r="AR180"/>
          <cell r="AS180"/>
          <cell r="AT180"/>
          <cell r="AU180"/>
          <cell r="AV180"/>
          <cell r="AW180"/>
          <cell r="AX180">
            <v>0</v>
          </cell>
          <cell r="AY180">
            <v>0</v>
          </cell>
          <cell r="AZ180">
            <v>0</v>
          </cell>
          <cell r="BA180"/>
          <cell r="BB180"/>
          <cell r="BC180" t="str">
            <v>Tp, HCM, ngày 11 tháng 3 năm 2024</v>
          </cell>
          <cell r="BD180"/>
          <cell r="BE180"/>
          <cell r="BF180"/>
          <cell r="BG180"/>
          <cell r="BH180"/>
          <cell r="BI180"/>
          <cell r="BJ180"/>
          <cell r="BK180">
            <v>0</v>
          </cell>
          <cell r="BL180"/>
          <cell r="BM180">
            <v>0</v>
          </cell>
          <cell r="BN180" t="str">
            <v>Không đồng. đồng</v>
          </cell>
          <cell r="BO180"/>
          <cell r="BP180"/>
          <cell r="BQ180"/>
          <cell r="BR180"/>
          <cell r="BS180"/>
          <cell r="BT180"/>
          <cell r="BU180"/>
          <cell r="BV180">
            <v>0</v>
          </cell>
        </row>
        <row r="181">
          <cell r="A181"/>
          <cell r="B181"/>
          <cell r="C181"/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 t="str">
            <v>Ông</v>
          </cell>
          <cell r="S181" t="str">
            <v>ACCENT</v>
          </cell>
          <cell r="T181" t="str">
            <v>ACCENT AT</v>
          </cell>
          <cell r="U181" t="e">
            <v>#N/A</v>
          </cell>
          <cell r="V181" t="e">
            <v>#N/A</v>
          </cell>
          <cell r="W181"/>
          <cell r="X181"/>
          <cell r="Y181"/>
          <cell r="Z181"/>
          <cell r="AA181" t="e">
            <v>#N/A</v>
          </cell>
          <cell r="AB181"/>
          <cell r="AC181"/>
          <cell r="AD181" t="str">
            <v>Không đồng. đồng</v>
          </cell>
          <cell r="AE181" t="str">
            <v>,,,,,.</v>
          </cell>
          <cell r="AF181"/>
          <cell r="AG181"/>
          <cell r="AH181" t="str">
            <v>Không đồng. đồng</v>
          </cell>
          <cell r="AI181"/>
          <cell r="AJ181"/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/>
          <cell r="AP181"/>
          <cell r="AQ181"/>
          <cell r="AR181"/>
          <cell r="AS181"/>
          <cell r="AT181"/>
          <cell r="AU181"/>
          <cell r="AV181"/>
          <cell r="AW181"/>
          <cell r="AX181">
            <v>0</v>
          </cell>
          <cell r="AY181">
            <v>0</v>
          </cell>
          <cell r="AZ181">
            <v>0</v>
          </cell>
          <cell r="BA181"/>
          <cell r="BB181"/>
          <cell r="BC181" t="str">
            <v>Tp, HCM, ngày 11 tháng 3 năm 2024</v>
          </cell>
          <cell r="BD181"/>
          <cell r="BE181"/>
          <cell r="BF181"/>
          <cell r="BG181"/>
          <cell r="BH181"/>
          <cell r="BI181"/>
          <cell r="BJ181"/>
          <cell r="BK181">
            <v>0</v>
          </cell>
          <cell r="BL181"/>
          <cell r="BM181">
            <v>0</v>
          </cell>
          <cell r="BN181" t="str">
            <v>Không đồng. đồng</v>
          </cell>
          <cell r="BO181"/>
          <cell r="BP181"/>
          <cell r="BQ181"/>
          <cell r="BR181"/>
          <cell r="BS181"/>
          <cell r="BT181"/>
          <cell r="BU181"/>
          <cell r="BV181">
            <v>0</v>
          </cell>
        </row>
        <row r="182">
          <cell r="A182"/>
          <cell r="B182"/>
          <cell r="C182"/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 t="str">
            <v>Ông</v>
          </cell>
          <cell r="S182" t="str">
            <v>ACCENT</v>
          </cell>
          <cell r="T182" t="str">
            <v>ACCENT AT</v>
          </cell>
          <cell r="U182" t="e">
            <v>#N/A</v>
          </cell>
          <cell r="V182" t="e">
            <v>#N/A</v>
          </cell>
          <cell r="W182"/>
          <cell r="X182"/>
          <cell r="Y182"/>
          <cell r="Z182"/>
          <cell r="AA182" t="e">
            <v>#N/A</v>
          </cell>
          <cell r="AB182"/>
          <cell r="AC182"/>
          <cell r="AD182" t="str">
            <v>Không đồng. đồng</v>
          </cell>
          <cell r="AE182" t="str">
            <v>,,,,,.</v>
          </cell>
          <cell r="AF182"/>
          <cell r="AG182"/>
          <cell r="AH182" t="str">
            <v>Không đồng. đồng</v>
          </cell>
          <cell r="AI182"/>
          <cell r="AJ182"/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/>
          <cell r="AP182"/>
          <cell r="AQ182"/>
          <cell r="AR182"/>
          <cell r="AS182"/>
          <cell r="AT182"/>
          <cell r="AU182"/>
          <cell r="AV182"/>
          <cell r="AW182"/>
          <cell r="AX182">
            <v>0</v>
          </cell>
          <cell r="AY182">
            <v>0</v>
          </cell>
          <cell r="AZ182">
            <v>0</v>
          </cell>
          <cell r="BA182"/>
          <cell r="BB182"/>
          <cell r="BC182" t="str">
            <v>Tp, HCM, ngày 11 tháng 3 năm 2024</v>
          </cell>
          <cell r="BD182"/>
          <cell r="BE182"/>
          <cell r="BF182"/>
          <cell r="BG182"/>
          <cell r="BH182"/>
          <cell r="BI182"/>
          <cell r="BJ182"/>
          <cell r="BK182">
            <v>0</v>
          </cell>
          <cell r="BL182"/>
          <cell r="BM182">
            <v>0</v>
          </cell>
          <cell r="BN182" t="str">
            <v>Không đồng. đồng</v>
          </cell>
          <cell r="BO182"/>
          <cell r="BP182"/>
          <cell r="BQ182"/>
          <cell r="BR182"/>
          <cell r="BS182"/>
          <cell r="BT182"/>
          <cell r="BU182"/>
          <cell r="BV182">
            <v>0</v>
          </cell>
        </row>
        <row r="183">
          <cell r="A183"/>
          <cell r="B183"/>
          <cell r="C183"/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 t="str">
            <v>Ông</v>
          </cell>
          <cell r="S183" t="str">
            <v>ACCENT</v>
          </cell>
          <cell r="T183" t="str">
            <v>ACCENT AT</v>
          </cell>
          <cell r="U183" t="e">
            <v>#N/A</v>
          </cell>
          <cell r="V183" t="e">
            <v>#N/A</v>
          </cell>
          <cell r="W183"/>
          <cell r="X183"/>
          <cell r="Y183"/>
          <cell r="Z183"/>
          <cell r="AA183" t="e">
            <v>#N/A</v>
          </cell>
          <cell r="AB183"/>
          <cell r="AC183"/>
          <cell r="AD183" t="str">
            <v>Không đồng. đồng</v>
          </cell>
          <cell r="AE183" t="str">
            <v>,,,,,.</v>
          </cell>
          <cell r="AF183"/>
          <cell r="AG183"/>
          <cell r="AH183" t="str">
            <v>Không đồng. đồng</v>
          </cell>
          <cell r="AI183"/>
          <cell r="AJ183"/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/>
          <cell r="AP183"/>
          <cell r="AQ183"/>
          <cell r="AR183"/>
          <cell r="AS183"/>
          <cell r="AT183"/>
          <cell r="AU183"/>
          <cell r="AV183"/>
          <cell r="AW183"/>
          <cell r="AX183">
            <v>0</v>
          </cell>
          <cell r="AY183">
            <v>0</v>
          </cell>
          <cell r="AZ183">
            <v>0</v>
          </cell>
          <cell r="BA183"/>
          <cell r="BB183"/>
          <cell r="BC183" t="str">
            <v>Tp, HCM, ngày 11 tháng 3 năm 2024</v>
          </cell>
          <cell r="BD183"/>
          <cell r="BE183"/>
          <cell r="BF183"/>
          <cell r="BG183"/>
          <cell r="BH183"/>
          <cell r="BI183"/>
          <cell r="BJ183"/>
          <cell r="BK183">
            <v>0</v>
          </cell>
          <cell r="BL183"/>
          <cell r="BM183">
            <v>0</v>
          </cell>
          <cell r="BN183" t="str">
            <v>Không đồng. đồng</v>
          </cell>
          <cell r="BO183"/>
          <cell r="BP183"/>
          <cell r="BQ183"/>
          <cell r="BR183"/>
          <cell r="BS183"/>
          <cell r="BT183"/>
          <cell r="BU183"/>
          <cell r="BV183">
            <v>0</v>
          </cell>
        </row>
        <row r="184">
          <cell r="A184"/>
          <cell r="B184"/>
          <cell r="C184"/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 t="str">
            <v>Ông</v>
          </cell>
          <cell r="S184" t="str">
            <v>ACCENT</v>
          </cell>
          <cell r="T184" t="str">
            <v>ACCENT AT</v>
          </cell>
          <cell r="U184" t="e">
            <v>#N/A</v>
          </cell>
          <cell r="V184" t="e">
            <v>#N/A</v>
          </cell>
          <cell r="W184"/>
          <cell r="X184"/>
          <cell r="Y184"/>
          <cell r="Z184"/>
          <cell r="AA184" t="e">
            <v>#N/A</v>
          </cell>
          <cell r="AB184"/>
          <cell r="AC184"/>
          <cell r="AD184" t="str">
            <v>Không đồng. đồng</v>
          </cell>
          <cell r="AE184" t="str">
            <v>,,,,,.</v>
          </cell>
          <cell r="AF184"/>
          <cell r="AG184"/>
          <cell r="AH184" t="str">
            <v>Không đồng. đồng</v>
          </cell>
          <cell r="AI184"/>
          <cell r="AJ184"/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/>
          <cell r="AP184"/>
          <cell r="AQ184"/>
          <cell r="AR184"/>
          <cell r="AS184"/>
          <cell r="AT184"/>
          <cell r="AU184"/>
          <cell r="AV184"/>
          <cell r="AW184"/>
          <cell r="AX184">
            <v>0</v>
          </cell>
          <cell r="AY184">
            <v>0</v>
          </cell>
          <cell r="AZ184">
            <v>0</v>
          </cell>
          <cell r="BA184"/>
          <cell r="BB184"/>
          <cell r="BC184" t="str">
            <v>Tp, HCM, ngày 11 tháng 3 năm 2024</v>
          </cell>
          <cell r="BD184"/>
          <cell r="BE184"/>
          <cell r="BF184"/>
          <cell r="BG184"/>
          <cell r="BH184"/>
          <cell r="BI184"/>
          <cell r="BJ184"/>
          <cell r="BK184">
            <v>0</v>
          </cell>
          <cell r="BL184"/>
          <cell r="BM184">
            <v>0</v>
          </cell>
          <cell r="BN184" t="str">
            <v>Không đồng. đồng</v>
          </cell>
          <cell r="BO184"/>
          <cell r="BP184"/>
          <cell r="BQ184"/>
          <cell r="BR184"/>
          <cell r="BS184"/>
          <cell r="BT184"/>
          <cell r="BU184"/>
          <cell r="BV184">
            <v>0</v>
          </cell>
        </row>
        <row r="185">
          <cell r="A185"/>
          <cell r="B185"/>
          <cell r="C185"/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 t="str">
            <v>Ông</v>
          </cell>
          <cell r="S185" t="str">
            <v>ACCENT</v>
          </cell>
          <cell r="T185" t="str">
            <v>ACCENT AT</v>
          </cell>
          <cell r="U185" t="e">
            <v>#N/A</v>
          </cell>
          <cell r="V185" t="e">
            <v>#N/A</v>
          </cell>
          <cell r="W185"/>
          <cell r="X185"/>
          <cell r="Y185"/>
          <cell r="Z185"/>
          <cell r="AA185" t="e">
            <v>#N/A</v>
          </cell>
          <cell r="AB185"/>
          <cell r="AC185"/>
          <cell r="AD185" t="str">
            <v>Không đồng. đồng</v>
          </cell>
          <cell r="AE185" t="str">
            <v>,,,,,.</v>
          </cell>
          <cell r="AF185"/>
          <cell r="AG185"/>
          <cell r="AH185" t="str">
            <v>Không đồng. đồng</v>
          </cell>
          <cell r="AI185"/>
          <cell r="AJ185"/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/>
          <cell r="AP185"/>
          <cell r="AQ185"/>
          <cell r="AR185"/>
          <cell r="AS185"/>
          <cell r="AT185"/>
          <cell r="AU185"/>
          <cell r="AV185"/>
          <cell r="AW185"/>
          <cell r="AX185">
            <v>0</v>
          </cell>
          <cell r="AY185">
            <v>0</v>
          </cell>
          <cell r="AZ185">
            <v>0</v>
          </cell>
          <cell r="BA185"/>
          <cell r="BB185"/>
          <cell r="BC185" t="str">
            <v>Tp, HCM, ngày 11 tháng 3 năm 2024</v>
          </cell>
          <cell r="BD185"/>
          <cell r="BE185"/>
          <cell r="BF185"/>
          <cell r="BG185"/>
          <cell r="BH185"/>
          <cell r="BI185"/>
          <cell r="BJ185"/>
          <cell r="BK185">
            <v>0</v>
          </cell>
          <cell r="BL185"/>
          <cell r="BM185">
            <v>0</v>
          </cell>
          <cell r="BN185" t="str">
            <v>Không đồng. đồng</v>
          </cell>
          <cell r="BO185"/>
          <cell r="BP185"/>
          <cell r="BQ185"/>
          <cell r="BR185"/>
          <cell r="BS185"/>
          <cell r="BT185"/>
          <cell r="BU185"/>
          <cell r="BV185">
            <v>0</v>
          </cell>
        </row>
        <row r="186">
          <cell r="A186"/>
          <cell r="B186"/>
          <cell r="C186"/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 t="str">
            <v>Ông</v>
          </cell>
          <cell r="S186" t="str">
            <v>ACCENT</v>
          </cell>
          <cell r="T186" t="str">
            <v>ACCENT AT</v>
          </cell>
          <cell r="U186" t="e">
            <v>#N/A</v>
          </cell>
          <cell r="V186" t="e">
            <v>#N/A</v>
          </cell>
          <cell r="W186"/>
          <cell r="X186"/>
          <cell r="Y186"/>
          <cell r="Z186"/>
          <cell r="AA186" t="e">
            <v>#N/A</v>
          </cell>
          <cell r="AB186"/>
          <cell r="AC186"/>
          <cell r="AD186" t="str">
            <v>Không đồng. đồng</v>
          </cell>
          <cell r="AE186" t="str">
            <v>,,,,,.</v>
          </cell>
          <cell r="AF186"/>
          <cell r="AG186"/>
          <cell r="AH186" t="str">
            <v>Không đồng. đồng</v>
          </cell>
          <cell r="AI186"/>
          <cell r="AJ186"/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/>
          <cell r="AP186"/>
          <cell r="AQ186"/>
          <cell r="AR186"/>
          <cell r="AS186"/>
          <cell r="AT186"/>
          <cell r="AU186"/>
          <cell r="AV186"/>
          <cell r="AW186"/>
          <cell r="AX186">
            <v>0</v>
          </cell>
          <cell r="AY186">
            <v>0</v>
          </cell>
          <cell r="AZ186">
            <v>0</v>
          </cell>
          <cell r="BA186"/>
          <cell r="BB186"/>
          <cell r="BC186" t="str">
            <v>Tp, HCM, ngày 11 tháng 3 năm 2024</v>
          </cell>
          <cell r="BD186"/>
          <cell r="BE186"/>
          <cell r="BF186"/>
          <cell r="BG186"/>
          <cell r="BH186"/>
          <cell r="BI186"/>
          <cell r="BJ186"/>
          <cell r="BK186">
            <v>0</v>
          </cell>
          <cell r="BL186"/>
          <cell r="BM186">
            <v>0</v>
          </cell>
          <cell r="BN186" t="str">
            <v>Không đồng. đồng</v>
          </cell>
          <cell r="BO186"/>
          <cell r="BP186"/>
          <cell r="BQ186"/>
          <cell r="BR186"/>
          <cell r="BS186"/>
          <cell r="BT186"/>
          <cell r="BU186"/>
          <cell r="BV186">
            <v>0</v>
          </cell>
        </row>
        <row r="187">
          <cell r="A187"/>
          <cell r="B187"/>
          <cell r="C187"/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 t="str">
            <v>Ông</v>
          </cell>
          <cell r="S187" t="str">
            <v>ACCENT</v>
          </cell>
          <cell r="T187" t="str">
            <v>ACCENT AT</v>
          </cell>
          <cell r="U187" t="e">
            <v>#N/A</v>
          </cell>
          <cell r="V187" t="e">
            <v>#N/A</v>
          </cell>
          <cell r="W187"/>
          <cell r="X187"/>
          <cell r="Y187"/>
          <cell r="Z187"/>
          <cell r="AA187" t="e">
            <v>#N/A</v>
          </cell>
          <cell r="AB187"/>
          <cell r="AC187"/>
          <cell r="AD187" t="str">
            <v>Không đồng. đồng</v>
          </cell>
          <cell r="AE187" t="str">
            <v>,,,,,.</v>
          </cell>
          <cell r="AF187"/>
          <cell r="AG187"/>
          <cell r="AH187" t="str">
            <v>Không đồng. đồng</v>
          </cell>
          <cell r="AI187"/>
          <cell r="AJ187"/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/>
          <cell r="AP187"/>
          <cell r="AQ187"/>
          <cell r="AR187"/>
          <cell r="AS187"/>
          <cell r="AT187"/>
          <cell r="AU187"/>
          <cell r="AV187"/>
          <cell r="AW187"/>
          <cell r="AX187">
            <v>0</v>
          </cell>
          <cell r="AY187">
            <v>0</v>
          </cell>
          <cell r="AZ187">
            <v>0</v>
          </cell>
          <cell r="BA187"/>
          <cell r="BB187"/>
          <cell r="BC187" t="str">
            <v>Tp, HCM, ngày 11 tháng 3 năm 2024</v>
          </cell>
          <cell r="BD187"/>
          <cell r="BE187"/>
          <cell r="BF187"/>
          <cell r="BG187"/>
          <cell r="BH187"/>
          <cell r="BI187"/>
          <cell r="BJ187"/>
          <cell r="BK187">
            <v>0</v>
          </cell>
          <cell r="BL187"/>
          <cell r="BM187">
            <v>0</v>
          </cell>
          <cell r="BN187" t="str">
            <v>Không đồng. đồng</v>
          </cell>
          <cell r="BO187"/>
          <cell r="BP187"/>
          <cell r="BQ187"/>
          <cell r="BR187"/>
          <cell r="BS187"/>
          <cell r="BT187"/>
          <cell r="BU187"/>
          <cell r="BV187">
            <v>0</v>
          </cell>
        </row>
        <row r="188">
          <cell r="A188"/>
          <cell r="B188"/>
          <cell r="C188"/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 t="str">
            <v>Ông</v>
          </cell>
          <cell r="S188" t="str">
            <v>ACCENT</v>
          </cell>
          <cell r="T188" t="str">
            <v>ACCENT AT</v>
          </cell>
          <cell r="U188" t="e">
            <v>#N/A</v>
          </cell>
          <cell r="V188" t="e">
            <v>#N/A</v>
          </cell>
          <cell r="W188"/>
          <cell r="X188"/>
          <cell r="Y188"/>
          <cell r="Z188"/>
          <cell r="AA188" t="e">
            <v>#N/A</v>
          </cell>
          <cell r="AB188"/>
          <cell r="AC188"/>
          <cell r="AD188" t="str">
            <v>Không đồng. đồng</v>
          </cell>
          <cell r="AE188" t="str">
            <v>,,,,,.</v>
          </cell>
          <cell r="AF188"/>
          <cell r="AG188"/>
          <cell r="AH188" t="str">
            <v>Không đồng. đồng</v>
          </cell>
          <cell r="AI188"/>
          <cell r="AJ188"/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/>
          <cell r="AP188"/>
          <cell r="AQ188"/>
          <cell r="AR188"/>
          <cell r="AS188"/>
          <cell r="AT188"/>
          <cell r="AU188"/>
          <cell r="AV188"/>
          <cell r="AW188"/>
          <cell r="AX188">
            <v>0</v>
          </cell>
          <cell r="AY188">
            <v>0</v>
          </cell>
          <cell r="AZ188">
            <v>0</v>
          </cell>
          <cell r="BA188"/>
          <cell r="BB188"/>
          <cell r="BC188" t="str">
            <v>Tp, HCM, ngày 11 tháng 3 năm 2024</v>
          </cell>
          <cell r="BD188"/>
          <cell r="BE188"/>
          <cell r="BF188"/>
          <cell r="BG188"/>
          <cell r="BH188"/>
          <cell r="BI188"/>
          <cell r="BJ188"/>
          <cell r="BK188">
            <v>0</v>
          </cell>
          <cell r="BL188"/>
          <cell r="BM188">
            <v>0</v>
          </cell>
          <cell r="BN188" t="str">
            <v>Không đồng. đồng</v>
          </cell>
          <cell r="BO188"/>
          <cell r="BP188"/>
          <cell r="BQ188"/>
          <cell r="BR188"/>
          <cell r="BS188"/>
          <cell r="BT188"/>
          <cell r="BU188"/>
          <cell r="BV188">
            <v>0</v>
          </cell>
        </row>
        <row r="189">
          <cell r="A189"/>
          <cell r="B189"/>
          <cell r="C189"/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 t="str">
            <v>Ông</v>
          </cell>
          <cell r="S189" t="str">
            <v>ACCENT</v>
          </cell>
          <cell r="T189" t="str">
            <v>ACCENT AT</v>
          </cell>
          <cell r="U189" t="e">
            <v>#N/A</v>
          </cell>
          <cell r="V189" t="e">
            <v>#N/A</v>
          </cell>
          <cell r="W189"/>
          <cell r="X189"/>
          <cell r="Y189"/>
          <cell r="Z189"/>
          <cell r="AA189" t="e">
            <v>#N/A</v>
          </cell>
          <cell r="AB189"/>
          <cell r="AC189"/>
          <cell r="AD189" t="str">
            <v>Không đồng. đồng</v>
          </cell>
          <cell r="AE189" t="str">
            <v>,,,,,.</v>
          </cell>
          <cell r="AF189"/>
          <cell r="AG189"/>
          <cell r="AH189" t="str">
            <v>Không đồng. đồng</v>
          </cell>
          <cell r="AI189"/>
          <cell r="AJ189"/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/>
          <cell r="AP189"/>
          <cell r="AQ189"/>
          <cell r="AR189"/>
          <cell r="AS189"/>
          <cell r="AT189"/>
          <cell r="AU189"/>
          <cell r="AV189"/>
          <cell r="AW189"/>
          <cell r="AX189">
            <v>0</v>
          </cell>
          <cell r="AY189">
            <v>0</v>
          </cell>
          <cell r="AZ189">
            <v>0</v>
          </cell>
          <cell r="BA189"/>
          <cell r="BB189"/>
          <cell r="BC189" t="str">
            <v>Tp, HCM, ngày 11 tháng 3 năm 2024</v>
          </cell>
          <cell r="BD189"/>
          <cell r="BE189"/>
          <cell r="BF189"/>
          <cell r="BG189"/>
          <cell r="BH189"/>
          <cell r="BI189"/>
          <cell r="BJ189"/>
          <cell r="BK189">
            <v>0</v>
          </cell>
          <cell r="BL189"/>
          <cell r="BM189">
            <v>0</v>
          </cell>
          <cell r="BN189" t="str">
            <v>Không đồng. đồng</v>
          </cell>
          <cell r="BO189"/>
          <cell r="BP189"/>
          <cell r="BQ189"/>
          <cell r="BR189"/>
          <cell r="BS189"/>
          <cell r="BT189"/>
          <cell r="BU189"/>
          <cell r="BV189">
            <v>0</v>
          </cell>
        </row>
        <row r="190">
          <cell r="A190"/>
          <cell r="B190"/>
          <cell r="C190"/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 t="str">
            <v>Ông</v>
          </cell>
          <cell r="S190" t="str">
            <v>ACCENT</v>
          </cell>
          <cell r="T190" t="str">
            <v>ACCENT AT</v>
          </cell>
          <cell r="U190" t="e">
            <v>#N/A</v>
          </cell>
          <cell r="V190" t="e">
            <v>#N/A</v>
          </cell>
          <cell r="W190"/>
          <cell r="X190"/>
          <cell r="Y190"/>
          <cell r="Z190"/>
          <cell r="AA190" t="e">
            <v>#N/A</v>
          </cell>
          <cell r="AB190"/>
          <cell r="AC190"/>
          <cell r="AD190" t="str">
            <v>Không đồng. đồng</v>
          </cell>
          <cell r="AE190" t="str">
            <v>,,,,,.</v>
          </cell>
          <cell r="AF190"/>
          <cell r="AG190"/>
          <cell r="AH190" t="str">
            <v>Không đồng. đồng</v>
          </cell>
          <cell r="AI190"/>
          <cell r="AJ190"/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/>
          <cell r="AP190"/>
          <cell r="AQ190"/>
          <cell r="AR190"/>
          <cell r="AS190"/>
          <cell r="AT190"/>
          <cell r="AU190"/>
          <cell r="AV190"/>
          <cell r="AW190"/>
          <cell r="AX190">
            <v>0</v>
          </cell>
          <cell r="AY190">
            <v>0</v>
          </cell>
          <cell r="AZ190">
            <v>0</v>
          </cell>
          <cell r="BA190"/>
          <cell r="BB190"/>
          <cell r="BC190" t="str">
            <v>Tp, HCM, ngày 11 tháng 3 năm 2024</v>
          </cell>
          <cell r="BD190"/>
          <cell r="BE190"/>
          <cell r="BF190"/>
          <cell r="BG190"/>
          <cell r="BH190"/>
          <cell r="BI190"/>
          <cell r="BJ190"/>
          <cell r="BK190">
            <v>0</v>
          </cell>
          <cell r="BL190"/>
          <cell r="BM190">
            <v>0</v>
          </cell>
          <cell r="BN190" t="str">
            <v>Không đồng. đồng</v>
          </cell>
          <cell r="BO190"/>
          <cell r="BP190"/>
          <cell r="BQ190"/>
          <cell r="BR190"/>
          <cell r="BS190"/>
          <cell r="BT190"/>
          <cell r="BU190"/>
          <cell r="BV190">
            <v>0</v>
          </cell>
        </row>
        <row r="191">
          <cell r="A191"/>
          <cell r="B191"/>
          <cell r="C191"/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 t="str">
            <v>Ông</v>
          </cell>
          <cell r="S191" t="str">
            <v>ACCENT</v>
          </cell>
          <cell r="T191" t="str">
            <v>ACCENT AT</v>
          </cell>
          <cell r="U191" t="e">
            <v>#N/A</v>
          </cell>
          <cell r="V191" t="e">
            <v>#N/A</v>
          </cell>
          <cell r="W191"/>
          <cell r="X191"/>
          <cell r="Y191"/>
          <cell r="Z191"/>
          <cell r="AA191" t="e">
            <v>#N/A</v>
          </cell>
          <cell r="AB191"/>
          <cell r="AC191"/>
          <cell r="AD191" t="str">
            <v>Không đồng. đồng</v>
          </cell>
          <cell r="AE191" t="str">
            <v>,,,,,.</v>
          </cell>
          <cell r="AF191"/>
          <cell r="AG191"/>
          <cell r="AH191" t="str">
            <v>Không đồng. đồng</v>
          </cell>
          <cell r="AI191"/>
          <cell r="AJ191"/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/>
          <cell r="AP191"/>
          <cell r="AQ191"/>
          <cell r="AR191"/>
          <cell r="AS191"/>
          <cell r="AT191"/>
          <cell r="AU191"/>
          <cell r="AV191"/>
          <cell r="AW191"/>
          <cell r="AX191">
            <v>0</v>
          </cell>
          <cell r="AY191">
            <v>0</v>
          </cell>
          <cell r="AZ191">
            <v>0</v>
          </cell>
          <cell r="BA191"/>
          <cell r="BB191"/>
          <cell r="BC191" t="str">
            <v>Tp, HCM, ngày 11 tháng 3 năm 2024</v>
          </cell>
          <cell r="BD191"/>
          <cell r="BE191"/>
          <cell r="BF191"/>
          <cell r="BG191"/>
          <cell r="BH191"/>
          <cell r="BI191"/>
          <cell r="BJ191"/>
          <cell r="BK191">
            <v>0</v>
          </cell>
          <cell r="BL191"/>
          <cell r="BM191">
            <v>0</v>
          </cell>
          <cell r="BN191" t="str">
            <v>Không đồng. đồng</v>
          </cell>
          <cell r="BO191"/>
          <cell r="BP191"/>
          <cell r="BQ191"/>
          <cell r="BR191"/>
          <cell r="BS191"/>
          <cell r="BT191"/>
          <cell r="BU191"/>
          <cell r="BV191">
            <v>0</v>
          </cell>
        </row>
        <row r="192">
          <cell r="A192"/>
          <cell r="B192"/>
          <cell r="C192"/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 t="str">
            <v>Ông</v>
          </cell>
          <cell r="S192" t="str">
            <v>ACCENT</v>
          </cell>
          <cell r="T192" t="str">
            <v>ACCENT AT</v>
          </cell>
          <cell r="U192" t="e">
            <v>#N/A</v>
          </cell>
          <cell r="V192" t="e">
            <v>#N/A</v>
          </cell>
          <cell r="W192"/>
          <cell r="X192"/>
          <cell r="Y192"/>
          <cell r="Z192"/>
          <cell r="AA192" t="e">
            <v>#N/A</v>
          </cell>
          <cell r="AB192"/>
          <cell r="AC192"/>
          <cell r="AD192" t="str">
            <v>Không đồng. đồng</v>
          </cell>
          <cell r="AE192" t="str">
            <v>,,,,,.</v>
          </cell>
          <cell r="AF192"/>
          <cell r="AG192"/>
          <cell r="AH192" t="str">
            <v>Không đồng. đồng</v>
          </cell>
          <cell r="AI192"/>
          <cell r="AJ192"/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/>
          <cell r="AP192"/>
          <cell r="AQ192"/>
          <cell r="AR192"/>
          <cell r="AS192"/>
          <cell r="AT192"/>
          <cell r="AU192"/>
          <cell r="AV192"/>
          <cell r="AW192"/>
          <cell r="AX192">
            <v>0</v>
          </cell>
          <cell r="AY192">
            <v>0</v>
          </cell>
          <cell r="AZ192">
            <v>0</v>
          </cell>
          <cell r="BA192"/>
          <cell r="BB192"/>
          <cell r="BC192" t="str">
            <v>Tp, HCM, ngày 11 tháng 3 năm 2024</v>
          </cell>
          <cell r="BD192"/>
          <cell r="BE192"/>
          <cell r="BF192"/>
          <cell r="BG192"/>
          <cell r="BH192"/>
          <cell r="BI192"/>
          <cell r="BJ192"/>
          <cell r="BK192">
            <v>0</v>
          </cell>
          <cell r="BL192"/>
          <cell r="BM192">
            <v>0</v>
          </cell>
          <cell r="BN192" t="str">
            <v>Không đồng. đồng</v>
          </cell>
          <cell r="BO192"/>
          <cell r="BP192"/>
          <cell r="BQ192"/>
          <cell r="BR192"/>
          <cell r="BS192"/>
          <cell r="BT192"/>
          <cell r="BU192"/>
          <cell r="BV192">
            <v>0</v>
          </cell>
        </row>
        <row r="193">
          <cell r="A193"/>
          <cell r="B193"/>
          <cell r="C193"/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 t="str">
            <v>Ông</v>
          </cell>
          <cell r="S193" t="str">
            <v>ACCENT</v>
          </cell>
          <cell r="T193" t="str">
            <v>ACCENT AT</v>
          </cell>
          <cell r="U193" t="e">
            <v>#N/A</v>
          </cell>
          <cell r="V193" t="e">
            <v>#N/A</v>
          </cell>
          <cell r="W193"/>
          <cell r="X193"/>
          <cell r="Y193"/>
          <cell r="Z193"/>
          <cell r="AA193" t="e">
            <v>#N/A</v>
          </cell>
          <cell r="AB193"/>
          <cell r="AC193"/>
          <cell r="AD193" t="str">
            <v>Không đồng. đồng</v>
          </cell>
          <cell r="AE193" t="str">
            <v>,,,,,.</v>
          </cell>
          <cell r="AF193"/>
          <cell r="AG193"/>
          <cell r="AH193" t="str">
            <v>Không đồng. đồng</v>
          </cell>
          <cell r="AI193"/>
          <cell r="AJ193"/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/>
          <cell r="AP193"/>
          <cell r="AQ193"/>
          <cell r="AR193"/>
          <cell r="AS193"/>
          <cell r="AT193"/>
          <cell r="AU193"/>
          <cell r="AV193"/>
          <cell r="AW193"/>
          <cell r="AX193">
            <v>0</v>
          </cell>
          <cell r="AY193">
            <v>0</v>
          </cell>
          <cell r="AZ193">
            <v>0</v>
          </cell>
          <cell r="BA193"/>
          <cell r="BB193"/>
          <cell r="BC193" t="str">
            <v>Tp, HCM, ngày 11 tháng 3 năm 2024</v>
          </cell>
          <cell r="BD193"/>
          <cell r="BE193"/>
          <cell r="BF193"/>
          <cell r="BG193"/>
          <cell r="BH193"/>
          <cell r="BI193"/>
          <cell r="BJ193"/>
          <cell r="BK193">
            <v>0</v>
          </cell>
          <cell r="BL193"/>
          <cell r="BM193">
            <v>0</v>
          </cell>
          <cell r="BN193" t="str">
            <v>Không đồng. đồng</v>
          </cell>
          <cell r="BO193"/>
          <cell r="BP193"/>
          <cell r="BQ193"/>
          <cell r="BR193"/>
          <cell r="BS193"/>
          <cell r="BT193"/>
          <cell r="BU193"/>
          <cell r="BV193">
            <v>0</v>
          </cell>
        </row>
        <row r="194">
          <cell r="A194"/>
          <cell r="B194"/>
          <cell r="C194"/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 t="str">
            <v>Ông</v>
          </cell>
          <cell r="S194" t="str">
            <v>ACCENT</v>
          </cell>
          <cell r="T194" t="str">
            <v>ACCENT AT</v>
          </cell>
          <cell r="U194" t="e">
            <v>#N/A</v>
          </cell>
          <cell r="V194" t="e">
            <v>#N/A</v>
          </cell>
          <cell r="W194"/>
          <cell r="X194"/>
          <cell r="Y194"/>
          <cell r="Z194"/>
          <cell r="AA194" t="e">
            <v>#N/A</v>
          </cell>
          <cell r="AB194"/>
          <cell r="AC194"/>
          <cell r="AD194" t="str">
            <v>Không đồng. đồng</v>
          </cell>
          <cell r="AE194" t="str">
            <v>,,,,,.</v>
          </cell>
          <cell r="AF194"/>
          <cell r="AG194"/>
          <cell r="AH194" t="str">
            <v>Không đồng. đồng</v>
          </cell>
          <cell r="AI194"/>
          <cell r="AJ194"/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/>
          <cell r="AP194"/>
          <cell r="AQ194"/>
          <cell r="AR194"/>
          <cell r="AS194"/>
          <cell r="AT194"/>
          <cell r="AU194"/>
          <cell r="AV194"/>
          <cell r="AW194"/>
          <cell r="AX194">
            <v>0</v>
          </cell>
          <cell r="AY194">
            <v>0</v>
          </cell>
          <cell r="AZ194">
            <v>0</v>
          </cell>
          <cell r="BA194"/>
          <cell r="BB194"/>
          <cell r="BC194" t="str">
            <v>Tp, HCM, ngày 11 tháng 3 năm 2024</v>
          </cell>
          <cell r="BD194"/>
          <cell r="BE194"/>
          <cell r="BF194"/>
          <cell r="BG194"/>
          <cell r="BH194"/>
          <cell r="BI194"/>
          <cell r="BJ194"/>
          <cell r="BK194">
            <v>0</v>
          </cell>
          <cell r="BL194"/>
          <cell r="BM194">
            <v>0</v>
          </cell>
          <cell r="BN194" t="str">
            <v>Không đồng. đồng</v>
          </cell>
          <cell r="BO194"/>
          <cell r="BP194"/>
          <cell r="BQ194"/>
          <cell r="BR194"/>
          <cell r="BS194"/>
          <cell r="BT194"/>
          <cell r="BU194"/>
          <cell r="BV194">
            <v>0</v>
          </cell>
        </row>
        <row r="195">
          <cell r="A195"/>
          <cell r="B195"/>
          <cell r="C195"/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 t="str">
            <v>Ông</v>
          </cell>
          <cell r="S195" t="str">
            <v>ACCENT</v>
          </cell>
          <cell r="T195" t="str">
            <v>ACCENT AT</v>
          </cell>
          <cell r="U195" t="e">
            <v>#N/A</v>
          </cell>
          <cell r="V195" t="e">
            <v>#N/A</v>
          </cell>
          <cell r="W195"/>
          <cell r="X195"/>
          <cell r="Y195"/>
          <cell r="Z195"/>
          <cell r="AA195" t="e">
            <v>#N/A</v>
          </cell>
          <cell r="AB195"/>
          <cell r="AC195"/>
          <cell r="AD195" t="str">
            <v>Không đồng. đồng</v>
          </cell>
          <cell r="AE195" t="str">
            <v>,,,,,.</v>
          </cell>
          <cell r="AF195"/>
          <cell r="AG195"/>
          <cell r="AH195" t="str">
            <v>Không đồng. đồng</v>
          </cell>
          <cell r="AI195"/>
          <cell r="AJ195"/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/>
          <cell r="AP195"/>
          <cell r="AQ195"/>
          <cell r="AR195"/>
          <cell r="AS195"/>
          <cell r="AT195"/>
          <cell r="AU195"/>
          <cell r="AV195"/>
          <cell r="AW195"/>
          <cell r="AX195">
            <v>0</v>
          </cell>
          <cell r="AY195">
            <v>0</v>
          </cell>
          <cell r="AZ195">
            <v>0</v>
          </cell>
          <cell r="BA195"/>
          <cell r="BB195"/>
          <cell r="BC195" t="str">
            <v>Tp, HCM, ngày 11 tháng 3 năm 2024</v>
          </cell>
          <cell r="BD195"/>
          <cell r="BE195"/>
          <cell r="BF195"/>
          <cell r="BG195"/>
          <cell r="BH195"/>
          <cell r="BI195"/>
          <cell r="BJ195"/>
          <cell r="BK195">
            <v>0</v>
          </cell>
          <cell r="BL195"/>
          <cell r="BM195">
            <v>0</v>
          </cell>
          <cell r="BN195" t="str">
            <v>Không đồng. đồng</v>
          </cell>
          <cell r="BO195"/>
          <cell r="BP195"/>
          <cell r="BQ195"/>
          <cell r="BR195"/>
          <cell r="BS195"/>
          <cell r="BT195"/>
          <cell r="BU195"/>
          <cell r="BV195">
            <v>0</v>
          </cell>
        </row>
        <row r="196">
          <cell r="A196"/>
          <cell r="B196"/>
          <cell r="C196"/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 t="str">
            <v>Ông</v>
          </cell>
          <cell r="S196" t="str">
            <v>ACCENT</v>
          </cell>
          <cell r="T196" t="str">
            <v>ACCENT AT</v>
          </cell>
          <cell r="U196" t="e">
            <v>#N/A</v>
          </cell>
          <cell r="V196" t="e">
            <v>#N/A</v>
          </cell>
          <cell r="W196"/>
          <cell r="X196"/>
          <cell r="Y196"/>
          <cell r="Z196"/>
          <cell r="AA196" t="e">
            <v>#N/A</v>
          </cell>
          <cell r="AB196"/>
          <cell r="AC196"/>
          <cell r="AD196" t="str">
            <v>Không đồng. đồng</v>
          </cell>
          <cell r="AE196" t="str">
            <v>,,,,,.</v>
          </cell>
          <cell r="AF196"/>
          <cell r="AG196"/>
          <cell r="AH196" t="str">
            <v>Không đồng. đồng</v>
          </cell>
          <cell r="AI196"/>
          <cell r="AJ196"/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/>
          <cell r="AP196"/>
          <cell r="AQ196"/>
          <cell r="AR196"/>
          <cell r="AS196"/>
          <cell r="AT196"/>
          <cell r="AU196"/>
          <cell r="AV196"/>
          <cell r="AW196"/>
          <cell r="AX196">
            <v>0</v>
          </cell>
          <cell r="AY196">
            <v>0</v>
          </cell>
          <cell r="AZ196">
            <v>0</v>
          </cell>
          <cell r="BA196"/>
          <cell r="BB196"/>
          <cell r="BC196" t="str">
            <v>Tp, HCM, ngày 11 tháng 3 năm 2024</v>
          </cell>
          <cell r="BD196"/>
          <cell r="BE196"/>
          <cell r="BF196"/>
          <cell r="BG196"/>
          <cell r="BH196"/>
          <cell r="BI196"/>
          <cell r="BJ196"/>
          <cell r="BK196">
            <v>0</v>
          </cell>
          <cell r="BL196"/>
          <cell r="BM196">
            <v>0</v>
          </cell>
          <cell r="BN196" t="str">
            <v>Không đồng. đồng</v>
          </cell>
          <cell r="BO196"/>
          <cell r="BP196"/>
          <cell r="BQ196"/>
          <cell r="BR196"/>
          <cell r="BS196"/>
          <cell r="BT196"/>
          <cell r="BU196"/>
          <cell r="BV196">
            <v>0</v>
          </cell>
        </row>
        <row r="197">
          <cell r="A197"/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 t="str">
            <v>Ông</v>
          </cell>
          <cell r="S197" t="str">
            <v>ACCENT</v>
          </cell>
          <cell r="T197" t="str">
            <v>ACCENT AT</v>
          </cell>
          <cell r="U197" t="e">
            <v>#N/A</v>
          </cell>
          <cell r="V197" t="e">
            <v>#N/A</v>
          </cell>
          <cell r="W197"/>
          <cell r="X197"/>
          <cell r="Y197"/>
          <cell r="Z197"/>
          <cell r="AA197" t="e">
            <v>#N/A</v>
          </cell>
          <cell r="AB197"/>
          <cell r="AC197"/>
          <cell r="AD197" t="str">
            <v>Không đồng. đồng</v>
          </cell>
          <cell r="AE197" t="str">
            <v>,,,,,.</v>
          </cell>
          <cell r="AF197"/>
          <cell r="AG197"/>
          <cell r="AH197" t="str">
            <v>Không đồng. đồng</v>
          </cell>
          <cell r="AI197"/>
          <cell r="AJ197"/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/>
          <cell r="AP197"/>
          <cell r="AQ197"/>
          <cell r="AR197"/>
          <cell r="AS197"/>
          <cell r="AT197"/>
          <cell r="AU197"/>
          <cell r="AV197"/>
          <cell r="AW197"/>
          <cell r="AX197">
            <v>0</v>
          </cell>
          <cell r="AY197">
            <v>0</v>
          </cell>
          <cell r="AZ197">
            <v>0</v>
          </cell>
          <cell r="BA197"/>
          <cell r="BB197"/>
          <cell r="BC197" t="str">
            <v>Tp, HCM, ngày 11 tháng 3 năm 2024</v>
          </cell>
          <cell r="BD197"/>
          <cell r="BE197"/>
          <cell r="BF197"/>
          <cell r="BG197"/>
          <cell r="BH197"/>
          <cell r="BI197"/>
          <cell r="BJ197"/>
          <cell r="BK197">
            <v>0</v>
          </cell>
          <cell r="BL197"/>
          <cell r="BM197">
            <v>0</v>
          </cell>
          <cell r="BN197" t="str">
            <v>Không đồng. đồng</v>
          </cell>
          <cell r="BO197"/>
          <cell r="BP197"/>
          <cell r="BQ197"/>
          <cell r="BR197"/>
          <cell r="BS197"/>
          <cell r="BT197"/>
          <cell r="BU197"/>
          <cell r="BV197">
            <v>0</v>
          </cell>
        </row>
        <row r="198">
          <cell r="A198"/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 t="str">
            <v>Ông</v>
          </cell>
          <cell r="S198" t="str">
            <v>ACCENT</v>
          </cell>
          <cell r="T198" t="str">
            <v>ACCENT AT</v>
          </cell>
          <cell r="U198" t="e">
            <v>#N/A</v>
          </cell>
          <cell r="V198" t="e">
            <v>#N/A</v>
          </cell>
          <cell r="W198"/>
          <cell r="X198"/>
          <cell r="Y198"/>
          <cell r="Z198"/>
          <cell r="AA198" t="e">
            <v>#N/A</v>
          </cell>
          <cell r="AB198"/>
          <cell r="AC198"/>
          <cell r="AD198" t="str">
            <v>Không đồng. đồng</v>
          </cell>
          <cell r="AE198" t="str">
            <v>,,,,,.</v>
          </cell>
          <cell r="AF198"/>
          <cell r="AG198"/>
          <cell r="AH198" t="str">
            <v>Không đồng. đồng</v>
          </cell>
          <cell r="AI198"/>
          <cell r="AJ198"/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/>
          <cell r="AP198"/>
          <cell r="AQ198"/>
          <cell r="AR198"/>
          <cell r="AS198"/>
          <cell r="AT198"/>
          <cell r="AU198"/>
          <cell r="AV198"/>
          <cell r="AW198"/>
          <cell r="AX198">
            <v>0</v>
          </cell>
          <cell r="AY198">
            <v>0</v>
          </cell>
          <cell r="AZ198">
            <v>0</v>
          </cell>
          <cell r="BA198"/>
          <cell r="BB198"/>
          <cell r="BC198" t="str">
            <v>Tp, HCM, ngày 11 tháng 3 năm 2024</v>
          </cell>
          <cell r="BD198"/>
          <cell r="BE198"/>
          <cell r="BF198"/>
          <cell r="BG198"/>
          <cell r="BH198"/>
          <cell r="BI198"/>
          <cell r="BJ198"/>
          <cell r="BK198">
            <v>0</v>
          </cell>
          <cell r="BL198"/>
          <cell r="BM198">
            <v>0</v>
          </cell>
          <cell r="BN198" t="str">
            <v>Không đồng. đồng</v>
          </cell>
          <cell r="BO198"/>
          <cell r="BP198"/>
          <cell r="BQ198"/>
          <cell r="BR198"/>
          <cell r="BS198"/>
          <cell r="BT198"/>
          <cell r="BU198"/>
          <cell r="BV198">
            <v>0</v>
          </cell>
        </row>
        <row r="199">
          <cell r="A199"/>
          <cell r="B199"/>
          <cell r="C199"/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 t="str">
            <v>Ông</v>
          </cell>
          <cell r="S199" t="str">
            <v>ACCENT</v>
          </cell>
          <cell r="T199" t="str">
            <v>ACCENT AT</v>
          </cell>
          <cell r="U199" t="e">
            <v>#N/A</v>
          </cell>
          <cell r="V199" t="e">
            <v>#N/A</v>
          </cell>
          <cell r="W199"/>
          <cell r="X199"/>
          <cell r="Y199"/>
          <cell r="Z199"/>
          <cell r="AA199" t="e">
            <v>#N/A</v>
          </cell>
          <cell r="AB199"/>
          <cell r="AC199"/>
          <cell r="AD199" t="str">
            <v>Không đồng. đồng</v>
          </cell>
          <cell r="AE199" t="str">
            <v>,,,,,.</v>
          </cell>
          <cell r="AF199"/>
          <cell r="AG199"/>
          <cell r="AH199" t="str">
            <v>Không đồng. đồng</v>
          </cell>
          <cell r="AI199"/>
          <cell r="AJ199"/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/>
          <cell r="AP199"/>
          <cell r="AQ199"/>
          <cell r="AR199"/>
          <cell r="AS199"/>
          <cell r="AT199"/>
          <cell r="AU199"/>
          <cell r="AV199"/>
          <cell r="AW199"/>
          <cell r="AX199">
            <v>0</v>
          </cell>
          <cell r="AY199">
            <v>0</v>
          </cell>
          <cell r="AZ199">
            <v>0</v>
          </cell>
          <cell r="BA199"/>
          <cell r="BB199"/>
          <cell r="BC199" t="str">
            <v>Tp, HCM, ngày 11 tháng 3 năm 2024</v>
          </cell>
          <cell r="BD199"/>
          <cell r="BE199"/>
          <cell r="BF199"/>
          <cell r="BG199"/>
          <cell r="BH199"/>
          <cell r="BI199"/>
          <cell r="BJ199"/>
          <cell r="BK199">
            <v>0</v>
          </cell>
          <cell r="BL199"/>
          <cell r="BM199">
            <v>0</v>
          </cell>
          <cell r="BN199" t="str">
            <v>Không đồng. đồng</v>
          </cell>
          <cell r="BO199"/>
          <cell r="BP199"/>
          <cell r="BQ199"/>
          <cell r="BR199"/>
          <cell r="BS199"/>
          <cell r="BT199"/>
          <cell r="BU199"/>
          <cell r="BV199">
            <v>0</v>
          </cell>
        </row>
        <row r="200">
          <cell r="A200"/>
          <cell r="B200"/>
          <cell r="C200"/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 t="str">
            <v>Ông</v>
          </cell>
          <cell r="S200" t="str">
            <v>ACCENT</v>
          </cell>
          <cell r="T200" t="str">
            <v>ACCENT AT</v>
          </cell>
          <cell r="U200" t="e">
            <v>#N/A</v>
          </cell>
          <cell r="V200" t="e">
            <v>#N/A</v>
          </cell>
          <cell r="W200"/>
          <cell r="X200"/>
          <cell r="Y200"/>
          <cell r="Z200"/>
          <cell r="AA200" t="e">
            <v>#N/A</v>
          </cell>
          <cell r="AB200"/>
          <cell r="AC200"/>
          <cell r="AD200" t="str">
            <v>Không đồng. đồng</v>
          </cell>
          <cell r="AE200" t="str">
            <v>,,,,,.</v>
          </cell>
          <cell r="AF200"/>
          <cell r="AG200"/>
          <cell r="AH200" t="str">
            <v>Không đồng. đồng</v>
          </cell>
          <cell r="AI200"/>
          <cell r="AJ200"/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/>
          <cell r="AP200"/>
          <cell r="AQ200"/>
          <cell r="AR200"/>
          <cell r="AS200"/>
          <cell r="AT200"/>
          <cell r="AU200"/>
          <cell r="AV200"/>
          <cell r="AW200"/>
          <cell r="AX200">
            <v>0</v>
          </cell>
          <cell r="AY200">
            <v>0</v>
          </cell>
          <cell r="AZ200">
            <v>0</v>
          </cell>
          <cell r="BA200"/>
          <cell r="BB200"/>
          <cell r="BC200" t="str">
            <v>Tp, HCM, ngày 11 tháng 3 năm 2024</v>
          </cell>
          <cell r="BD200"/>
          <cell r="BE200"/>
          <cell r="BF200"/>
          <cell r="BG200"/>
          <cell r="BH200"/>
          <cell r="BI200"/>
          <cell r="BJ200"/>
          <cell r="BK200">
            <v>0</v>
          </cell>
          <cell r="BL200"/>
          <cell r="BM200">
            <v>0</v>
          </cell>
          <cell r="BN200" t="str">
            <v>Không đồng. đồng</v>
          </cell>
          <cell r="BO200"/>
          <cell r="BP200"/>
          <cell r="BQ200"/>
          <cell r="BR200"/>
          <cell r="BS200"/>
          <cell r="BT200"/>
          <cell r="BU200"/>
          <cell r="BV200">
            <v>0</v>
          </cell>
        </row>
        <row r="201">
          <cell r="A201"/>
          <cell r="B201"/>
          <cell r="C201"/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 t="str">
            <v>Ông</v>
          </cell>
          <cell r="S201" t="str">
            <v>ACCENT</v>
          </cell>
          <cell r="T201" t="str">
            <v>ACCENT AT</v>
          </cell>
          <cell r="U201" t="e">
            <v>#N/A</v>
          </cell>
          <cell r="V201" t="e">
            <v>#N/A</v>
          </cell>
          <cell r="W201"/>
          <cell r="X201"/>
          <cell r="Y201"/>
          <cell r="Z201"/>
          <cell r="AA201" t="e">
            <v>#N/A</v>
          </cell>
          <cell r="AB201"/>
          <cell r="AC201"/>
          <cell r="AD201" t="str">
            <v>Không đồng. đồng</v>
          </cell>
          <cell r="AE201" t="str">
            <v>,,,,,.</v>
          </cell>
          <cell r="AF201"/>
          <cell r="AG201"/>
          <cell r="AH201" t="str">
            <v>Không đồng. đồng</v>
          </cell>
          <cell r="AI201"/>
          <cell r="AJ201"/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/>
          <cell r="AP201"/>
          <cell r="AQ201"/>
          <cell r="AR201"/>
          <cell r="AS201"/>
          <cell r="AT201"/>
          <cell r="AU201"/>
          <cell r="AV201"/>
          <cell r="AW201"/>
          <cell r="AX201">
            <v>0</v>
          </cell>
          <cell r="AY201">
            <v>0</v>
          </cell>
          <cell r="AZ201">
            <v>0</v>
          </cell>
          <cell r="BA201"/>
          <cell r="BB201"/>
          <cell r="BC201" t="str">
            <v>Tp, HCM, ngày 11 tháng 3 năm 2024</v>
          </cell>
          <cell r="BD201"/>
          <cell r="BE201"/>
          <cell r="BF201"/>
          <cell r="BG201"/>
          <cell r="BH201"/>
          <cell r="BI201"/>
          <cell r="BJ201"/>
          <cell r="BK201">
            <v>0</v>
          </cell>
          <cell r="BL201"/>
          <cell r="BM201">
            <v>0</v>
          </cell>
          <cell r="BN201" t="str">
            <v>Không đồng. đồng</v>
          </cell>
          <cell r="BO201"/>
          <cell r="BP201"/>
          <cell r="BQ201"/>
          <cell r="BR201"/>
          <cell r="BS201"/>
          <cell r="BT201"/>
          <cell r="BU201"/>
          <cell r="BV201">
            <v>0</v>
          </cell>
        </row>
        <row r="202">
          <cell r="A202"/>
          <cell r="B202"/>
          <cell r="C202"/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 t="str">
            <v>Ông</v>
          </cell>
          <cell r="S202" t="str">
            <v>ACCENT</v>
          </cell>
          <cell r="T202" t="str">
            <v>ACCENT AT</v>
          </cell>
          <cell r="U202" t="e">
            <v>#N/A</v>
          </cell>
          <cell r="V202" t="e">
            <v>#N/A</v>
          </cell>
          <cell r="W202"/>
          <cell r="X202"/>
          <cell r="Y202"/>
          <cell r="Z202"/>
          <cell r="AA202" t="e">
            <v>#N/A</v>
          </cell>
          <cell r="AB202"/>
          <cell r="AC202"/>
          <cell r="AD202" t="str">
            <v>Không đồng. đồng</v>
          </cell>
          <cell r="AE202" t="str">
            <v>,,,,,.</v>
          </cell>
          <cell r="AF202"/>
          <cell r="AG202"/>
          <cell r="AH202" t="str">
            <v>Không đồng. đồng</v>
          </cell>
          <cell r="AI202"/>
          <cell r="AJ202"/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/>
          <cell r="AP202"/>
          <cell r="AQ202"/>
          <cell r="AR202"/>
          <cell r="AS202"/>
          <cell r="AT202"/>
          <cell r="AU202"/>
          <cell r="AV202"/>
          <cell r="AW202"/>
          <cell r="AX202">
            <v>0</v>
          </cell>
          <cell r="AY202">
            <v>0</v>
          </cell>
          <cell r="AZ202">
            <v>0</v>
          </cell>
          <cell r="BA202"/>
          <cell r="BB202"/>
          <cell r="BC202" t="str">
            <v>Tp, HCM, ngày 11 tháng 3 năm 2024</v>
          </cell>
          <cell r="BD202"/>
          <cell r="BE202"/>
          <cell r="BF202"/>
          <cell r="BG202"/>
          <cell r="BH202"/>
          <cell r="BI202"/>
          <cell r="BJ202"/>
          <cell r="BK202">
            <v>0</v>
          </cell>
          <cell r="BL202"/>
          <cell r="BM202">
            <v>0</v>
          </cell>
          <cell r="BN202" t="str">
            <v>Không đồng. đồng</v>
          </cell>
          <cell r="BO202"/>
          <cell r="BP202"/>
          <cell r="BQ202"/>
          <cell r="BR202"/>
          <cell r="BS202"/>
          <cell r="BT202"/>
          <cell r="BU202"/>
          <cell r="BV202">
            <v>0</v>
          </cell>
        </row>
      </sheetData>
      <sheetData sheetId="3"/>
      <sheetData sheetId="4">
        <row r="3">
          <cell r="E3" t="str">
            <v>22/03/HĐMB/HVH/2024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4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0</v>
    <v>5</v>
  </rv>
  <rv s="0">
    <v>14</v>
    <v>5</v>
  </rv>
  <rv s="0">
    <v>15</v>
    <v>5</v>
  </rv>
  <rv s="0">
    <v>16</v>
    <v>5</v>
  </rv>
  <rv s="0">
    <v>17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2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9"/>
  <sheetViews>
    <sheetView zoomScale="85" zoomScaleNormal="85" workbookViewId="0">
      <selection activeCell="B9" sqref="B9"/>
    </sheetView>
  </sheetViews>
  <sheetFormatPr defaultColWidth="9.140625" defaultRowHeight="16.5"/>
  <cols>
    <col min="1" max="1" width="24.7109375" style="72" customWidth="1"/>
    <col min="2" max="2" width="14.28515625" style="72" customWidth="1"/>
    <col min="3" max="11" width="16.28515625" style="72" customWidth="1"/>
    <col min="12" max="16384" width="9.140625" style="72"/>
  </cols>
  <sheetData>
    <row r="1" spans="1:11" s="71" customFormat="1" ht="21" customHeight="1">
      <c r="A1" s="562" t="s">
        <v>17</v>
      </c>
      <c r="B1" s="562" t="s">
        <v>18</v>
      </c>
      <c r="C1" s="552" t="s">
        <v>16</v>
      </c>
      <c r="D1" s="552"/>
      <c r="E1" s="552"/>
      <c r="F1" s="552"/>
      <c r="G1" s="552"/>
      <c r="H1" s="552"/>
      <c r="I1" s="552"/>
      <c r="J1" s="552"/>
      <c r="K1" s="552"/>
    </row>
    <row r="2" spans="1:11" s="71" customFormat="1">
      <c r="A2" s="563"/>
      <c r="B2" s="563"/>
      <c r="C2" s="565">
        <v>0.1</v>
      </c>
      <c r="D2" s="566"/>
      <c r="E2" s="566"/>
      <c r="F2" s="567">
        <v>0.15</v>
      </c>
      <c r="G2" s="568"/>
      <c r="H2" s="568"/>
      <c r="I2" s="550">
        <v>0.2</v>
      </c>
      <c r="J2" s="551"/>
      <c r="K2" s="551"/>
    </row>
    <row r="3" spans="1:11" s="71" customFormat="1" ht="17.25">
      <c r="A3" s="564"/>
      <c r="B3" s="564"/>
      <c r="C3" s="139" t="s">
        <v>19</v>
      </c>
      <c r="D3" s="139" t="s">
        <v>20</v>
      </c>
      <c r="E3" s="139" t="s">
        <v>21</v>
      </c>
      <c r="F3" s="140" t="s">
        <v>19</v>
      </c>
      <c r="G3" s="140" t="s">
        <v>20</v>
      </c>
      <c r="H3" s="140" t="s">
        <v>21</v>
      </c>
      <c r="I3" s="141" t="s">
        <v>19</v>
      </c>
      <c r="J3" s="141" t="s">
        <v>20</v>
      </c>
      <c r="K3" s="141" t="s">
        <v>21</v>
      </c>
    </row>
    <row r="4" spans="1:11" s="71" customFormat="1" ht="17.25" customHeight="1">
      <c r="A4" s="560"/>
      <c r="B4" s="561"/>
      <c r="C4" s="557" t="s">
        <v>43</v>
      </c>
      <c r="D4" s="558"/>
      <c r="E4" s="558"/>
      <c r="F4" s="558"/>
      <c r="G4" s="558"/>
      <c r="H4" s="558"/>
      <c r="I4" s="558"/>
      <c r="J4" s="558"/>
      <c r="K4" s="559"/>
    </row>
    <row r="5" spans="1:11" ht="96" customHeight="1">
      <c r="A5" s="544">
        <v>1155000000</v>
      </c>
      <c r="B5" s="110">
        <v>0.12</v>
      </c>
      <c r="C5" s="142" t="e">
        <f>#REF!+#REF!</f>
        <v>#REF!</v>
      </c>
      <c r="D5" s="142" t="e">
        <f>#REF!+#REF!</f>
        <v>#REF!</v>
      </c>
      <c r="E5" s="142" t="e">
        <f>#REF!+#REF!</f>
        <v>#REF!</v>
      </c>
      <c r="F5" s="143" t="e">
        <f>#REF!+#REF!</f>
        <v>#REF!</v>
      </c>
      <c r="G5" s="143" t="e">
        <f>#REF!+#REF!</f>
        <v>#REF!</v>
      </c>
      <c r="H5" s="143" t="e">
        <f>#REF!+#REF!</f>
        <v>#REF!</v>
      </c>
      <c r="I5" s="144" t="e">
        <f>#REF!</f>
        <v>#REF!</v>
      </c>
      <c r="J5" s="144" t="e">
        <f>#REF!</f>
        <v>#REF!</v>
      </c>
      <c r="K5" s="144" t="e">
        <f>#REF!</f>
        <v>#REF!</v>
      </c>
    </row>
    <row r="6" spans="1:11" ht="33.75" customHeight="1">
      <c r="A6" s="545"/>
      <c r="B6" s="547"/>
      <c r="C6" s="553" t="s">
        <v>39</v>
      </c>
      <c r="D6" s="554"/>
      <c r="E6" s="554"/>
      <c r="F6" s="554"/>
      <c r="G6" s="555" t="s">
        <v>41</v>
      </c>
      <c r="H6" s="556"/>
      <c r="I6" s="556"/>
      <c r="J6" s="556"/>
      <c r="K6" s="556"/>
    </row>
    <row r="7" spans="1:11" ht="33.75" customHeight="1">
      <c r="A7" s="545"/>
      <c r="B7" s="548"/>
      <c r="C7" s="145" t="s">
        <v>40</v>
      </c>
      <c r="D7" s="145" t="s">
        <v>21</v>
      </c>
      <c r="E7" s="145" t="s">
        <v>20</v>
      </c>
      <c r="F7" s="145" t="s">
        <v>19</v>
      </c>
      <c r="G7" s="146" t="s">
        <v>40</v>
      </c>
      <c r="H7" s="146" t="s">
        <v>21</v>
      </c>
      <c r="I7" s="146" t="s">
        <v>20</v>
      </c>
      <c r="J7" s="146" t="s">
        <v>19</v>
      </c>
      <c r="K7" s="146" t="s">
        <v>42</v>
      </c>
    </row>
    <row r="8" spans="1:11">
      <c r="A8" s="545"/>
      <c r="B8" s="549"/>
      <c r="C8" s="543" t="s">
        <v>44</v>
      </c>
      <c r="D8" s="543"/>
      <c r="E8" s="543"/>
      <c r="F8" s="543"/>
      <c r="G8" s="543"/>
      <c r="H8" s="543"/>
      <c r="I8" s="543"/>
      <c r="J8" s="543"/>
      <c r="K8" s="543"/>
    </row>
    <row r="9" spans="1:11" ht="96" customHeight="1">
      <c r="A9" s="546"/>
      <c r="B9" s="110">
        <v>0.12</v>
      </c>
      <c r="C9" s="142" t="e">
        <f>#REF!</f>
        <v>#REF!</v>
      </c>
      <c r="D9" s="142" t="e">
        <f>#REF!</f>
        <v>#REF!</v>
      </c>
      <c r="E9" s="142" t="e">
        <f>#REF!</f>
        <v>#REF!</v>
      </c>
      <c r="F9" s="142" t="e">
        <f>#REF!</f>
        <v>#REF!</v>
      </c>
      <c r="G9" s="147" t="e">
        <f>#REF!</f>
        <v>#REF!</v>
      </c>
      <c r="H9" s="147" t="e">
        <f>#REF!</f>
        <v>#REF!</v>
      </c>
      <c r="I9" s="147" t="e">
        <f>#REF!</f>
        <v>#REF!</v>
      </c>
      <c r="J9" s="147" t="e">
        <f>#REF!</f>
        <v>#REF!</v>
      </c>
      <c r="K9" s="147" t="e">
        <f>#REF!</f>
        <v>#REF!</v>
      </c>
    </row>
  </sheetData>
  <mergeCells count="13">
    <mergeCell ref="C8:K8"/>
    <mergeCell ref="A5:A9"/>
    <mergeCell ref="B6:B8"/>
    <mergeCell ref="I2:K2"/>
    <mergeCell ref="C1:K1"/>
    <mergeCell ref="C6:F6"/>
    <mergeCell ref="G6:K6"/>
    <mergeCell ref="C4:K4"/>
    <mergeCell ref="A4:B4"/>
    <mergeCell ref="A1:A3"/>
    <mergeCell ref="B1:B3"/>
    <mergeCell ref="C2:E2"/>
    <mergeCell ref="F2:H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92CDC-C80C-4101-AF75-123E47244478}">
  <sheetPr codeName="Sheet2">
    <pageSetUpPr fitToPage="1"/>
  </sheetPr>
  <dimension ref="A1:AF87"/>
  <sheetViews>
    <sheetView showGridLines="0" tabSelected="1" zoomScale="70" zoomScaleNormal="70" workbookViewId="0">
      <selection activeCell="H37" sqref="H37"/>
    </sheetView>
  </sheetViews>
  <sheetFormatPr defaultColWidth="9.140625" defaultRowHeight="15.75"/>
  <cols>
    <col min="1" max="1" width="18.85546875" style="76" customWidth="1"/>
    <col min="2" max="2" width="4.5703125" style="76" customWidth="1"/>
    <col min="3" max="3" width="22.28515625" style="76" customWidth="1"/>
    <col min="4" max="4" width="23.42578125" style="76" customWidth="1"/>
    <col min="5" max="5" width="8.85546875" style="76" customWidth="1"/>
    <col min="6" max="6" width="7.5703125" style="76" customWidth="1"/>
    <col min="7" max="7" width="26.5703125" style="77" customWidth="1"/>
    <col min="8" max="8" width="27.7109375" style="77" customWidth="1"/>
    <col min="9" max="9" width="6" style="77" customWidth="1"/>
    <col min="10" max="10" width="9.7109375" style="77" customWidth="1"/>
    <col min="11" max="11" width="30.85546875" style="481" customWidth="1"/>
    <col min="12" max="12" width="15.85546875" style="481" customWidth="1"/>
    <col min="13" max="13" width="26.5703125" style="481" customWidth="1"/>
    <col min="14" max="14" width="65.5703125" style="1" customWidth="1"/>
    <col min="15" max="15" width="34.5703125" style="193" customWidth="1"/>
    <col min="16" max="16" width="76.85546875" style="194" customWidth="1"/>
    <col min="17" max="17" width="16.5703125" style="193" hidden="1" customWidth="1"/>
    <col min="18" max="18" width="15.28515625" style="193" hidden="1" customWidth="1"/>
    <col min="19" max="19" width="39.140625" style="209" hidden="1" customWidth="1"/>
    <col min="20" max="20" width="14.85546875" style="379" hidden="1" customWidth="1"/>
    <col min="21" max="21" width="14" style="379" hidden="1" customWidth="1"/>
    <col min="22" max="22" width="16" style="10" hidden="1" customWidth="1"/>
    <col min="23" max="23" width="15.85546875" style="10" hidden="1" customWidth="1"/>
    <col min="24" max="24" width="9.140625" style="10" hidden="1" customWidth="1"/>
    <col min="25" max="25" width="9.28515625" style="10" hidden="1" customWidth="1"/>
    <col min="26" max="27" width="17" style="10" hidden="1" customWidth="1"/>
    <col min="28" max="30" width="9.140625" style="352" hidden="1" customWidth="1"/>
    <col min="31" max="31" width="9.140625" style="351" hidden="1" customWidth="1"/>
    <col min="32" max="32" width="9.140625" style="352" hidden="1" customWidth="1"/>
    <col min="33" max="16384" width="9.140625" style="76"/>
  </cols>
  <sheetData>
    <row r="1" spans="1:27" ht="7.5" customHeight="1">
      <c r="A1" s="493"/>
      <c r="B1" s="493"/>
      <c r="C1" s="493"/>
      <c r="D1" s="493"/>
      <c r="E1" s="493"/>
      <c r="F1" s="493"/>
      <c r="G1" s="494"/>
      <c r="H1" s="494"/>
      <c r="I1" s="494"/>
      <c r="J1" s="494"/>
    </row>
    <row r="2" spans="1:27" ht="27.75" customHeight="1">
      <c r="A2" s="603" t="e" vm="1">
        <f>VLOOKUP(L13,Data!A35:B45,2,0)</f>
        <v>#VALUE!</v>
      </c>
      <c r="B2" s="603"/>
      <c r="C2" s="603"/>
      <c r="D2" s="603"/>
      <c r="E2" s="609" t="s">
        <v>511</v>
      </c>
      <c r="F2" s="495" t="e" vm="2">
        <v>#VALUE!</v>
      </c>
      <c r="G2" s="610" t="str">
        <f>UPPER(Z25)</f>
        <v>QUÃNG ĐƯỜNG DI CHUYỂN DỰ KIẾN 496KM</v>
      </c>
      <c r="H2" s="610"/>
      <c r="I2" s="610"/>
      <c r="J2" s="611"/>
      <c r="K2" s="451" t="s">
        <v>148</v>
      </c>
      <c r="L2" s="614">
        <f>V16</f>
        <v>0</v>
      </c>
      <c r="M2" s="615"/>
      <c r="N2" s="622" t="s">
        <v>367</v>
      </c>
      <c r="O2" s="623"/>
      <c r="P2" s="624"/>
      <c r="Q2" s="195" t="s">
        <v>230</v>
      </c>
      <c r="R2" s="195" t="s">
        <v>245</v>
      </c>
      <c r="S2" s="616" t="s">
        <v>303</v>
      </c>
      <c r="T2" s="377"/>
      <c r="U2" s="377"/>
      <c r="V2" s="378"/>
      <c r="W2" s="378"/>
    </row>
    <row r="3" spans="1:27" ht="19.5" customHeight="1">
      <c r="A3" s="603"/>
      <c r="B3" s="603"/>
      <c r="C3" s="603"/>
      <c r="D3" s="603"/>
      <c r="E3" s="609"/>
      <c r="F3" s="496"/>
      <c r="G3" s="610"/>
      <c r="H3" s="610"/>
      <c r="I3" s="610"/>
      <c r="J3" s="611"/>
      <c r="K3" s="452" t="s">
        <v>158</v>
      </c>
      <c r="L3" s="618">
        <f>G26-L2</f>
        <v>0</v>
      </c>
      <c r="M3" s="619"/>
      <c r="N3" s="625"/>
      <c r="O3" s="626"/>
      <c r="P3" s="627"/>
      <c r="Q3" s="188" t="s">
        <v>231</v>
      </c>
      <c r="R3" s="188">
        <v>1500000</v>
      </c>
      <c r="S3" s="617"/>
    </row>
    <row r="4" spans="1:27" ht="27.75" customHeight="1">
      <c r="A4" s="603"/>
      <c r="B4" s="603"/>
      <c r="C4" s="603"/>
      <c r="D4" s="603"/>
      <c r="E4" s="609"/>
      <c r="F4" s="497" t="e" vm="3">
        <v>#VALUE!</v>
      </c>
      <c r="G4" s="610" t="str">
        <f>UPPER(Z20)</f>
        <v>THỜI GIAN NẠP PIN (10 - 70%) &lt; 28 PHÚT</v>
      </c>
      <c r="H4" s="610"/>
      <c r="I4" s="610"/>
      <c r="J4" s="610"/>
      <c r="K4" s="973" t="s">
        <v>597</v>
      </c>
      <c r="L4" s="974"/>
      <c r="M4" s="975"/>
      <c r="N4" s="625"/>
      <c r="O4" s="626"/>
      <c r="P4" s="627"/>
      <c r="Q4" s="188" t="s">
        <v>236</v>
      </c>
      <c r="R4" s="188">
        <v>1500000</v>
      </c>
      <c r="S4" s="617"/>
    </row>
    <row r="5" spans="1:27" ht="17.25" customHeight="1">
      <c r="A5" s="603"/>
      <c r="B5" s="603"/>
      <c r="C5" s="603"/>
      <c r="D5" s="603"/>
      <c r="E5" s="609"/>
      <c r="F5" s="498"/>
      <c r="G5" s="610"/>
      <c r="H5" s="610"/>
      <c r="I5" s="610"/>
      <c r="J5" s="610"/>
      <c r="K5" s="976"/>
      <c r="L5" s="976"/>
      <c r="M5" s="977"/>
      <c r="N5" s="625"/>
      <c r="O5" s="626"/>
      <c r="P5" s="627"/>
      <c r="Q5" s="188"/>
      <c r="R5" s="188"/>
      <c r="S5" s="617"/>
    </row>
    <row r="6" spans="1:27" ht="27.75" customHeight="1">
      <c r="A6" s="603"/>
      <c r="B6" s="603"/>
      <c r="C6" s="603"/>
      <c r="D6" s="603"/>
      <c r="E6" s="609"/>
      <c r="F6" s="499" t="e" vm="4">
        <v>#VALUE!</v>
      </c>
      <c r="G6" s="610" t="str">
        <f t="shared" ref="G6" si="0">UPPER(Z22)</f>
        <v>CÔNG SUẤT TỐI ĐA 150 KW/201 HP</v>
      </c>
      <c r="H6" s="610"/>
      <c r="I6" s="610"/>
      <c r="J6" s="610"/>
      <c r="K6" s="978" t="s">
        <v>597</v>
      </c>
      <c r="L6" s="978"/>
      <c r="M6" s="979"/>
      <c r="N6" s="625"/>
      <c r="O6" s="626"/>
      <c r="P6" s="627"/>
      <c r="Q6" s="188"/>
      <c r="R6" s="188"/>
      <c r="S6" s="617"/>
    </row>
    <row r="7" spans="1:27" ht="17.25" customHeight="1">
      <c r="A7" s="603"/>
      <c r="B7" s="603"/>
      <c r="C7" s="603"/>
      <c r="D7" s="603"/>
      <c r="E7" s="609"/>
      <c r="F7" s="493"/>
      <c r="G7" s="610"/>
      <c r="H7" s="610"/>
      <c r="I7" s="610"/>
      <c r="J7" s="610"/>
      <c r="K7" s="980" t="s">
        <v>597</v>
      </c>
      <c r="L7" s="980"/>
      <c r="M7" s="981"/>
      <c r="N7" s="625"/>
      <c r="O7" s="626"/>
      <c r="P7" s="627"/>
      <c r="Q7" s="188"/>
      <c r="R7" s="188"/>
      <c r="S7" s="617"/>
    </row>
    <row r="8" spans="1:27" ht="27.75" customHeight="1">
      <c r="A8" s="603"/>
      <c r="B8" s="603"/>
      <c r="C8" s="603"/>
      <c r="D8" s="603"/>
      <c r="E8" s="609"/>
      <c r="F8" s="500" t="e" vm="5">
        <v>#VALUE!</v>
      </c>
      <c r="G8" s="610" t="str">
        <f>UPPER(Z23)</f>
        <v>LAZANG 20 INCH</v>
      </c>
      <c r="H8" s="610"/>
      <c r="I8" s="610"/>
      <c r="J8" s="610"/>
      <c r="K8" s="980"/>
      <c r="L8" s="980"/>
      <c r="M8" s="981"/>
      <c r="N8" s="625"/>
      <c r="O8" s="626"/>
      <c r="P8" s="627"/>
      <c r="Q8" s="188"/>
      <c r="R8" s="188"/>
      <c r="S8" s="617"/>
    </row>
    <row r="9" spans="1:27" ht="17.25" customHeight="1">
      <c r="A9" s="603"/>
      <c r="B9" s="603"/>
      <c r="C9" s="603"/>
      <c r="D9" s="603"/>
      <c r="E9" s="609"/>
      <c r="F9" s="501"/>
      <c r="G9" s="610"/>
      <c r="H9" s="610"/>
      <c r="I9" s="610"/>
      <c r="J9" s="610"/>
      <c r="K9" s="980"/>
      <c r="L9" s="980"/>
      <c r="M9" s="981"/>
      <c r="N9" s="966" t="s">
        <v>596</v>
      </c>
      <c r="O9" s="967"/>
      <c r="P9" s="968"/>
      <c r="Q9" s="188"/>
      <c r="R9" s="188"/>
      <c r="S9" s="617"/>
    </row>
    <row r="10" spans="1:27" ht="27.75" customHeight="1">
      <c r="A10" s="602" t="str">
        <f>UPPER(L14)</f>
        <v>VINFAST VF7 PLUS (TC) - THÉP</v>
      </c>
      <c r="B10" s="602"/>
      <c r="C10" s="602"/>
      <c r="D10" s="602"/>
      <c r="E10" s="609"/>
      <c r="F10" s="500" t="e" vm="6">
        <v>#VALUE!</v>
      </c>
      <c r="G10" s="610" t="str">
        <f>UPPER(Z24)</f>
        <v>TRANG BỊ 08 TÚI KHÍ</v>
      </c>
      <c r="H10" s="610"/>
      <c r="I10" s="610"/>
      <c r="J10" s="610"/>
      <c r="K10" s="980"/>
      <c r="L10" s="980"/>
      <c r="M10" s="981"/>
      <c r="N10" s="966"/>
      <c r="O10" s="967"/>
      <c r="P10" s="968"/>
      <c r="Q10" s="188" t="s">
        <v>231</v>
      </c>
      <c r="R10" s="188">
        <v>1000000</v>
      </c>
      <c r="S10" s="617"/>
    </row>
    <row r="11" spans="1:27" ht="17.25" customHeight="1">
      <c r="A11" s="602"/>
      <c r="B11" s="602"/>
      <c r="C11" s="602"/>
      <c r="D11" s="602"/>
      <c r="E11" s="609"/>
      <c r="F11" s="493"/>
      <c r="G11" s="610"/>
      <c r="H11" s="610"/>
      <c r="I11" s="610"/>
      <c r="J11" s="610"/>
      <c r="K11" s="453">
        <f>V13</f>
        <v>949000000</v>
      </c>
      <c r="L11" s="454"/>
      <c r="M11" s="455"/>
      <c r="N11" s="966"/>
      <c r="O11" s="967"/>
      <c r="P11" s="968"/>
      <c r="Q11" s="188" t="s">
        <v>231</v>
      </c>
      <c r="R11" s="188">
        <v>1500000</v>
      </c>
      <c r="S11" s="617"/>
      <c r="V11" s="10">
        <v>0</v>
      </c>
    </row>
    <row r="12" spans="1:27" ht="21" customHeight="1">
      <c r="A12" s="595" t="str">
        <f>UPPER("các chương trình khuyến mãi 
&amp; giá lăn bánh")</f>
        <v>CÁC CHƯƠNG TRÌNH KHUYẾN MÃI 
&amp; GIÁ LĂN BÁNH</v>
      </c>
      <c r="B12" s="487"/>
      <c r="C12" s="487"/>
      <c r="D12" s="487"/>
      <c r="E12" s="487"/>
      <c r="F12" s="487"/>
      <c r="G12" s="487"/>
      <c r="H12" s="487"/>
      <c r="I12" s="487"/>
      <c r="J12" s="437"/>
      <c r="K12" s="620" t="s">
        <v>120</v>
      </c>
      <c r="L12" s="620"/>
      <c r="M12" s="621"/>
      <c r="N12" s="969"/>
      <c r="O12" s="970"/>
      <c r="P12" s="971"/>
      <c r="Q12" s="188">
        <v>6000000</v>
      </c>
      <c r="R12" s="188">
        <v>1500000</v>
      </c>
      <c r="S12" s="617"/>
      <c r="T12" s="380">
        <v>1500000</v>
      </c>
      <c r="V12" s="379"/>
    </row>
    <row r="13" spans="1:27" ht="18.75" customHeight="1">
      <c r="A13" s="595"/>
      <c r="B13" s="488"/>
      <c r="C13" s="606" t="s">
        <v>512</v>
      </c>
      <c r="D13" s="606"/>
      <c r="E13" s="606"/>
      <c r="F13" s="606"/>
      <c r="G13" s="607" t="s">
        <v>584</v>
      </c>
      <c r="H13" s="607"/>
      <c r="I13" s="608"/>
      <c r="J13" s="437"/>
      <c r="K13" s="456" t="s">
        <v>101</v>
      </c>
      <c r="L13" s="628" t="s">
        <v>465</v>
      </c>
      <c r="M13" s="629"/>
      <c r="N13" s="304" t="s">
        <v>368</v>
      </c>
      <c r="O13" s="305" t="s">
        <v>369</v>
      </c>
      <c r="P13" s="305" t="s">
        <v>370</v>
      </c>
      <c r="Q13" s="188">
        <v>6000000</v>
      </c>
      <c r="R13" s="188">
        <v>1500000</v>
      </c>
      <c r="S13" s="630"/>
      <c r="T13" s="379">
        <v>2000000</v>
      </c>
      <c r="V13" s="379">
        <f>VLOOKUP(L14,Data!B2:C29,2,0)</f>
        <v>949000000</v>
      </c>
      <c r="W13" s="379"/>
      <c r="X13" s="632" t="s">
        <v>470</v>
      </c>
      <c r="Y13" s="633"/>
      <c r="Z13" s="381" t="s">
        <v>487</v>
      </c>
      <c r="AA13" s="382" t="s">
        <v>489</v>
      </c>
    </row>
    <row r="14" spans="1:27" ht="18.75" customHeight="1">
      <c r="A14" s="595"/>
      <c r="B14" s="488"/>
      <c r="C14" s="606"/>
      <c r="D14" s="606"/>
      <c r="E14" s="606"/>
      <c r="F14" s="606"/>
      <c r="G14" s="608"/>
      <c r="H14" s="608"/>
      <c r="I14" s="608"/>
      <c r="J14" s="437"/>
      <c r="K14" s="456" t="s">
        <v>57</v>
      </c>
      <c r="L14" s="634" t="s">
        <v>429</v>
      </c>
      <c r="M14" s="635"/>
      <c r="N14" s="303" t="str">
        <f>DVDK!J4</f>
        <v>[Hà Tĩnh] Hưng Khê</v>
      </c>
      <c r="O14" s="300">
        <f>DVDK!K4</f>
        <v>10000000</v>
      </c>
      <c r="P14" s="301">
        <f>DVDK!L4</f>
        <v>0</v>
      </c>
      <c r="Q14" s="188" t="s">
        <v>236</v>
      </c>
      <c r="R14" s="188"/>
      <c r="S14" s="631"/>
      <c r="T14" s="379">
        <v>2500000</v>
      </c>
      <c r="V14" s="379">
        <f>VLOOKUP(L14,Data!F2:G29,2,0)</f>
        <v>0</v>
      </c>
      <c r="X14" s="632">
        <f>VLOOKUP(L14,Data!AB2:AC30,2,0)</f>
        <v>50000000</v>
      </c>
      <c r="Y14" s="633"/>
      <c r="Z14" s="381">
        <f>VLOOKUP(L14,Data!T2:U30,2,0)</f>
        <v>20000000</v>
      </c>
      <c r="AA14" s="382">
        <f>VLOOKUP(L14,Data!Z2:AA30,2,0)</f>
        <v>35000000</v>
      </c>
    </row>
    <row r="15" spans="1:27" ht="18.75" customHeight="1">
      <c r="A15" s="595"/>
      <c r="B15" s="487"/>
      <c r="C15" s="596" t="str">
        <f>TEXT(V13, "#.##0")&amp; " VNĐ"</f>
        <v>949.000.000 VNĐ</v>
      </c>
      <c r="D15" s="596"/>
      <c r="E15" s="596"/>
      <c r="F15" s="596"/>
      <c r="G15" s="597">
        <f>V13</f>
        <v>949000000</v>
      </c>
      <c r="H15" s="597"/>
      <c r="I15" s="641" t="s">
        <v>513</v>
      </c>
      <c r="J15" s="438"/>
      <c r="K15" s="586" t="s">
        <v>594</v>
      </c>
      <c r="L15" s="583">
        <v>0.1</v>
      </c>
      <c r="M15" s="583"/>
      <c r="N15" s="303" t="str">
        <f>DVDK!J5</f>
        <v/>
      </c>
      <c r="O15" s="300" t="e">
        <f>DVDK!K5</f>
        <v>#N/A</v>
      </c>
      <c r="P15" s="301" t="e">
        <f>DVDK!L5</f>
        <v>#N/A</v>
      </c>
      <c r="Q15" s="188">
        <v>7000000</v>
      </c>
      <c r="R15" s="188"/>
      <c r="S15" s="630"/>
      <c r="T15" s="379">
        <v>3000000</v>
      </c>
      <c r="U15" s="379">
        <v>531000</v>
      </c>
      <c r="V15" s="379">
        <f>VLOOKUP(L14,Data!N2:O29,2,0)</f>
        <v>949000000</v>
      </c>
      <c r="W15" s="379">
        <f>VLOOKUP(L14,Data!AM2:AN29,2,0)</f>
        <v>911040000</v>
      </c>
      <c r="Z15" s="381" t="s">
        <v>501</v>
      </c>
      <c r="AA15" s="382" t="s">
        <v>505</v>
      </c>
    </row>
    <row r="16" spans="1:27" ht="18.75" customHeight="1">
      <c r="A16" s="595"/>
      <c r="B16" s="487"/>
      <c r="C16" s="596"/>
      <c r="D16" s="596"/>
      <c r="E16" s="596"/>
      <c r="F16" s="596"/>
      <c r="G16" s="597"/>
      <c r="H16" s="597"/>
      <c r="I16" s="641"/>
      <c r="J16" s="438"/>
      <c r="K16" s="586"/>
      <c r="L16" s="583"/>
      <c r="M16" s="583"/>
      <c r="N16" s="303" t="str">
        <f>DVDK!J6</f>
        <v/>
      </c>
      <c r="O16" s="300" t="e">
        <f>DVDK!K6</f>
        <v>#N/A</v>
      </c>
      <c r="P16" s="301" t="e">
        <f>DVDK!L6</f>
        <v>#N/A</v>
      </c>
      <c r="Q16" s="188">
        <v>6000000</v>
      </c>
      <c r="R16" s="188">
        <v>3300000</v>
      </c>
      <c r="S16" s="631"/>
      <c r="T16" s="379">
        <v>4000000</v>
      </c>
      <c r="U16" s="379">
        <v>847000</v>
      </c>
      <c r="V16" s="379">
        <f>VLOOKUP(L14,Data!AE2:AF29,2,0)</f>
        <v>0</v>
      </c>
      <c r="Z16" s="381">
        <f>VLOOKUP(L14,Data!V2:W30,2,0)</f>
        <v>10000000</v>
      </c>
      <c r="AA16" s="382">
        <f>VLOOKUP(L14,Data!X2:Y30,2,0)</f>
        <v>15000000</v>
      </c>
    </row>
    <row r="17" spans="1:28" ht="18.75" hidden="1" customHeight="1">
      <c r="A17" s="595"/>
      <c r="B17" s="487"/>
      <c r="C17" s="489"/>
      <c r="D17" s="489"/>
      <c r="E17" s="489"/>
      <c r="F17" s="489"/>
      <c r="G17" s="489"/>
      <c r="H17" s="489"/>
      <c r="I17" s="490"/>
      <c r="J17" s="438"/>
      <c r="K17" s="586" t="s">
        <v>595</v>
      </c>
      <c r="L17" s="972"/>
      <c r="M17" s="972"/>
      <c r="N17" s="303" t="str">
        <f>DVDK!J7</f>
        <v/>
      </c>
      <c r="O17" s="300" t="e">
        <f>DVDK!K7</f>
        <v>#N/A</v>
      </c>
      <c r="P17" s="301" t="e">
        <f>DVDK!L7</f>
        <v>#N/A</v>
      </c>
      <c r="Q17" s="188"/>
      <c r="R17" s="188"/>
      <c r="S17" s="350"/>
      <c r="T17" s="379">
        <v>4500000</v>
      </c>
      <c r="U17" s="379">
        <v>944000</v>
      </c>
      <c r="V17" s="379"/>
    </row>
    <row r="18" spans="1:28" ht="18.75" customHeight="1">
      <c r="A18" s="595"/>
      <c r="B18" s="487"/>
      <c r="C18" s="606" t="s">
        <v>495</v>
      </c>
      <c r="D18" s="606"/>
      <c r="E18" s="606"/>
      <c r="F18" s="606"/>
      <c r="G18" s="606"/>
      <c r="H18" s="489"/>
      <c r="I18" s="490"/>
      <c r="J18" s="438"/>
      <c r="K18" s="586"/>
      <c r="L18" s="587">
        <v>0.2</v>
      </c>
      <c r="M18" s="587"/>
      <c r="N18" s="303" t="str">
        <f>DVDK!J8</f>
        <v/>
      </c>
      <c r="O18" s="300" t="e">
        <f>DVDK!K8</f>
        <v>#N/A</v>
      </c>
      <c r="P18" s="301" t="e">
        <f>DVDK!L8</f>
        <v>#N/A</v>
      </c>
      <c r="Q18" s="188"/>
      <c r="R18" s="188"/>
      <c r="S18" s="350"/>
      <c r="T18" s="379">
        <v>5000000</v>
      </c>
      <c r="U18" s="379">
        <v>1205000</v>
      </c>
      <c r="V18" s="379"/>
    </row>
    <row r="19" spans="1:28" ht="18.75" customHeight="1">
      <c r="A19" s="595"/>
      <c r="B19" s="487"/>
      <c r="C19" s="606"/>
      <c r="D19" s="606"/>
      <c r="E19" s="606"/>
      <c r="F19" s="606"/>
      <c r="G19" s="606"/>
      <c r="H19" s="489"/>
      <c r="I19" s="490"/>
      <c r="J19" s="438"/>
      <c r="K19" s="586"/>
      <c r="L19" s="587"/>
      <c r="M19" s="587"/>
      <c r="N19" s="303" t="str">
        <f>DVDK!J9</f>
        <v/>
      </c>
      <c r="O19" s="300"/>
      <c r="P19" s="301"/>
      <c r="Q19" s="188"/>
      <c r="R19" s="188"/>
      <c r="S19" s="350"/>
      <c r="T19" s="379">
        <v>5500000</v>
      </c>
      <c r="U19" s="379">
        <v>1429000</v>
      </c>
      <c r="V19" s="379"/>
    </row>
    <row r="20" spans="1:28" ht="22.5" customHeight="1">
      <c r="A20" s="595"/>
      <c r="B20" s="487"/>
      <c r="C20" s="491" t="s">
        <v>534</v>
      </c>
      <c r="D20" s="491"/>
      <c r="E20" s="491"/>
      <c r="F20" s="489"/>
      <c r="G20" s="521">
        <f>G15-H20</f>
        <v>911040000</v>
      </c>
      <c r="H20" s="440">
        <f>L31</f>
        <v>37960000</v>
      </c>
      <c r="I20" s="492" t="s">
        <v>513</v>
      </c>
      <c r="J20" s="438"/>
      <c r="K20" s="457"/>
      <c r="L20" s="457"/>
      <c r="M20" s="458"/>
      <c r="N20" s="303" t="str">
        <f>DVDK!J10</f>
        <v/>
      </c>
      <c r="O20" s="300"/>
      <c r="P20" s="301"/>
      <c r="Q20" s="188"/>
      <c r="R20" s="188"/>
      <c r="S20" s="350"/>
      <c r="T20" s="379">
        <v>6000000</v>
      </c>
      <c r="U20" s="379">
        <v>3240000</v>
      </c>
      <c r="V20" s="379"/>
      <c r="Z20" s="10" t="str">
        <f>VLOOKUP(L14,Data!BC2:BD30,2,0)</f>
        <v>Thời gian nạp pin (10 - 70%) &lt; 28 phút</v>
      </c>
    </row>
    <row r="21" spans="1:28" ht="22.5" customHeight="1">
      <c r="A21" s="595"/>
      <c r="B21" s="437"/>
      <c r="C21" s="442" t="s">
        <v>586</v>
      </c>
      <c r="D21" s="442"/>
      <c r="E21" s="442"/>
      <c r="F21" s="438"/>
      <c r="G21" s="522">
        <f>G20-H21</f>
        <v>911040000</v>
      </c>
      <c r="H21" s="440"/>
      <c r="I21" s="441" t="str">
        <f t="shared" ref="I21:I26" si="1">IF(H21="","-","VNĐ")</f>
        <v>-</v>
      </c>
      <c r="J21" s="438"/>
      <c r="K21" s="457"/>
      <c r="L21" s="457"/>
      <c r="M21" s="458"/>
      <c r="N21" s="303"/>
      <c r="O21" s="300"/>
      <c r="P21" s="301"/>
      <c r="Q21" s="188"/>
      <c r="R21" s="188"/>
      <c r="S21" s="350"/>
      <c r="V21" s="379"/>
    </row>
    <row r="22" spans="1:28" ht="22.5" customHeight="1">
      <c r="A22" s="595"/>
      <c r="B22" s="437"/>
      <c r="C22" s="442" t="s">
        <v>582</v>
      </c>
      <c r="D22" s="442"/>
      <c r="E22" s="442"/>
      <c r="F22" s="438"/>
      <c r="G22" s="522">
        <f>G21-H22</f>
        <v>911040000</v>
      </c>
      <c r="H22" s="440"/>
      <c r="I22" s="441" t="str">
        <f t="shared" si="1"/>
        <v>-</v>
      </c>
      <c r="J22" s="438"/>
      <c r="K22" s="459"/>
      <c r="L22" s="459"/>
      <c r="M22" s="460"/>
      <c r="N22" s="303"/>
      <c r="O22" s="300"/>
      <c r="P22" s="301"/>
      <c r="Q22" s="188"/>
      <c r="R22" s="188"/>
      <c r="S22" s="630"/>
      <c r="T22" s="379">
        <v>6500000</v>
      </c>
      <c r="V22" s="287">
        <f>V13-V15</f>
        <v>0</v>
      </c>
      <c r="W22" s="287">
        <f>V13-W15</f>
        <v>37960000</v>
      </c>
      <c r="Z22" s="10" t="str">
        <f>VLOOKUP(L14,Data!BE2:BF30,2,0)</f>
        <v>Công suất tối đa 150 kW/201 hp</v>
      </c>
    </row>
    <row r="23" spans="1:28" ht="22.5" customHeight="1">
      <c r="A23" s="595"/>
      <c r="B23" s="437"/>
      <c r="C23" s="442" t="s">
        <v>514</v>
      </c>
      <c r="D23" s="442"/>
      <c r="E23" s="442"/>
      <c r="F23" s="438"/>
      <c r="G23" s="522">
        <f>G22-H23</f>
        <v>911040000</v>
      </c>
      <c r="H23" s="440"/>
      <c r="I23" s="441" t="str">
        <f t="shared" si="1"/>
        <v>-</v>
      </c>
      <c r="J23" s="438"/>
      <c r="K23" s="461" t="s">
        <v>488</v>
      </c>
      <c r="L23" s="642">
        <f>AA14</f>
        <v>35000000</v>
      </c>
      <c r="M23" s="643"/>
      <c r="N23" s="303"/>
      <c r="O23" s="300"/>
      <c r="P23" s="301"/>
      <c r="Q23" s="188"/>
      <c r="R23" s="188"/>
      <c r="S23" s="631"/>
      <c r="V23" s="287" t="str">
        <f>VLOOKUP(L14,Data!AP2:AQ29,2,0)</f>
        <v>Miễn phí sạc 02 năm tại VGreen</v>
      </c>
      <c r="W23" s="287"/>
      <c r="X23" s="287"/>
      <c r="Y23" s="287"/>
      <c r="Z23" s="287" t="str">
        <f>VLOOKUP(L14,Data!BG2:BH30,2,0)</f>
        <v>Lazang 20 Inch</v>
      </c>
      <c r="AA23" s="287"/>
      <c r="AB23" s="287"/>
    </row>
    <row r="24" spans="1:28" ht="22.5" customHeight="1">
      <c r="A24" s="595"/>
      <c r="B24" s="437"/>
      <c r="C24" s="442" t="s">
        <v>583</v>
      </c>
      <c r="D24" s="442"/>
      <c r="E24" s="442"/>
      <c r="F24" s="438"/>
      <c r="G24" s="522"/>
      <c r="H24" s="440"/>
      <c r="I24" s="441" t="str">
        <f t="shared" si="1"/>
        <v>-</v>
      </c>
      <c r="J24" s="438"/>
      <c r="K24" s="461" t="s">
        <v>501</v>
      </c>
      <c r="L24" s="462"/>
      <c r="M24" s="463">
        <f>Z16</f>
        <v>10000000</v>
      </c>
      <c r="N24" s="651" t="s">
        <v>567</v>
      </c>
      <c r="O24" s="652"/>
      <c r="P24" s="653"/>
      <c r="Q24" s="188"/>
      <c r="R24" s="188"/>
      <c r="S24" s="350"/>
      <c r="V24" s="287"/>
      <c r="W24" s="287"/>
      <c r="X24" s="287"/>
      <c r="Y24" s="287"/>
      <c r="Z24" s="287" t="str">
        <f>VLOOKUP(L14,Data!BI2:BJ30,2,0)</f>
        <v>Trang bị 08 túi khí</v>
      </c>
      <c r="AA24" s="287"/>
      <c r="AB24" s="287"/>
    </row>
    <row r="25" spans="1:28" ht="22.5" customHeight="1">
      <c r="A25" s="595"/>
      <c r="B25" s="437"/>
      <c r="C25" s="442" t="s">
        <v>515</v>
      </c>
      <c r="D25" s="442"/>
      <c r="E25" s="442"/>
      <c r="F25" s="438"/>
      <c r="G25" s="522">
        <f>G23-H25</f>
        <v>846040000</v>
      </c>
      <c r="H25" s="440">
        <v>65000000</v>
      </c>
      <c r="I25" s="441" t="str">
        <f t="shared" si="1"/>
        <v>VNĐ</v>
      </c>
      <c r="J25" s="438"/>
      <c r="K25" s="464" t="s">
        <v>487</v>
      </c>
      <c r="L25" s="664">
        <f>Z14</f>
        <v>20000000</v>
      </c>
      <c r="M25" s="665"/>
      <c r="N25" s="654" t="s">
        <v>226</v>
      </c>
      <c r="O25" s="655"/>
      <c r="P25" s="656"/>
      <c r="Q25" s="188" t="s">
        <v>236</v>
      </c>
      <c r="R25" s="188">
        <v>5000000</v>
      </c>
      <c r="S25" s="630"/>
      <c r="V25" s="287" t="str">
        <f>VLOOKUP(L14,Data!AR2:AS29,2,0)</f>
        <v>Miễn phí bãi đổ xe và ưu tiên hệ sinh thái VINGROUP</v>
      </c>
      <c r="Z25" s="10" t="str">
        <f>VLOOKUP(L14,Data!BK2:BL30,2,0)</f>
        <v>Quãng đường di chuyển dự kiến 496Km</v>
      </c>
    </row>
    <row r="26" spans="1:28" ht="18.75" customHeight="1">
      <c r="A26" s="595"/>
      <c r="B26" s="437"/>
      <c r="C26" s="612" t="s">
        <v>516</v>
      </c>
      <c r="D26" s="612"/>
      <c r="E26" s="612"/>
      <c r="F26" s="612"/>
      <c r="G26" s="526"/>
      <c r="H26" s="613">
        <f>$G$25</f>
        <v>846040000</v>
      </c>
      <c r="I26" s="613" t="str">
        <f t="shared" si="1"/>
        <v>VNĐ</v>
      </c>
      <c r="J26" s="489"/>
      <c r="K26" s="646" t="s">
        <v>569</v>
      </c>
      <c r="L26" s="647">
        <v>0</v>
      </c>
      <c r="M26" s="648"/>
      <c r="N26" s="569" t="s">
        <v>227</v>
      </c>
      <c r="O26" s="570"/>
      <c r="P26" s="571"/>
      <c r="Q26" s="188">
        <v>10000000</v>
      </c>
      <c r="R26" s="188">
        <v>7500000</v>
      </c>
      <c r="S26" s="631"/>
      <c r="T26" s="379">
        <v>10000000</v>
      </c>
      <c r="V26" s="287">
        <f>VLOOKUP(L14,Data!AT2:AU29,2,0)</f>
        <v>0</v>
      </c>
    </row>
    <row r="27" spans="1:28" ht="18.75" customHeight="1">
      <c r="A27" s="595"/>
      <c r="B27" s="437"/>
      <c r="C27" s="612"/>
      <c r="D27" s="612"/>
      <c r="E27" s="612"/>
      <c r="F27" s="612"/>
      <c r="G27" s="526"/>
      <c r="H27" s="613"/>
      <c r="I27" s="613"/>
      <c r="J27" s="489"/>
      <c r="K27" s="646"/>
      <c r="L27" s="649"/>
      <c r="M27" s="650"/>
      <c r="N27" s="569" t="s">
        <v>228</v>
      </c>
      <c r="O27" s="570"/>
      <c r="P27" s="571"/>
      <c r="Q27" s="188">
        <v>10000000</v>
      </c>
      <c r="R27" s="188">
        <v>7000000</v>
      </c>
      <c r="S27" s="630"/>
      <c r="T27" s="379">
        <v>15000000</v>
      </c>
      <c r="V27" s="287">
        <f>VLOOKUP(L14,Data!AV2:AW29,2,0)</f>
        <v>0</v>
      </c>
    </row>
    <row r="28" spans="1:28" ht="18.75" customHeight="1">
      <c r="A28" s="595"/>
      <c r="B28" s="437"/>
      <c r="C28" s="439"/>
      <c r="D28" s="439"/>
      <c r="E28" s="439"/>
      <c r="F28" s="439"/>
      <c r="G28" s="439"/>
      <c r="H28" s="439"/>
      <c r="I28" s="439"/>
      <c r="J28" s="438"/>
      <c r="K28" s="465" t="s">
        <v>271</v>
      </c>
      <c r="L28" s="644">
        <f>U71-G26</f>
        <v>0</v>
      </c>
      <c r="M28" s="645"/>
      <c r="N28" s="572" t="s">
        <v>272</v>
      </c>
      <c r="O28" s="573"/>
      <c r="P28" s="574"/>
      <c r="Q28" s="188"/>
      <c r="R28" s="188">
        <v>5000000</v>
      </c>
      <c r="S28" s="631"/>
      <c r="T28" s="379">
        <v>20000000</v>
      </c>
      <c r="V28" s="383">
        <f>VLOOKUP(L14,Data!AX2:AY29,2,0)</f>
        <v>0</v>
      </c>
      <c r="W28" s="383">
        <f>VLOOKUP(L14,Data!AX2:AY29,2,0)</f>
        <v>0</v>
      </c>
    </row>
    <row r="29" spans="1:28" ht="18.75" customHeight="1">
      <c r="A29" s="595"/>
      <c r="B29" s="437"/>
      <c r="C29" s="606" t="s">
        <v>517</v>
      </c>
      <c r="D29" s="606"/>
      <c r="E29" s="606"/>
      <c r="F29" s="606"/>
      <c r="G29" s="489"/>
      <c r="H29" s="489"/>
      <c r="I29" s="489"/>
      <c r="J29" s="438"/>
      <c r="K29" s="466" t="s">
        <v>470</v>
      </c>
      <c r="L29" s="637">
        <f>X14</f>
        <v>50000000</v>
      </c>
      <c r="M29" s="638"/>
      <c r="N29" s="657" t="s">
        <v>273</v>
      </c>
      <c r="O29" s="658"/>
      <c r="P29" s="659"/>
      <c r="Q29" s="188"/>
      <c r="R29" s="188">
        <v>5000000</v>
      </c>
      <c r="S29" s="630"/>
      <c r="T29" s="379">
        <v>25000000</v>
      </c>
      <c r="U29" s="379">
        <v>20000000</v>
      </c>
      <c r="V29" s="383" t="e">
        <f>VLOOKUP(L14,Data!#REF!,2,0)</f>
        <v>#REF!</v>
      </c>
    </row>
    <row r="30" spans="1:28" ht="18.75" customHeight="1">
      <c r="A30" s="595"/>
      <c r="B30" s="437"/>
      <c r="C30" s="606"/>
      <c r="D30" s="606"/>
      <c r="E30" s="606"/>
      <c r="F30" s="606"/>
      <c r="G30" s="489"/>
      <c r="H30" s="489"/>
      <c r="I30" s="489"/>
      <c r="J30" s="438"/>
      <c r="K30" s="467" t="s">
        <v>103</v>
      </c>
      <c r="L30" s="681">
        <f>V13</f>
        <v>949000000</v>
      </c>
      <c r="M30" s="682"/>
      <c r="N30" s="657" t="s">
        <v>274</v>
      </c>
      <c r="O30" s="658"/>
      <c r="P30" s="659"/>
      <c r="Q30" s="188" t="s">
        <v>231</v>
      </c>
      <c r="R30" s="188">
        <v>5000000</v>
      </c>
      <c r="S30" s="631"/>
      <c r="T30" s="379">
        <v>30000000</v>
      </c>
      <c r="U30" s="379">
        <v>14000000</v>
      </c>
      <c r="V30" s="383">
        <f>VLOOKUP(L14,Data!AZ2:BA29,2,0)</f>
        <v>0</v>
      </c>
    </row>
    <row r="31" spans="1:28" ht="22.5" customHeight="1">
      <c r="A31" s="595"/>
      <c r="B31" s="437"/>
      <c r="C31" s="502" t="s">
        <v>518</v>
      </c>
      <c r="D31" s="502"/>
      <c r="E31" s="502"/>
      <c r="F31" s="502"/>
      <c r="G31" s="502"/>
      <c r="H31" s="605" t="s">
        <v>525</v>
      </c>
      <c r="I31" s="605"/>
      <c r="J31" s="438"/>
      <c r="K31" s="468" t="s">
        <v>155</v>
      </c>
      <c r="L31" s="660">
        <f>IF(L33&gt;L34,L33,L34)</f>
        <v>37960000</v>
      </c>
      <c r="M31" s="661"/>
      <c r="N31" s="657" t="s">
        <v>275</v>
      </c>
      <c r="O31" s="658"/>
      <c r="P31" s="659"/>
      <c r="Q31" s="188" t="s">
        <v>236</v>
      </c>
      <c r="R31" s="188">
        <v>5000000</v>
      </c>
      <c r="S31" s="630"/>
      <c r="T31" s="379">
        <v>35000000</v>
      </c>
      <c r="U31" s="379">
        <v>1000000</v>
      </c>
      <c r="V31" s="383"/>
    </row>
    <row r="32" spans="1:28" ht="22.5" customHeight="1">
      <c r="A32" s="595"/>
      <c r="B32" s="437"/>
      <c r="C32" s="502" t="s">
        <v>519</v>
      </c>
      <c r="D32" s="502"/>
      <c r="E32" s="502"/>
      <c r="F32" s="502"/>
      <c r="G32" s="443"/>
      <c r="H32" s="444">
        <v>20000000</v>
      </c>
      <c r="I32" s="445" t="str">
        <f t="shared" ref="I32:I38" si="2">IF(H32="","-","VNĐ")</f>
        <v>VNĐ</v>
      </c>
      <c r="J32" s="438"/>
      <c r="K32" s="469" t="s">
        <v>305</v>
      </c>
      <c r="L32" s="636"/>
      <c r="M32" s="636"/>
      <c r="N32" s="658" t="s">
        <v>276</v>
      </c>
      <c r="O32" s="658"/>
      <c r="P32" s="658"/>
      <c r="Q32" s="485"/>
      <c r="R32" s="188">
        <v>5000000</v>
      </c>
      <c r="S32" s="631"/>
      <c r="T32" s="379">
        <v>40000000</v>
      </c>
      <c r="U32" s="379">
        <v>200000</v>
      </c>
      <c r="V32" s="379" t="s">
        <v>139</v>
      </c>
      <c r="W32" s="384" t="s">
        <v>265</v>
      </c>
    </row>
    <row r="33" spans="1:23" ht="22.5" customHeight="1">
      <c r="A33" s="595"/>
      <c r="B33" s="437"/>
      <c r="C33" s="502" t="s">
        <v>520</v>
      </c>
      <c r="D33" s="502"/>
      <c r="E33" s="502"/>
      <c r="F33" s="502"/>
      <c r="G33" s="443"/>
      <c r="H33" s="444">
        <v>1560000</v>
      </c>
      <c r="I33" s="445" t="str">
        <f t="shared" si="2"/>
        <v>VNĐ</v>
      </c>
      <c r="J33" s="438"/>
      <c r="K33" s="470" t="s">
        <v>406</v>
      </c>
      <c r="L33" s="471">
        <f>V22</f>
        <v>0</v>
      </c>
      <c r="M33" s="671">
        <f>L33-L34</f>
        <v>-37960000</v>
      </c>
      <c r="N33" s="673" t="s">
        <v>568</v>
      </c>
      <c r="O33" s="673"/>
      <c r="P33" s="674"/>
      <c r="Q33" s="188"/>
      <c r="R33" s="188"/>
      <c r="S33" s="350"/>
      <c r="T33" s="379">
        <v>45000000</v>
      </c>
      <c r="V33" s="379"/>
      <c r="W33" s="384" t="s">
        <v>264</v>
      </c>
    </row>
    <row r="34" spans="1:23" ht="22.5" customHeight="1">
      <c r="A34" s="595"/>
      <c r="B34" s="437"/>
      <c r="C34" s="502" t="s">
        <v>521</v>
      </c>
      <c r="D34" s="502"/>
      <c r="E34" s="502"/>
      <c r="F34" s="502"/>
      <c r="G34" s="443"/>
      <c r="H34" s="507">
        <v>94680</v>
      </c>
      <c r="I34" s="506" t="str">
        <f t="shared" si="2"/>
        <v>VNĐ</v>
      </c>
      <c r="J34" s="438"/>
      <c r="K34" s="472" t="s">
        <v>491</v>
      </c>
      <c r="L34" s="473">
        <f>W22</f>
        <v>37960000</v>
      </c>
      <c r="M34" s="672"/>
      <c r="N34" s="673"/>
      <c r="O34" s="673"/>
      <c r="P34" s="674"/>
      <c r="Q34" s="188" t="s">
        <v>231</v>
      </c>
      <c r="R34" s="188">
        <v>5000000</v>
      </c>
      <c r="S34" s="630"/>
      <c r="T34" s="379">
        <v>50000000</v>
      </c>
      <c r="U34" s="385">
        <v>0</v>
      </c>
      <c r="V34" s="379" t="s">
        <v>147</v>
      </c>
      <c r="W34" s="384" t="s">
        <v>104</v>
      </c>
    </row>
    <row r="35" spans="1:23" ht="22.5" customHeight="1">
      <c r="A35" s="595"/>
      <c r="B35" s="437"/>
      <c r="C35" s="502" t="s">
        <v>522</v>
      </c>
      <c r="D35" s="502"/>
      <c r="E35" s="502"/>
      <c r="F35" s="502"/>
      <c r="G35" s="443"/>
      <c r="H35" s="444">
        <v>531000</v>
      </c>
      <c r="I35" s="445" t="str">
        <f t="shared" si="2"/>
        <v>VNĐ</v>
      </c>
      <c r="J35" s="438"/>
      <c r="K35" s="474" t="s">
        <v>502</v>
      </c>
      <c r="L35" s="639">
        <f>AA16</f>
        <v>15000000</v>
      </c>
      <c r="M35" s="640"/>
      <c r="N35" s="673"/>
      <c r="O35" s="673"/>
      <c r="P35" s="674"/>
      <c r="Q35" s="188" t="s">
        <v>231</v>
      </c>
      <c r="R35" s="188">
        <v>5000000</v>
      </c>
      <c r="S35" s="631"/>
      <c r="T35" s="379">
        <v>60000000</v>
      </c>
      <c r="U35" s="383">
        <v>0.01</v>
      </c>
      <c r="V35" s="379" t="s">
        <v>140</v>
      </c>
      <c r="W35" s="384" t="s">
        <v>105</v>
      </c>
    </row>
    <row r="36" spans="1:23" ht="22.5" customHeight="1">
      <c r="A36" s="595"/>
      <c r="B36" s="437"/>
      <c r="C36" s="502" t="s">
        <v>523</v>
      </c>
      <c r="D36" s="502"/>
      <c r="E36" s="502"/>
      <c r="F36" s="502"/>
      <c r="G36" s="443"/>
      <c r="H36" s="505">
        <f>L26*H26</f>
        <v>0</v>
      </c>
      <c r="I36" s="506" t="str">
        <f t="shared" si="2"/>
        <v>VNĐ</v>
      </c>
      <c r="J36" s="438"/>
      <c r="K36" s="475"/>
      <c r="L36" s="666"/>
      <c r="M36" s="667"/>
      <c r="N36" s="673"/>
      <c r="O36" s="673"/>
      <c r="P36" s="674"/>
      <c r="Q36" s="188" t="s">
        <v>231</v>
      </c>
      <c r="R36" s="188">
        <v>5000000</v>
      </c>
      <c r="S36" s="668"/>
      <c r="U36" s="383">
        <v>1.0999999999999999E-2</v>
      </c>
      <c r="V36" s="379" t="s">
        <v>141</v>
      </c>
      <c r="W36" s="386" t="s">
        <v>267</v>
      </c>
    </row>
    <row r="37" spans="1:23" ht="22.5" customHeight="1">
      <c r="A37" s="595"/>
      <c r="B37" s="437"/>
      <c r="C37" s="502" t="s">
        <v>524</v>
      </c>
      <c r="D37" s="502"/>
      <c r="E37" s="502"/>
      <c r="F37" s="502"/>
      <c r="G37" s="443"/>
      <c r="H37" s="444">
        <v>3000000</v>
      </c>
      <c r="I37" s="445" t="str">
        <f t="shared" si="2"/>
        <v>VNĐ</v>
      </c>
      <c r="J37" s="438"/>
      <c r="K37" s="476"/>
      <c r="L37" s="669"/>
      <c r="M37" s="670"/>
      <c r="N37" s="673"/>
      <c r="O37" s="673"/>
      <c r="P37" s="674"/>
      <c r="Q37" s="188" t="s">
        <v>231</v>
      </c>
      <c r="R37" s="188">
        <v>5000000</v>
      </c>
      <c r="S37" s="631"/>
      <c r="U37" s="383">
        <v>1.2E-2</v>
      </c>
      <c r="V37" s="379" t="s">
        <v>142</v>
      </c>
      <c r="W37" s="386" t="s">
        <v>106</v>
      </c>
    </row>
    <row r="38" spans="1:23" ht="18.75" customHeight="1">
      <c r="A38" s="595"/>
      <c r="B38" s="437"/>
      <c r="C38" s="594" t="s">
        <v>494</v>
      </c>
      <c r="D38" s="594"/>
      <c r="E38" s="594"/>
      <c r="F38" s="594"/>
      <c r="G38" s="486"/>
      <c r="H38" s="503">
        <f>SUM($H$32:$H$37)</f>
        <v>25185680</v>
      </c>
      <c r="I38" s="504" t="str">
        <f t="shared" si="2"/>
        <v>VNĐ</v>
      </c>
      <c r="J38" s="438"/>
      <c r="K38" s="477" t="b">
        <v>1</v>
      </c>
      <c r="L38" s="478">
        <f>IF(OR(L13="VF.9", L13="LIMO"), 1, 0)</f>
        <v>0</v>
      </c>
      <c r="M38" s="478"/>
      <c r="N38" s="673"/>
      <c r="O38" s="673"/>
      <c r="P38" s="674"/>
      <c r="Q38" s="188">
        <v>6000000</v>
      </c>
      <c r="R38" s="188">
        <v>5000000</v>
      </c>
      <c r="S38" s="668"/>
      <c r="U38" s="383">
        <v>1.2999999999999999E-2</v>
      </c>
      <c r="V38" s="379" t="s">
        <v>143</v>
      </c>
      <c r="W38" s="386" t="s">
        <v>107</v>
      </c>
    </row>
    <row r="39" spans="1:23" ht="18.75" customHeight="1">
      <c r="A39" s="595"/>
      <c r="B39" s="437"/>
      <c r="C39" s="599" t="s">
        <v>494</v>
      </c>
      <c r="D39" s="600" t="s">
        <v>585</v>
      </c>
      <c r="E39" s="600"/>
      <c r="F39" s="600"/>
      <c r="G39" s="600"/>
      <c r="H39" s="604">
        <f>$H$26+$H$38-$H$24</f>
        <v>871225680</v>
      </c>
      <c r="I39" s="604" t="s">
        <v>513</v>
      </c>
      <c r="J39" s="438"/>
      <c r="K39" s="479" t="b">
        <v>0</v>
      </c>
      <c r="L39" s="478"/>
      <c r="M39" s="478"/>
      <c r="N39" s="673"/>
      <c r="O39" s="673"/>
      <c r="P39" s="674"/>
      <c r="Q39" s="188" t="s">
        <v>236</v>
      </c>
      <c r="R39" s="188">
        <v>5000000</v>
      </c>
      <c r="S39" s="631"/>
      <c r="U39" s="383">
        <v>1.4E-2</v>
      </c>
      <c r="V39" s="379" t="s">
        <v>144</v>
      </c>
      <c r="W39" s="386" t="s">
        <v>108</v>
      </c>
    </row>
    <row r="40" spans="1:23" ht="18.75" customHeight="1">
      <c r="A40" s="595"/>
      <c r="B40" s="437"/>
      <c r="C40" s="599"/>
      <c r="D40" s="600"/>
      <c r="E40" s="600"/>
      <c r="F40" s="600"/>
      <c r="G40" s="600"/>
      <c r="H40" s="604"/>
      <c r="I40" s="604"/>
      <c r="J40" s="438"/>
      <c r="K40" s="480" t="s">
        <v>156</v>
      </c>
      <c r="L40" s="675">
        <v>375000000</v>
      </c>
      <c r="M40" s="676"/>
      <c r="N40" s="673"/>
      <c r="O40" s="673"/>
      <c r="P40" s="674"/>
      <c r="Q40" s="188">
        <v>7000000</v>
      </c>
      <c r="R40" s="188">
        <v>5000000</v>
      </c>
      <c r="S40" s="630"/>
      <c r="U40" s="383">
        <v>1.4999999999999999E-2</v>
      </c>
      <c r="V40" s="10" t="s">
        <v>145</v>
      </c>
      <c r="W40" s="386" t="s">
        <v>109</v>
      </c>
    </row>
    <row r="41" spans="1:23" ht="18.75" customHeight="1">
      <c r="A41" s="595"/>
      <c r="B41" s="437"/>
      <c r="C41" s="438"/>
      <c r="D41" s="438"/>
      <c r="E41" s="438"/>
      <c r="F41" s="438"/>
      <c r="G41" s="438"/>
      <c r="H41" s="438"/>
      <c r="I41" s="438"/>
      <c r="J41" s="438"/>
      <c r="K41" s="480" t="s">
        <v>157</v>
      </c>
      <c r="L41" s="677">
        <f>L40-G40</f>
        <v>375000000</v>
      </c>
      <c r="M41" s="677"/>
      <c r="N41" s="673"/>
      <c r="O41" s="673"/>
      <c r="P41" s="674"/>
      <c r="Q41" s="188">
        <v>7000000</v>
      </c>
      <c r="R41" s="188">
        <v>6000000</v>
      </c>
      <c r="S41" s="631"/>
      <c r="U41" s="383">
        <v>1.6E-2</v>
      </c>
      <c r="V41" s="10" t="s">
        <v>146</v>
      </c>
      <c r="W41" s="386" t="s">
        <v>246</v>
      </c>
    </row>
    <row r="42" spans="1:23" ht="18.75" hidden="1" customHeight="1">
      <c r="A42" s="595"/>
      <c r="B42" s="437"/>
      <c r="C42" s="438"/>
      <c r="D42" s="438"/>
      <c r="E42" s="438"/>
      <c r="F42" s="438"/>
      <c r="G42" s="438"/>
      <c r="H42" s="438"/>
      <c r="I42" s="438"/>
      <c r="J42" s="438"/>
      <c r="K42" s="678"/>
      <c r="L42" s="678"/>
      <c r="M42" s="678"/>
      <c r="N42" s="673"/>
      <c r="O42" s="673"/>
      <c r="P42" s="674"/>
      <c r="Q42" s="188">
        <v>7000000</v>
      </c>
      <c r="R42" s="188">
        <v>5000000</v>
      </c>
      <c r="S42" s="630"/>
      <c r="U42" s="383">
        <v>1.7000000000000001E-2</v>
      </c>
      <c r="V42" s="384"/>
      <c r="W42" s="386" t="s">
        <v>110</v>
      </c>
    </row>
    <row r="43" spans="1:23" ht="18.75" customHeight="1">
      <c r="A43" s="589" t="s">
        <v>526</v>
      </c>
      <c r="B43" s="592" t="str">
        <f>UPPER(("Bảo hành 07 năm hoặc 160.000 Km và 10 năm hoặc 200.000 Km đối với VF7, VF9"))</f>
        <v>BẢO HÀNH 07 NĂM HOẶC 160.000 KM VÀ 10 NĂM HOẶC 200.000 KM ĐỐI VỚI VF7, VF9</v>
      </c>
      <c r="C43" s="592"/>
      <c r="D43" s="592"/>
      <c r="E43" s="592"/>
      <c r="F43" s="592"/>
      <c r="G43" s="592"/>
      <c r="H43" s="592"/>
      <c r="I43" s="592"/>
      <c r="J43" s="508"/>
      <c r="K43" s="679"/>
      <c r="L43" s="679"/>
      <c r="M43" s="679"/>
      <c r="N43" s="673"/>
      <c r="O43" s="673"/>
      <c r="P43" s="674"/>
      <c r="Q43" s="188">
        <v>7000000</v>
      </c>
      <c r="R43" s="188">
        <v>5000000</v>
      </c>
      <c r="S43" s="631"/>
      <c r="U43" s="383">
        <v>1.7999999999999999E-2</v>
      </c>
      <c r="V43" s="384"/>
      <c r="W43" s="386" t="s">
        <v>154</v>
      </c>
    </row>
    <row r="44" spans="1:23" ht="18.75" customHeight="1">
      <c r="A44" s="589"/>
      <c r="B44" s="592"/>
      <c r="C44" s="592"/>
      <c r="D44" s="592"/>
      <c r="E44" s="592"/>
      <c r="F44" s="592"/>
      <c r="G44" s="592"/>
      <c r="H44" s="592"/>
      <c r="I44" s="592"/>
      <c r="J44" s="508"/>
      <c r="K44" s="680"/>
      <c r="L44" s="680"/>
      <c r="M44" s="680"/>
      <c r="N44" s="577" t="s">
        <v>278</v>
      </c>
      <c r="O44" s="577"/>
      <c r="P44" s="578"/>
      <c r="Q44" s="188"/>
      <c r="R44" s="188"/>
      <c r="S44" s="350"/>
      <c r="U44" s="383"/>
      <c r="V44" s="384"/>
      <c r="W44" s="386"/>
    </row>
    <row r="45" spans="1:23" ht="18.75" customHeight="1">
      <c r="A45" s="589"/>
      <c r="B45" s="592" t="str">
        <f>UPPER(("PIN bảo hành 08 năm và không giới hạn Km"))</f>
        <v>PIN BẢO HÀNH 08 NĂM VÀ KHÔNG GIỚI HẠN KM</v>
      </c>
      <c r="C45" s="592"/>
      <c r="D45" s="592"/>
      <c r="E45" s="592"/>
      <c r="F45" s="592"/>
      <c r="G45" s="592"/>
      <c r="H45" s="592"/>
      <c r="I45" s="592"/>
      <c r="J45" s="592"/>
      <c r="K45" s="680"/>
      <c r="L45" s="680"/>
      <c r="M45" s="680"/>
      <c r="N45" s="577"/>
      <c r="O45" s="577"/>
      <c r="P45" s="578"/>
      <c r="Q45" s="188"/>
      <c r="R45" s="188"/>
      <c r="S45" s="350"/>
      <c r="U45" s="383"/>
      <c r="V45" s="384"/>
      <c r="W45" s="386"/>
    </row>
    <row r="46" spans="1:23" ht="15.75" customHeight="1">
      <c r="A46" s="593"/>
      <c r="B46" s="592"/>
      <c r="C46" s="592"/>
      <c r="D46" s="592"/>
      <c r="E46" s="592"/>
      <c r="F46" s="592"/>
      <c r="G46" s="592"/>
      <c r="H46" s="592"/>
      <c r="I46" s="592"/>
      <c r="J46" s="592"/>
      <c r="K46" s="680"/>
      <c r="L46" s="680"/>
      <c r="M46" s="680"/>
      <c r="N46" s="575" t="s">
        <v>399</v>
      </c>
      <c r="O46" s="575"/>
      <c r="P46" s="576"/>
      <c r="Q46" s="188">
        <v>7000000</v>
      </c>
      <c r="R46" s="188">
        <v>5000000</v>
      </c>
      <c r="S46" s="630"/>
      <c r="U46" s="383">
        <v>1.9E-2</v>
      </c>
      <c r="V46" s="384"/>
      <c r="W46" s="384" t="s">
        <v>121</v>
      </c>
    </row>
    <row r="47" spans="1:23" ht="15.4" customHeight="1">
      <c r="A47" s="593"/>
      <c r="B47" s="592" t="str">
        <f>UPPER("Tặng "&amp;TEXT(L23,"#.##0")&amp;" Point VINCLUB (Áp dụng Khách hàng ở TP.HCM &amp; Hà Nội) - Chỉ áp dụng gói vay thông thường")</f>
        <v>TẶNG 35.000.000 POINT VINCLUB (ÁP DỤNG KHÁCH HÀNG Ở TP.HCM &amp; HÀ NỘI) - CHỈ ÁP DỤNG GÓI VAY THÔNG THƯỜNG</v>
      </c>
      <c r="C47" s="592"/>
      <c r="D47" s="592"/>
      <c r="E47" s="592"/>
      <c r="F47" s="592"/>
      <c r="G47" s="592"/>
      <c r="H47" s="592"/>
      <c r="I47" s="592"/>
      <c r="J47" s="592"/>
      <c r="K47" s="680"/>
      <c r="L47" s="680"/>
      <c r="M47" s="680"/>
      <c r="N47" s="575"/>
      <c r="O47" s="575"/>
      <c r="P47" s="576"/>
      <c r="Q47" s="188">
        <v>8000000</v>
      </c>
      <c r="R47" s="188">
        <v>1500000</v>
      </c>
      <c r="S47" s="631"/>
      <c r="T47" s="387"/>
      <c r="U47" s="383">
        <v>0.02</v>
      </c>
      <c r="V47" s="388"/>
      <c r="W47" s="384" t="s">
        <v>215</v>
      </c>
    </row>
    <row r="48" spans="1:23" ht="15.4" customHeight="1">
      <c r="A48" s="593"/>
      <c r="B48" s="592"/>
      <c r="C48" s="592"/>
      <c r="D48" s="592"/>
      <c r="E48" s="592"/>
      <c r="F48" s="592"/>
      <c r="G48" s="592"/>
      <c r="H48" s="592"/>
      <c r="I48" s="592"/>
      <c r="J48" s="592"/>
      <c r="K48" s="680"/>
      <c r="L48" s="680"/>
      <c r="M48" s="680"/>
      <c r="N48" s="575"/>
      <c r="O48" s="575"/>
      <c r="P48" s="576"/>
      <c r="Q48" s="188">
        <v>7000000</v>
      </c>
      <c r="R48" s="188">
        <v>5000000</v>
      </c>
      <c r="S48" s="630"/>
      <c r="T48" s="389"/>
      <c r="U48" s="383">
        <v>2.3E-2</v>
      </c>
      <c r="V48" s="386"/>
      <c r="W48" s="384" t="s">
        <v>216</v>
      </c>
    </row>
    <row r="49" spans="1:22" ht="16.149999999999999" customHeight="1">
      <c r="A49" s="593"/>
      <c r="B49" s="592" t="str">
        <f>UPPER("Miễn phí gửi xe và đỗ xe ưu tiên tại các điểm thuộc hệ sinh thái VINGROUP")</f>
        <v>MIỄN PHÍ GỬI XE VÀ ĐỖ XE ƯU TIÊN TẠI CÁC ĐIỂM THUỘC HỆ SINH THÁI VINGROUP</v>
      </c>
      <c r="C49" s="592"/>
      <c r="D49" s="592"/>
      <c r="E49" s="592"/>
      <c r="F49" s="592"/>
      <c r="G49" s="592"/>
      <c r="H49" s="592"/>
      <c r="I49" s="592"/>
      <c r="J49" s="592"/>
      <c r="K49" s="680"/>
      <c r="L49" s="680"/>
      <c r="M49" s="680"/>
      <c r="N49" s="575"/>
      <c r="O49" s="575"/>
      <c r="P49" s="576"/>
      <c r="Q49" s="188">
        <v>7000000</v>
      </c>
      <c r="R49" s="188">
        <v>5000000</v>
      </c>
      <c r="S49" s="631"/>
      <c r="T49" s="389"/>
      <c r="U49" s="383">
        <v>2.5000000000000001E-2</v>
      </c>
      <c r="V49" s="386"/>
    </row>
    <row r="50" spans="1:22" ht="15.4" customHeight="1">
      <c r="A50" s="593"/>
      <c r="B50" s="592"/>
      <c r="C50" s="592"/>
      <c r="D50" s="592"/>
      <c r="E50" s="592"/>
      <c r="F50" s="592"/>
      <c r="G50" s="592"/>
      <c r="H50" s="592"/>
      <c r="I50" s="592"/>
      <c r="J50" s="592"/>
      <c r="K50" s="680"/>
      <c r="L50" s="680"/>
      <c r="M50" s="680"/>
      <c r="N50" s="575"/>
      <c r="O50" s="575"/>
      <c r="P50" s="576"/>
      <c r="Q50" s="188">
        <v>7000000</v>
      </c>
      <c r="R50" s="188">
        <v>5000000</v>
      </c>
      <c r="S50" s="630"/>
      <c r="T50" s="389"/>
      <c r="U50" s="383">
        <v>2.8000000000000001E-2</v>
      </c>
      <c r="V50" s="386"/>
    </row>
    <row r="51" spans="1:22" ht="15.75" customHeight="1">
      <c r="A51" s="593"/>
      <c r="B51" s="592" t="str">
        <f>UPPER("Miễn phí sạc 02 năm tại các trạm V-Green tới tháng 07/2027")</f>
        <v>MIỄN PHÍ SẠC 02 NĂM TẠI CÁC TRẠM V-GREEN TỚI THÁNG 07/2027</v>
      </c>
      <c r="C51" s="592"/>
      <c r="D51" s="592"/>
      <c r="E51" s="592"/>
      <c r="F51" s="592"/>
      <c r="G51" s="592"/>
      <c r="H51" s="592"/>
      <c r="I51" s="592"/>
      <c r="J51" s="592"/>
      <c r="K51" s="680"/>
      <c r="L51" s="680"/>
      <c r="M51" s="680"/>
      <c r="N51" s="575"/>
      <c r="O51" s="575"/>
      <c r="P51" s="576"/>
      <c r="Q51" s="188">
        <v>7000000</v>
      </c>
      <c r="R51" s="188">
        <v>5000000</v>
      </c>
      <c r="S51" s="631"/>
      <c r="T51" s="387"/>
      <c r="U51" s="383">
        <v>0.03</v>
      </c>
      <c r="V51" s="388"/>
    </row>
    <row r="52" spans="1:22" ht="15.75" customHeight="1">
      <c r="A52" s="593"/>
      <c r="B52" s="592"/>
      <c r="C52" s="592"/>
      <c r="D52" s="592"/>
      <c r="E52" s="592"/>
      <c r="F52" s="592"/>
      <c r="G52" s="592"/>
      <c r="H52" s="592"/>
      <c r="I52" s="592"/>
      <c r="J52" s="592"/>
      <c r="K52" s="680"/>
      <c r="L52" s="680"/>
      <c r="M52" s="680"/>
      <c r="N52" s="575"/>
      <c r="O52" s="575"/>
      <c r="P52" s="576"/>
      <c r="Q52" s="188"/>
      <c r="R52" s="188">
        <v>5000000</v>
      </c>
      <c r="S52" s="630"/>
      <c r="T52" s="387"/>
      <c r="U52" s="383"/>
      <c r="V52" s="388"/>
    </row>
    <row r="53" spans="1:22" ht="24.75" customHeight="1">
      <c r="A53" s="588" t="s">
        <v>533</v>
      </c>
      <c r="B53" s="590" t="e" vm="7">
        <v>#VALUE!</v>
      </c>
      <c r="C53" s="590"/>
      <c r="D53" s="582" t="s">
        <v>566</v>
      </c>
      <c r="E53" s="582"/>
      <c r="F53" s="585"/>
      <c r="G53" s="579" t="e" vm="8">
        <v>#VALUE!</v>
      </c>
      <c r="H53" s="582" t="s">
        <v>566</v>
      </c>
      <c r="I53" s="582"/>
      <c r="J53" s="582"/>
      <c r="K53" s="680"/>
      <c r="L53" s="680"/>
      <c r="M53" s="680"/>
      <c r="N53" s="575"/>
      <c r="O53" s="575"/>
      <c r="P53" s="576"/>
      <c r="Q53" s="188" t="s">
        <v>231</v>
      </c>
      <c r="R53" s="188">
        <v>6500000</v>
      </c>
      <c r="S53" s="631"/>
      <c r="T53" s="387"/>
      <c r="U53" s="387"/>
      <c r="V53" s="388"/>
    </row>
    <row r="54" spans="1:22" ht="18.75" customHeight="1">
      <c r="A54" s="589"/>
      <c r="B54" s="590"/>
      <c r="C54" s="590"/>
      <c r="D54" s="582">
        <f>$H$26*$L$15+$H$38-$H$24</f>
        <v>109789680</v>
      </c>
      <c r="E54" s="582"/>
      <c r="F54" s="518" t="s">
        <v>513</v>
      </c>
      <c r="G54" s="579"/>
      <c r="H54" s="519">
        <f>$H$26*$L$18+$H$38-$H$24</f>
        <v>194393680</v>
      </c>
      <c r="I54" s="520" t="s">
        <v>513</v>
      </c>
      <c r="J54" s="520"/>
      <c r="K54" s="680"/>
      <c r="L54" s="680"/>
      <c r="M54" s="680"/>
      <c r="N54" s="575"/>
      <c r="O54" s="575"/>
      <c r="P54" s="576"/>
      <c r="Q54" s="188"/>
      <c r="R54" s="188"/>
      <c r="S54" s="350"/>
      <c r="T54" s="387"/>
      <c r="U54" s="387"/>
      <c r="V54" s="388"/>
    </row>
    <row r="55" spans="1:22" ht="12" customHeight="1">
      <c r="A55" s="589"/>
      <c r="B55" s="580" t="str">
        <f>" CÒN LẠI "&amp;TEXT($H$26*(100%-$L$15), "#.##0") &amp; " GÓP HẰNG THÁNG"</f>
        <v xml:space="preserve"> CÒN LẠI 761.436.000 GÓP HẰNG THÁNG</v>
      </c>
      <c r="C55" s="580"/>
      <c r="D55" s="580"/>
      <c r="E55" s="580"/>
      <c r="F55" s="581"/>
      <c r="G55" s="601" t="str">
        <f>" CÒN LẠI "&amp;TEXT($H$26*(100%-$L$18), "#.##0") &amp; " GÓP HẰNG THÁNG"</f>
        <v xml:space="preserve"> CÒN LẠI 676.832.000 GÓP HẰNG THÁNG</v>
      </c>
      <c r="H55" s="580"/>
      <c r="I55" s="580"/>
      <c r="J55" s="580"/>
      <c r="K55" s="680"/>
      <c r="L55" s="680"/>
      <c r="M55" s="680"/>
      <c r="N55" s="575"/>
      <c r="O55" s="575"/>
      <c r="P55" s="576"/>
      <c r="Q55" s="188"/>
      <c r="R55" s="188"/>
      <c r="S55" s="350"/>
      <c r="T55" s="387"/>
      <c r="U55" s="387"/>
      <c r="V55" s="388"/>
    </row>
    <row r="56" spans="1:22" ht="17.25" customHeight="1">
      <c r="A56" s="589"/>
      <c r="B56" s="580"/>
      <c r="C56" s="580"/>
      <c r="D56" s="580"/>
      <c r="E56" s="580"/>
      <c r="F56" s="581"/>
      <c r="G56" s="601"/>
      <c r="H56" s="580"/>
      <c r="I56" s="580"/>
      <c r="J56" s="580"/>
      <c r="K56" s="680"/>
      <c r="L56" s="680"/>
      <c r="M56" s="680"/>
      <c r="N56" s="575"/>
      <c r="O56" s="575"/>
      <c r="P56" s="576"/>
      <c r="Q56" s="188" t="s">
        <v>231</v>
      </c>
      <c r="R56" s="188">
        <v>5000000</v>
      </c>
      <c r="S56" s="630"/>
      <c r="T56" s="387"/>
      <c r="U56" s="387"/>
      <c r="V56" s="388"/>
    </row>
    <row r="57" spans="1:22" ht="18" customHeight="1">
      <c r="A57" s="589"/>
      <c r="B57" s="487"/>
      <c r="C57" s="509" t="s">
        <v>527</v>
      </c>
      <c r="D57" s="584">
        <f ca="1">BG03Y!F11</f>
        <v>25675198.899999999</v>
      </c>
      <c r="E57" s="584"/>
      <c r="F57" s="509" t="s">
        <v>513</v>
      </c>
      <c r="G57" s="510" t="s">
        <v>527</v>
      </c>
      <c r="H57" s="511">
        <f ca="1">'Bank 2'!F11</f>
        <v>21598461.155555554</v>
      </c>
      <c r="I57" s="512" t="s">
        <v>513</v>
      </c>
      <c r="J57" s="513"/>
      <c r="K57" s="680"/>
      <c r="L57" s="680"/>
      <c r="M57" s="680"/>
      <c r="N57" s="575"/>
      <c r="O57" s="575"/>
      <c r="P57" s="576"/>
      <c r="Q57" s="188"/>
      <c r="R57" s="188">
        <v>6500000</v>
      </c>
      <c r="S57" s="631"/>
      <c r="T57" s="387"/>
      <c r="U57" s="387"/>
      <c r="V57" s="388"/>
    </row>
    <row r="58" spans="1:22" ht="18" customHeight="1">
      <c r="A58" s="589"/>
      <c r="B58" s="487"/>
      <c r="C58" s="509" t="s">
        <v>528</v>
      </c>
      <c r="D58" s="584">
        <f ca="1">BG04Y!F11</f>
        <v>20387448.899999999</v>
      </c>
      <c r="E58" s="584"/>
      <c r="F58" s="509" t="s">
        <v>513</v>
      </c>
      <c r="G58" s="510" t="str">
        <f>C58</f>
        <v>04 NĂM</v>
      </c>
      <c r="H58" s="511">
        <f ca="1">'Bank 2'!M11</f>
        <v>16898238.933333334</v>
      </c>
      <c r="I58" s="512" t="s">
        <v>513</v>
      </c>
      <c r="J58" s="513"/>
      <c r="K58" s="680"/>
      <c r="L58" s="680"/>
      <c r="M58" s="680"/>
      <c r="N58" s="575"/>
      <c r="O58" s="575"/>
      <c r="P58" s="576"/>
      <c r="Q58" s="188"/>
      <c r="R58" s="188"/>
      <c r="S58" s="630"/>
      <c r="T58" s="387"/>
      <c r="U58" s="387"/>
      <c r="V58" s="388"/>
    </row>
    <row r="59" spans="1:22" ht="18" customHeight="1">
      <c r="A59" s="589"/>
      <c r="B59" s="487"/>
      <c r="C59" s="509" t="s">
        <v>529</v>
      </c>
      <c r="D59" s="584">
        <f ca="1">BG05Y!F11</f>
        <v>17214798.899999999</v>
      </c>
      <c r="E59" s="584"/>
      <c r="F59" s="509" t="s">
        <v>513</v>
      </c>
      <c r="G59" s="510" t="str">
        <f>C59</f>
        <v>05 NĂM</v>
      </c>
      <c r="H59" s="511">
        <f ca="1">'Bank 2'!T11</f>
        <v>14078105.600000001</v>
      </c>
      <c r="I59" s="512" t="s">
        <v>513</v>
      </c>
      <c r="J59" s="513"/>
      <c r="K59" s="680"/>
      <c r="L59" s="680"/>
      <c r="M59" s="680"/>
      <c r="N59" s="575"/>
      <c r="O59" s="575"/>
      <c r="P59" s="576"/>
      <c r="Q59" s="188"/>
      <c r="R59" s="188"/>
      <c r="S59" s="631"/>
      <c r="T59" s="387"/>
      <c r="U59" s="387"/>
      <c r="V59" s="388"/>
    </row>
    <row r="60" spans="1:22" ht="18" customHeight="1">
      <c r="A60" s="589"/>
      <c r="B60" s="487"/>
      <c r="C60" s="509" t="s">
        <v>530</v>
      </c>
      <c r="D60" s="584">
        <f ca="1">BG06Y!F11</f>
        <v>15099698.9</v>
      </c>
      <c r="E60" s="584"/>
      <c r="F60" s="509" t="s">
        <v>513</v>
      </c>
      <c r="G60" s="510" t="str">
        <f>C60</f>
        <v>06 NĂM</v>
      </c>
      <c r="H60" s="511">
        <f ca="1">'Bank 2'!AA11</f>
        <v>12198016.71111111</v>
      </c>
      <c r="I60" s="512" t="s">
        <v>513</v>
      </c>
      <c r="J60" s="513"/>
      <c r="K60" s="680"/>
      <c r="L60" s="680"/>
      <c r="M60" s="680"/>
      <c r="N60" s="575"/>
      <c r="O60" s="575"/>
      <c r="P60" s="576"/>
      <c r="Q60" s="188"/>
      <c r="R60" s="188"/>
      <c r="S60" s="630"/>
      <c r="T60" s="387"/>
      <c r="U60" s="387"/>
      <c r="V60" s="388"/>
    </row>
    <row r="61" spans="1:22" ht="18" customHeight="1">
      <c r="A61" s="589"/>
      <c r="B61" s="487"/>
      <c r="C61" s="509" t="s">
        <v>531</v>
      </c>
      <c r="D61" s="584">
        <f ca="1">BG07Y!F11</f>
        <v>13588913.185714286</v>
      </c>
      <c r="E61" s="584"/>
      <c r="F61" s="509" t="s">
        <v>513</v>
      </c>
      <c r="G61" s="510" t="str">
        <f>C61</f>
        <v>07 NĂM</v>
      </c>
      <c r="H61" s="511">
        <f ca="1">'Bank 2'!AH11</f>
        <v>10855096.076190475</v>
      </c>
      <c r="I61" s="512" t="s">
        <v>513</v>
      </c>
      <c r="J61" s="513"/>
      <c r="K61" s="680"/>
      <c r="L61" s="680"/>
      <c r="M61" s="680"/>
      <c r="N61" s="484"/>
      <c r="O61" s="484"/>
      <c r="P61" s="484"/>
      <c r="Q61" s="188" t="s">
        <v>231</v>
      </c>
      <c r="R61" s="188">
        <v>8000000</v>
      </c>
      <c r="S61" s="631"/>
      <c r="V61" s="384"/>
    </row>
    <row r="62" spans="1:22" ht="18" customHeight="1">
      <c r="A62" s="589"/>
      <c r="B62" s="514"/>
      <c r="C62" s="509" t="s">
        <v>532</v>
      </c>
      <c r="D62" s="591">
        <f ca="1">BG08Y!F11</f>
        <v>12455823.9</v>
      </c>
      <c r="E62" s="591"/>
      <c r="F62" s="509" t="s">
        <v>513</v>
      </c>
      <c r="G62" s="515" t="str">
        <f>C62</f>
        <v>08 NĂM</v>
      </c>
      <c r="H62" s="511">
        <f ca="1">'Bank 2'!AO11</f>
        <v>9847905.5999999996</v>
      </c>
      <c r="I62" s="512" t="s">
        <v>513</v>
      </c>
      <c r="J62" s="516"/>
      <c r="K62" s="680"/>
      <c r="L62" s="680"/>
      <c r="M62" s="680"/>
      <c r="N62" s="484"/>
      <c r="O62" s="484"/>
      <c r="P62" s="484"/>
      <c r="Q62" s="188" t="s">
        <v>231</v>
      </c>
      <c r="R62" s="188">
        <v>5000000</v>
      </c>
      <c r="S62" s="630"/>
    </row>
    <row r="63" spans="1:22" ht="17.25" customHeight="1">
      <c r="A63" s="589"/>
      <c r="B63" s="487"/>
      <c r="C63" s="598" t="s">
        <v>213</v>
      </c>
      <c r="D63" s="598"/>
      <c r="E63" s="598"/>
      <c r="F63" s="598"/>
      <c r="G63" s="598"/>
      <c r="H63" s="598"/>
      <c r="I63" s="598"/>
      <c r="J63" s="513"/>
      <c r="K63" s="680"/>
      <c r="L63" s="680"/>
      <c r="M63" s="680"/>
      <c r="N63" s="484"/>
      <c r="O63" s="484"/>
      <c r="P63" s="484"/>
      <c r="Q63" s="188" t="s">
        <v>231</v>
      </c>
      <c r="R63" s="188">
        <v>5000000</v>
      </c>
      <c r="S63" s="631"/>
      <c r="U63" s="379">
        <v>1560000</v>
      </c>
      <c r="V63" s="10" t="s">
        <v>111</v>
      </c>
    </row>
    <row r="64" spans="1:22" ht="17.45" customHeight="1">
      <c r="A64" s="589"/>
      <c r="B64" s="514"/>
      <c r="C64" s="598"/>
      <c r="D64" s="598"/>
      <c r="E64" s="598"/>
      <c r="F64" s="598"/>
      <c r="G64" s="598"/>
      <c r="H64" s="598"/>
      <c r="I64" s="598"/>
      <c r="J64" s="516"/>
      <c r="K64" s="680"/>
      <c r="L64" s="680"/>
      <c r="M64" s="680"/>
      <c r="N64" s="484"/>
      <c r="O64" s="484"/>
      <c r="P64" s="484"/>
      <c r="Q64" s="188" t="s">
        <v>231</v>
      </c>
      <c r="R64" s="188">
        <v>5000000</v>
      </c>
      <c r="S64" s="210"/>
      <c r="U64" s="379">
        <v>2160000</v>
      </c>
      <c r="V64" s="10" t="s">
        <v>112</v>
      </c>
    </row>
    <row r="65" spans="1:32" ht="17.45" customHeight="1">
      <c r="A65" s="589"/>
      <c r="B65" s="517"/>
      <c r="C65" s="598"/>
      <c r="D65" s="598"/>
      <c r="E65" s="598"/>
      <c r="F65" s="598"/>
      <c r="G65" s="598"/>
      <c r="H65" s="598"/>
      <c r="I65" s="598"/>
      <c r="J65" s="517"/>
      <c r="K65" s="680"/>
      <c r="L65" s="680"/>
      <c r="M65" s="680"/>
      <c r="N65" s="484"/>
      <c r="O65" s="484"/>
      <c r="P65" s="484"/>
      <c r="Q65" s="188" t="s">
        <v>231</v>
      </c>
      <c r="R65" s="188">
        <v>6500000</v>
      </c>
      <c r="S65" s="210"/>
      <c r="U65" s="379">
        <v>3389000</v>
      </c>
      <c r="V65" s="10" t="s">
        <v>113</v>
      </c>
    </row>
    <row r="66" spans="1:32" s="533" customFormat="1" ht="17.45" customHeight="1">
      <c r="H66" s="542">
        <f>H26*L15</f>
        <v>84604000</v>
      </c>
      <c r="I66" s="534"/>
      <c r="J66" s="534"/>
      <c r="K66" s="534"/>
      <c r="L66" s="535"/>
      <c r="M66" s="535"/>
      <c r="N66" s="535"/>
      <c r="O66" s="536"/>
      <c r="P66" s="536"/>
      <c r="Q66" s="537" t="s">
        <v>231</v>
      </c>
      <c r="R66" s="537">
        <v>6500000</v>
      </c>
      <c r="S66" s="538"/>
      <c r="T66" s="539"/>
      <c r="U66" s="539"/>
      <c r="V66" s="540" t="s">
        <v>114</v>
      </c>
      <c r="W66" s="540"/>
      <c r="X66" s="540"/>
      <c r="Y66" s="540"/>
      <c r="Z66" s="540"/>
      <c r="AA66" s="540"/>
      <c r="AB66" s="541"/>
      <c r="AC66" s="541"/>
      <c r="AD66" s="541"/>
      <c r="AE66" s="541"/>
      <c r="AF66" s="541"/>
    </row>
    <row r="67" spans="1:32" s="533" customFormat="1" ht="17.45" customHeight="1">
      <c r="H67" s="534"/>
      <c r="I67" s="534"/>
      <c r="J67" s="534"/>
      <c r="K67" s="534"/>
      <c r="L67" s="535"/>
      <c r="M67" s="535"/>
      <c r="N67" s="535"/>
      <c r="O67" s="536"/>
      <c r="P67" s="536"/>
      <c r="Q67" s="537" t="s">
        <v>231</v>
      </c>
      <c r="R67" s="537">
        <v>6500000</v>
      </c>
      <c r="S67" s="538"/>
      <c r="T67" s="539"/>
      <c r="U67" s="539"/>
      <c r="V67" s="540" t="s">
        <v>115</v>
      </c>
      <c r="W67" s="540"/>
      <c r="X67" s="540"/>
      <c r="Y67" s="540"/>
      <c r="Z67" s="540"/>
      <c r="AA67" s="540"/>
      <c r="AB67" s="541"/>
      <c r="AC67" s="541"/>
      <c r="AD67" s="541"/>
      <c r="AE67" s="541"/>
      <c r="AF67" s="541"/>
    </row>
    <row r="68" spans="1:32" s="533" customFormat="1" ht="17.45" customHeight="1">
      <c r="H68" s="534"/>
      <c r="I68" s="534"/>
      <c r="J68" s="534"/>
      <c r="K68" s="534"/>
      <c r="L68" s="535"/>
      <c r="M68" s="535"/>
      <c r="N68" s="535"/>
      <c r="O68" s="536"/>
      <c r="P68" s="536"/>
      <c r="Q68" s="537" t="s">
        <v>231</v>
      </c>
      <c r="R68" s="537">
        <v>6500000</v>
      </c>
      <c r="S68" s="538"/>
      <c r="T68" s="539"/>
      <c r="U68" s="539"/>
      <c r="V68" s="540" t="s">
        <v>116</v>
      </c>
      <c r="W68" s="540"/>
      <c r="X68" s="540"/>
      <c r="Y68" s="540"/>
      <c r="Z68" s="540"/>
      <c r="AA68" s="540"/>
      <c r="AB68" s="541"/>
      <c r="AC68" s="541"/>
      <c r="AD68" s="541"/>
      <c r="AE68" s="541"/>
      <c r="AF68" s="541"/>
    </row>
    <row r="69" spans="1:32" s="533" customFormat="1" ht="17.45" customHeight="1">
      <c r="H69" s="534"/>
      <c r="I69" s="534"/>
      <c r="J69" s="534"/>
      <c r="K69" s="534"/>
      <c r="L69" s="535"/>
      <c r="M69" s="535"/>
      <c r="N69" s="535"/>
      <c r="O69" s="536"/>
      <c r="P69" s="536"/>
      <c r="Q69" s="537" t="s">
        <v>231</v>
      </c>
      <c r="R69" s="537">
        <v>6500000</v>
      </c>
      <c r="S69" s="538"/>
      <c r="T69" s="539"/>
      <c r="U69" s="539"/>
      <c r="V69" s="540" t="s">
        <v>117</v>
      </c>
      <c r="W69" s="540"/>
      <c r="X69" s="540"/>
      <c r="Y69" s="540"/>
      <c r="Z69" s="540"/>
      <c r="AA69" s="540"/>
      <c r="AB69" s="541"/>
      <c r="AC69" s="541"/>
      <c r="AD69" s="541"/>
      <c r="AE69" s="541"/>
      <c r="AF69" s="541"/>
    </row>
    <row r="70" spans="1:32" ht="17.45" customHeight="1">
      <c r="G70" s="76"/>
      <c r="H70" s="532">
        <f>$H$26*(100%-$L$18)</f>
        <v>676832000</v>
      </c>
      <c r="I70" s="482"/>
      <c r="J70" s="482"/>
      <c r="K70" s="482"/>
      <c r="L70" s="483"/>
      <c r="M70" s="483"/>
      <c r="N70" s="483"/>
      <c r="O70" s="1"/>
      <c r="P70" s="1"/>
      <c r="Q70" s="188" t="s">
        <v>231</v>
      </c>
      <c r="R70" s="188">
        <v>6500000</v>
      </c>
      <c r="S70" s="210"/>
      <c r="V70" s="10" t="s">
        <v>118</v>
      </c>
    </row>
    <row r="71" spans="1:32" ht="24" customHeight="1">
      <c r="G71" s="76"/>
      <c r="H71" s="482"/>
      <c r="I71" s="482"/>
      <c r="J71" s="482"/>
      <c r="K71" s="482"/>
      <c r="L71" s="483"/>
      <c r="M71" s="483"/>
      <c r="N71" s="483"/>
      <c r="O71" s="1"/>
      <c r="P71" s="1"/>
      <c r="Q71" s="188" t="s">
        <v>231</v>
      </c>
      <c r="R71" s="188">
        <v>12000000</v>
      </c>
      <c r="S71" s="210"/>
    </row>
    <row r="72" spans="1:32" ht="28.15" customHeight="1">
      <c r="G72" s="76"/>
      <c r="H72" s="482"/>
      <c r="I72" s="482"/>
      <c r="J72" s="482"/>
      <c r="K72" s="482"/>
      <c r="L72" s="483"/>
      <c r="M72" s="483"/>
      <c r="N72" s="483"/>
      <c r="O72" s="1"/>
      <c r="P72" s="1"/>
      <c r="Q72" s="188" t="s">
        <v>231</v>
      </c>
      <c r="R72" s="188">
        <v>6500000</v>
      </c>
    </row>
    <row r="73" spans="1:32" ht="15.6" customHeight="1">
      <c r="G73" s="76"/>
      <c r="H73" s="482"/>
      <c r="I73" s="482"/>
      <c r="J73" s="482"/>
      <c r="K73" s="482"/>
      <c r="L73" s="483"/>
      <c r="M73" s="483"/>
      <c r="N73" s="483"/>
      <c r="O73" s="1"/>
      <c r="P73" s="1"/>
    </row>
    <row r="74" spans="1:32" ht="15.75" customHeight="1">
      <c r="G74" s="76"/>
      <c r="H74" s="482"/>
      <c r="I74" s="482"/>
      <c r="J74" s="482"/>
      <c r="K74" s="482"/>
      <c r="L74" s="483"/>
      <c r="M74" s="483"/>
      <c r="N74" s="483"/>
      <c r="O74" s="1"/>
      <c r="P74" s="1"/>
    </row>
    <row r="75" spans="1:32" ht="15.75" customHeight="1">
      <c r="K75" s="662"/>
      <c r="L75" s="663"/>
      <c r="M75" s="663"/>
      <c r="N75" s="663"/>
      <c r="O75" s="663"/>
      <c r="P75" s="663"/>
    </row>
    <row r="76" spans="1:32" ht="15.75" customHeight="1">
      <c r="K76" s="663"/>
      <c r="L76" s="663"/>
      <c r="M76" s="663"/>
      <c r="N76" s="663"/>
      <c r="O76" s="663"/>
      <c r="P76" s="663"/>
    </row>
    <row r="77" spans="1:32" ht="15.75" customHeight="1">
      <c r="K77" s="663"/>
      <c r="L77" s="663"/>
      <c r="M77" s="663"/>
      <c r="N77" s="663"/>
      <c r="O77" s="663"/>
      <c r="P77" s="663"/>
    </row>
    <row r="78" spans="1:32" ht="15.75" customHeight="1">
      <c r="K78" s="663"/>
      <c r="L78" s="663"/>
      <c r="M78" s="663"/>
      <c r="N78" s="663"/>
      <c r="O78" s="663"/>
      <c r="P78" s="663"/>
    </row>
    <row r="79" spans="1:32" ht="15.75" customHeight="1">
      <c r="K79" s="663"/>
      <c r="L79" s="663"/>
      <c r="M79" s="663"/>
      <c r="N79" s="663"/>
      <c r="O79" s="663"/>
      <c r="P79" s="663"/>
    </row>
    <row r="80" spans="1:32" ht="15.75" customHeight="1">
      <c r="K80" s="663"/>
      <c r="L80" s="663"/>
      <c r="M80" s="663"/>
      <c r="N80" s="663"/>
      <c r="O80" s="663"/>
      <c r="P80" s="663"/>
    </row>
    <row r="81" spans="11:20" ht="15.75" customHeight="1">
      <c r="K81" s="663"/>
      <c r="L81" s="663"/>
      <c r="M81" s="663"/>
      <c r="N81" s="663"/>
      <c r="O81" s="663"/>
      <c r="P81" s="663"/>
    </row>
    <row r="82" spans="11:20" ht="15.75" customHeight="1">
      <c r="K82" s="663"/>
      <c r="L82" s="663"/>
      <c r="M82" s="663"/>
      <c r="N82" s="663"/>
      <c r="O82" s="663"/>
      <c r="P82" s="663"/>
    </row>
    <row r="83" spans="11:20" ht="15.75" customHeight="1">
      <c r="K83" s="663"/>
      <c r="L83" s="663"/>
      <c r="M83" s="663"/>
      <c r="N83" s="663"/>
      <c r="O83" s="663"/>
      <c r="P83" s="663"/>
    </row>
    <row r="84" spans="11:20" ht="15.75" customHeight="1">
      <c r="K84" s="663"/>
      <c r="L84" s="663"/>
      <c r="M84" s="663"/>
      <c r="N84" s="663"/>
      <c r="O84" s="663"/>
      <c r="P84" s="663"/>
    </row>
    <row r="85" spans="11:20" ht="15.75" customHeight="1">
      <c r="K85" s="663"/>
      <c r="L85" s="663"/>
      <c r="M85" s="663"/>
      <c r="N85" s="663"/>
      <c r="O85" s="663"/>
      <c r="P85" s="663"/>
    </row>
    <row r="86" spans="11:20" ht="15.75" customHeight="1">
      <c r="K86" s="663"/>
      <c r="L86" s="663"/>
      <c r="M86" s="663"/>
      <c r="N86" s="663"/>
      <c r="O86" s="663"/>
      <c r="P86" s="663"/>
      <c r="T86" s="379">
        <v>23</v>
      </c>
    </row>
    <row r="87" spans="11:20" ht="15.75" customHeight="1">
      <c r="K87" s="663"/>
      <c r="L87" s="663"/>
      <c r="M87" s="663"/>
      <c r="N87" s="663"/>
      <c r="O87" s="663"/>
      <c r="P87" s="663"/>
    </row>
  </sheetData>
  <sheetProtection algorithmName="SHA-512" hashValue="fbHtzktp89ZT/J7MulXzd3E/234vO9Q8QuPDPvUvN4LHY4VSI9c0Z3+KQ4+m4nNYLigXnlbhmB2OcIUlXbzHFg==" saltValue="CvC/1RMgi05ucfj2jT4V8w==" spinCount="100000" sheet="1" deleteColumns="0" deleteRows="0"/>
  <dataConsolidate/>
  <mergeCells count="113">
    <mergeCell ref="K75:P87"/>
    <mergeCell ref="S56:S57"/>
    <mergeCell ref="S58:S59"/>
    <mergeCell ref="S60:S61"/>
    <mergeCell ref="S62:S63"/>
    <mergeCell ref="L25:M25"/>
    <mergeCell ref="L36:M36"/>
    <mergeCell ref="S36:S37"/>
    <mergeCell ref="L37:M37"/>
    <mergeCell ref="M33:M34"/>
    <mergeCell ref="N33:P43"/>
    <mergeCell ref="S38:S39"/>
    <mergeCell ref="L40:M40"/>
    <mergeCell ref="S40:S41"/>
    <mergeCell ref="L41:M41"/>
    <mergeCell ref="K42:M42"/>
    <mergeCell ref="S42:S43"/>
    <mergeCell ref="K43:M65"/>
    <mergeCell ref="S46:S47"/>
    <mergeCell ref="S48:S49"/>
    <mergeCell ref="S50:S51"/>
    <mergeCell ref="S52:S53"/>
    <mergeCell ref="S29:S30"/>
    <mergeCell ref="L30:M30"/>
    <mergeCell ref="S31:S32"/>
    <mergeCell ref="L32:M32"/>
    <mergeCell ref="L29:M29"/>
    <mergeCell ref="S34:S35"/>
    <mergeCell ref="L35:M35"/>
    <mergeCell ref="S15:S16"/>
    <mergeCell ref="I15:I16"/>
    <mergeCell ref="S22:S23"/>
    <mergeCell ref="L23:M23"/>
    <mergeCell ref="S25:S26"/>
    <mergeCell ref="I26:I27"/>
    <mergeCell ref="S27:S28"/>
    <mergeCell ref="L28:M28"/>
    <mergeCell ref="K26:K27"/>
    <mergeCell ref="L26:M27"/>
    <mergeCell ref="N24:P24"/>
    <mergeCell ref="N25:P25"/>
    <mergeCell ref="N27:P27"/>
    <mergeCell ref="N29:P29"/>
    <mergeCell ref="N30:P30"/>
    <mergeCell ref="N31:P31"/>
    <mergeCell ref="N32:P32"/>
    <mergeCell ref="L31:M31"/>
    <mergeCell ref="K15:K16"/>
    <mergeCell ref="L2:M2"/>
    <mergeCell ref="S2:S12"/>
    <mergeCell ref="L3:M3"/>
    <mergeCell ref="K12:M12"/>
    <mergeCell ref="N2:P8"/>
    <mergeCell ref="N9:P12"/>
    <mergeCell ref="L13:M13"/>
    <mergeCell ref="S13:S14"/>
    <mergeCell ref="X13:Y13"/>
    <mergeCell ref="L14:M14"/>
    <mergeCell ref="X14:Y14"/>
    <mergeCell ref="K4:M5"/>
    <mergeCell ref="K7:M10"/>
    <mergeCell ref="K6:M6"/>
    <mergeCell ref="A10:D11"/>
    <mergeCell ref="A2:D9"/>
    <mergeCell ref="H39:H40"/>
    <mergeCell ref="I39:I40"/>
    <mergeCell ref="H31:I31"/>
    <mergeCell ref="C18:G19"/>
    <mergeCell ref="G13:I14"/>
    <mergeCell ref="C13:F14"/>
    <mergeCell ref="E2:E11"/>
    <mergeCell ref="G2:J3"/>
    <mergeCell ref="C29:F30"/>
    <mergeCell ref="C26:F27"/>
    <mergeCell ref="H26:H27"/>
    <mergeCell ref="G4:J5"/>
    <mergeCell ref="G6:J7"/>
    <mergeCell ref="G8:J9"/>
    <mergeCell ref="G10:J11"/>
    <mergeCell ref="A53:A65"/>
    <mergeCell ref="B53:C54"/>
    <mergeCell ref="D61:E61"/>
    <mergeCell ref="D62:E62"/>
    <mergeCell ref="B47:J48"/>
    <mergeCell ref="B49:J50"/>
    <mergeCell ref="B51:J52"/>
    <mergeCell ref="A43:A52"/>
    <mergeCell ref="C38:F38"/>
    <mergeCell ref="A12:A42"/>
    <mergeCell ref="C15:F16"/>
    <mergeCell ref="G15:H16"/>
    <mergeCell ref="C63:I65"/>
    <mergeCell ref="C39:C40"/>
    <mergeCell ref="D39:G40"/>
    <mergeCell ref="G55:J56"/>
    <mergeCell ref="B43:I44"/>
    <mergeCell ref="B45:J46"/>
    <mergeCell ref="D54:E54"/>
    <mergeCell ref="D57:E57"/>
    <mergeCell ref="N26:P26"/>
    <mergeCell ref="N28:P28"/>
    <mergeCell ref="N46:P60"/>
    <mergeCell ref="N44:P45"/>
    <mergeCell ref="G53:G54"/>
    <mergeCell ref="B55:F56"/>
    <mergeCell ref="H53:J53"/>
    <mergeCell ref="L15:M16"/>
    <mergeCell ref="D58:E58"/>
    <mergeCell ref="D59:E59"/>
    <mergeCell ref="D60:E60"/>
    <mergeCell ref="D53:F53"/>
    <mergeCell ref="K17:K19"/>
    <mergeCell ref="L18:M19"/>
  </mergeCells>
  <phoneticPr fontId="32" type="noConversion"/>
  <dataValidations count="3">
    <dataValidation type="list" allowBlank="1" showInputMessage="1" showErrorMessage="1" sqref="L13:M13" xr:uid="{778C97AD-4B8C-4C61-9825-48A33C992C6D}">
      <formula1>MANHOM</formula1>
    </dataValidation>
    <dataValidation type="list" allowBlank="1" showInputMessage="1" showErrorMessage="1" sqref="L14" xr:uid="{9E6AE6EF-8124-4FF5-9C1D-878C6A9964B9}">
      <formula1>INDIRECT(L13)</formula1>
    </dataValidation>
    <dataValidation type="list" allowBlank="1" showInputMessage="1" showErrorMessage="1" sqref="H32" xr:uid="{B447E5CE-6639-45E7-A9C1-AE9E99E58A6F}">
      <formula1>$U$29:$U$32</formula1>
    </dataValidation>
  </dataValidations>
  <pageMargins left="0" right="0" top="0.04" bottom="0.03" header="0.196850393700787" footer="0.03"/>
  <pageSetup paperSize="9" scale="64" orientation="portrait" r:id="rId1"/>
  <ignoredErrors>
    <ignoredError sqref="H20 G21 G15 C15 I26 I32:I38 H38:H39 G58:G61 H58:H61 D57:D62 F47:J52 J43 F44:J46 F43:I43 I21:I25 F53:J53 B53:D54 B43:D43 B44:D46 B48:D50 G2 B52:D52 C51:D51 G4 G6 G8 G10 H66 G25 K11 C47:D47 G22:G23 F54:G54 I54:J54 H70" unlocked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3CE6-7386-49BE-835D-7C14FE9EC14B}">
  <sheetPr codeName="Sheet4"/>
  <dimension ref="A1"/>
  <sheetViews>
    <sheetView workbookViewId="0"/>
  </sheetViews>
  <sheetFormatPr defaultRowHeight="15"/>
  <sheetData/>
  <sheetProtection algorithmName="SHA-512" hashValue="hpQOzrDI5A+amOQBZN3xpG8tFMYQeyIoylPO1Z8dqJ3HAlQHuAURYrHMp86Xr84Bw5OetM2smPvTUPbdvYtYbg==" saltValue="as5A0tsZSwzyarmsDGGvFQ==" spinCount="100000"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AA76"/>
  <sheetViews>
    <sheetView showGridLines="0" zoomScale="85" zoomScaleNormal="85" workbookViewId="0">
      <selection activeCell="A36" sqref="A36:XFD36"/>
    </sheetView>
  </sheetViews>
  <sheetFormatPr defaultColWidth="9.140625" defaultRowHeight="15.75"/>
  <cols>
    <col min="1" max="1" width="11.85546875" style="76" customWidth="1"/>
    <col min="2" max="2" width="45.5703125" style="76" customWidth="1"/>
    <col min="3" max="3" width="6.140625" style="76" customWidth="1"/>
    <col min="4" max="4" width="27.7109375" style="77" customWidth="1"/>
    <col min="5" max="5" width="15.5703125" style="76" customWidth="1"/>
    <col min="6" max="6" width="24.140625" style="76" customWidth="1"/>
    <col min="7" max="7" width="15.85546875" style="76" customWidth="1"/>
    <col min="8" max="8" width="26.5703125" style="76" customWidth="1"/>
    <col min="9" max="9" width="65.5703125" style="1" customWidth="1"/>
    <col min="10" max="10" width="34.5703125" style="193" customWidth="1"/>
    <col min="11" max="11" width="76.85546875" style="194" customWidth="1"/>
    <col min="12" max="12" width="16.5703125" style="193" customWidth="1"/>
    <col min="13" max="13" width="15.28515625" style="193" customWidth="1"/>
    <col min="14" max="14" width="39.140625" style="209" hidden="1" customWidth="1"/>
    <col min="15" max="15" width="14.85546875" style="379" hidden="1" customWidth="1"/>
    <col min="16" max="16" width="14" style="379" hidden="1" customWidth="1"/>
    <col min="17" max="17" width="16" style="10" hidden="1" customWidth="1"/>
    <col min="18" max="18" width="15.85546875" style="10" hidden="1" customWidth="1"/>
    <col min="19" max="19" width="9.140625" style="10" hidden="1" customWidth="1"/>
    <col min="20" max="20" width="9.28515625" style="10" hidden="1" customWidth="1"/>
    <col min="21" max="22" width="17" style="10" hidden="1" customWidth="1"/>
    <col min="23" max="25" width="9.140625" style="352"/>
    <col min="26" max="26" width="9.140625" style="351"/>
    <col min="27" max="27" width="9.140625" style="352"/>
    <col min="28" max="16384" width="9.140625" style="76"/>
  </cols>
  <sheetData>
    <row r="1" spans="1:23" ht="18.600000000000001" customHeight="1">
      <c r="A1" s="740"/>
      <c r="B1" s="740"/>
      <c r="E1" s="112">
        <f ca="1">NOW()</f>
        <v>45958.74313599537</v>
      </c>
      <c r="F1" s="132" t="s">
        <v>148</v>
      </c>
      <c r="G1" s="753">
        <f>Q10</f>
        <v>0</v>
      </c>
      <c r="H1" s="754"/>
      <c r="I1" s="622" t="s">
        <v>367</v>
      </c>
      <c r="J1" s="623"/>
      <c r="K1" s="624"/>
      <c r="L1" s="195" t="s">
        <v>230</v>
      </c>
      <c r="M1" s="195" t="s">
        <v>245</v>
      </c>
      <c r="N1" s="616" t="s">
        <v>303</v>
      </c>
      <c r="O1" s="377"/>
      <c r="P1" s="377"/>
      <c r="Q1" s="378"/>
      <c r="R1" s="378"/>
    </row>
    <row r="2" spans="1:23" ht="15.6" customHeight="1">
      <c r="A2" s="740"/>
      <c r="B2" s="740"/>
      <c r="D2" s="108" t="s">
        <v>63</v>
      </c>
      <c r="E2" s="113">
        <f ca="1">RAND()*99999999999</f>
        <v>79617731764.809219</v>
      </c>
      <c r="F2" s="136" t="s">
        <v>158</v>
      </c>
      <c r="G2" s="755">
        <f>D19-G1</f>
        <v>0</v>
      </c>
      <c r="H2" s="756"/>
      <c r="I2" s="625"/>
      <c r="J2" s="626"/>
      <c r="K2" s="627"/>
      <c r="L2" s="188" t="s">
        <v>231</v>
      </c>
      <c r="M2" s="188">
        <v>1500000</v>
      </c>
      <c r="N2" s="617"/>
    </row>
    <row r="3" spans="1:23" ht="15.6" customHeight="1">
      <c r="A3" s="740"/>
      <c r="B3" s="740"/>
      <c r="C3" s="740"/>
      <c r="D3" s="740"/>
      <c r="E3" s="740"/>
      <c r="F3" s="174"/>
      <c r="G3" s="173" t="s">
        <v>249</v>
      </c>
      <c r="H3" s="173"/>
      <c r="I3" s="625"/>
      <c r="J3" s="626"/>
      <c r="K3" s="627"/>
      <c r="L3" s="188" t="s">
        <v>236</v>
      </c>
      <c r="M3" s="188">
        <v>1500000</v>
      </c>
      <c r="N3" s="617"/>
    </row>
    <row r="4" spans="1:23" ht="36" customHeight="1">
      <c r="A4" s="744" t="s">
        <v>472</v>
      </c>
      <c r="B4" s="744"/>
      <c r="C4" s="744"/>
      <c r="D4" s="744"/>
      <c r="E4" s="744"/>
      <c r="F4" s="174"/>
      <c r="G4" s="173" t="s">
        <v>249</v>
      </c>
      <c r="H4" s="173"/>
      <c r="I4" s="625"/>
      <c r="J4" s="626"/>
      <c r="K4" s="627"/>
      <c r="L4" s="188" t="s">
        <v>231</v>
      </c>
      <c r="M4" s="188">
        <v>1000000</v>
      </c>
      <c r="N4" s="617"/>
    </row>
    <row r="5" spans="1:23" ht="91.5" customHeight="1">
      <c r="A5" s="745" t="s">
        <v>471</v>
      </c>
      <c r="B5" s="746"/>
      <c r="C5" s="746"/>
      <c r="D5" s="746"/>
      <c r="E5" s="746"/>
      <c r="F5" s="406">
        <f>Q7</f>
        <v>299000000</v>
      </c>
      <c r="G5" s="407"/>
      <c r="H5" s="398"/>
      <c r="I5" s="757"/>
      <c r="J5" s="758"/>
      <c r="K5" s="759"/>
      <c r="L5" s="188" t="s">
        <v>231</v>
      </c>
      <c r="M5" s="188">
        <v>1500000</v>
      </c>
      <c r="N5" s="617"/>
      <c r="Q5" s="10">
        <v>0</v>
      </c>
    </row>
    <row r="6" spans="1:23" ht="21" customHeight="1">
      <c r="A6" s="358" t="s">
        <v>304</v>
      </c>
      <c r="B6" s="366" t="str">
        <f>F6</f>
        <v>VIP</v>
      </c>
      <c r="C6" s="367"/>
      <c r="D6" s="368"/>
      <c r="E6" s="369"/>
      <c r="F6" s="751" t="s">
        <v>120</v>
      </c>
      <c r="G6" s="751"/>
      <c r="H6" s="752"/>
      <c r="I6" s="760"/>
      <c r="J6" s="761"/>
      <c r="K6" s="762"/>
      <c r="L6" s="188">
        <v>6000000</v>
      </c>
      <c r="M6" s="188">
        <v>1500000</v>
      </c>
      <c r="N6" s="617"/>
      <c r="O6" s="380">
        <v>1500000</v>
      </c>
      <c r="Q6" s="379"/>
    </row>
    <row r="7" spans="1:23" ht="18.75" customHeight="1">
      <c r="A7" s="358" t="s">
        <v>57</v>
      </c>
      <c r="B7" s="366" t="str">
        <f>G8&amp;" (GIÁ ĐÃ BAO GỒM PIN)"</f>
        <v>Vinfast VF3 (GIÁ ĐÃ BAO GỒM PIN)</v>
      </c>
      <c r="C7" s="367"/>
      <c r="D7" s="368"/>
      <c r="E7" s="369"/>
      <c r="F7" s="249" t="s">
        <v>101</v>
      </c>
      <c r="G7" s="685" t="s">
        <v>462</v>
      </c>
      <c r="H7" s="686"/>
      <c r="I7" s="304" t="s">
        <v>368</v>
      </c>
      <c r="J7" s="305" t="s">
        <v>369</v>
      </c>
      <c r="K7" s="305" t="s">
        <v>370</v>
      </c>
      <c r="L7" s="188">
        <v>6000000</v>
      </c>
      <c r="M7" s="188">
        <v>1500000</v>
      </c>
      <c r="N7" s="630"/>
      <c r="O7" s="379">
        <v>2000000</v>
      </c>
      <c r="Q7" s="379">
        <f>VLOOKUP(G8,Data!B2:C29,2,0)</f>
        <v>299000000</v>
      </c>
      <c r="R7" s="379"/>
      <c r="S7" s="632" t="s">
        <v>470</v>
      </c>
      <c r="T7" s="633"/>
      <c r="U7" s="381" t="s">
        <v>487</v>
      </c>
      <c r="V7" s="382" t="s">
        <v>489</v>
      </c>
    </row>
    <row r="8" spans="1:23" ht="18.75" customHeight="1">
      <c r="A8" s="747" t="s">
        <v>493</v>
      </c>
      <c r="B8" s="747"/>
      <c r="C8" s="742">
        <f>Q7</f>
        <v>299000000</v>
      </c>
      <c r="D8" s="743"/>
      <c r="E8" s="410" t="s">
        <v>25</v>
      </c>
      <c r="F8" s="249" t="s">
        <v>57</v>
      </c>
      <c r="G8" s="687" t="s">
        <v>411</v>
      </c>
      <c r="H8" s="688"/>
      <c r="I8" s="303" t="str">
        <f>DVDK!J4</f>
        <v>[Hà Tĩnh] Hưng Khê</v>
      </c>
      <c r="J8" s="300">
        <f>DVDK!K4</f>
        <v>10000000</v>
      </c>
      <c r="K8" s="301">
        <f>DVDK!L4</f>
        <v>0</v>
      </c>
      <c r="L8" s="188" t="s">
        <v>236</v>
      </c>
      <c r="M8" s="188"/>
      <c r="N8" s="631"/>
      <c r="O8" s="379">
        <v>2500000</v>
      </c>
      <c r="Q8" s="379">
        <f>VLOOKUP(G8,Data!F2:G29,2,0)</f>
        <v>0</v>
      </c>
      <c r="S8" s="632">
        <f>VLOOKUP(G8,Data!AB2:AC30,2,0)</f>
        <v>5000000</v>
      </c>
      <c r="T8" s="633"/>
      <c r="U8" s="381">
        <f>VLOOKUP(G8,Data!T2:U30,2,0)</f>
        <v>6000000</v>
      </c>
      <c r="V8" s="382">
        <f>VLOOKUP(G8,Data!Z2:AA30,2,0)</f>
        <v>6000000</v>
      </c>
    </row>
    <row r="9" spans="1:23" ht="18.75" customHeight="1">
      <c r="A9" s="748" t="s">
        <v>495</v>
      </c>
      <c r="B9" s="748"/>
      <c r="C9" s="748"/>
      <c r="D9" s="748"/>
      <c r="E9" s="748"/>
      <c r="F9" s="249" t="s">
        <v>61</v>
      </c>
      <c r="G9" s="689">
        <v>0.15</v>
      </c>
      <c r="H9" s="690"/>
      <c r="I9" s="303" t="str">
        <f>DVDK!J5</f>
        <v/>
      </c>
      <c r="J9" s="300" t="e">
        <f>DVDK!K5</f>
        <v>#N/A</v>
      </c>
      <c r="K9" s="301" t="e">
        <f>DVDK!L5</f>
        <v>#N/A</v>
      </c>
      <c r="L9" s="188">
        <v>7000000</v>
      </c>
      <c r="M9" s="188"/>
      <c r="N9" s="630"/>
      <c r="O9" s="379">
        <v>3000000</v>
      </c>
      <c r="P9" s="379">
        <v>531000</v>
      </c>
      <c r="Q9" s="379">
        <f>VLOOKUP(G8,Data!N2:O29,2,0)</f>
        <v>299000000</v>
      </c>
      <c r="R9" s="379">
        <f>VLOOKUP(G8,Data!AM2:AN29,2,0)</f>
        <v>287040000</v>
      </c>
      <c r="U9" s="381" t="s">
        <v>501</v>
      </c>
      <c r="V9" s="382" t="s">
        <v>505</v>
      </c>
    </row>
    <row r="10" spans="1:23" ht="18.75" customHeight="1">
      <c r="A10" s="741" t="str">
        <f>" 1. "&amp;"ƯU ĐÃI GIẢM 4%/ GIÁ XE"</f>
        <v xml:space="preserve"> 1. ƯU ĐÃI GIẢM 4%/ GIÁ XE</v>
      </c>
      <c r="B10" s="741"/>
      <c r="C10" s="741"/>
      <c r="D10" s="433">
        <f>G24-G25</f>
        <v>11960000</v>
      </c>
      <c r="E10" s="409">
        <f>$C$8-D10</f>
        <v>287040000</v>
      </c>
      <c r="F10" s="249" t="s">
        <v>100</v>
      </c>
      <c r="G10" s="691">
        <f>D36</f>
        <v>64821200</v>
      </c>
      <c r="H10" s="692"/>
      <c r="I10" s="303" t="str">
        <f>DVDK!J6</f>
        <v/>
      </c>
      <c r="J10" s="300" t="e">
        <f>DVDK!K6</f>
        <v>#N/A</v>
      </c>
      <c r="K10" s="301" t="e">
        <f>DVDK!L6</f>
        <v>#N/A</v>
      </c>
      <c r="L10" s="188">
        <v>6000000</v>
      </c>
      <c r="M10" s="188">
        <v>3300000</v>
      </c>
      <c r="N10" s="631"/>
      <c r="O10" s="379">
        <v>4000000</v>
      </c>
      <c r="P10" s="379">
        <v>847000</v>
      </c>
      <c r="Q10" s="379">
        <f>VLOOKUP(G8,Data!AE2:AF29,2,0)</f>
        <v>0</v>
      </c>
      <c r="U10" s="381">
        <f>VLOOKUP(G8,Data!V2:W30,2,0)</f>
        <v>4000000</v>
      </c>
      <c r="V10" s="382">
        <f>VLOOKUP(G8,Data!X2:Y30,2,0)</f>
        <v>6000000</v>
      </c>
    </row>
    <row r="11" spans="1:23" ht="18.75" hidden="1" customHeight="1">
      <c r="A11" s="741" t="str">
        <f>" 2."&amp;" XE VIN 24 (NẾU CÓ)"</f>
        <v xml:space="preserve"> 2. XE VIN 24 (NẾU CÓ)</v>
      </c>
      <c r="B11" s="741"/>
      <c r="C11" s="741"/>
      <c r="D11" s="434"/>
      <c r="E11" s="409">
        <f>E10-D11</f>
        <v>287040000</v>
      </c>
      <c r="F11" s="427"/>
      <c r="G11" s="427"/>
      <c r="H11" s="428"/>
      <c r="I11" s="303" t="str">
        <f>DVDK!J7</f>
        <v/>
      </c>
      <c r="J11" s="300" t="e">
        <f>DVDK!K7</f>
        <v>#N/A</v>
      </c>
      <c r="K11" s="301" t="e">
        <f>DVDK!L7</f>
        <v>#N/A</v>
      </c>
      <c r="L11" s="188"/>
      <c r="M11" s="188"/>
      <c r="N11" s="350"/>
      <c r="O11" s="379">
        <v>4500000</v>
      </c>
      <c r="P11" s="379">
        <v>944000</v>
      </c>
      <c r="Q11" s="379"/>
    </row>
    <row r="12" spans="1:23" ht="18.75" customHeight="1">
      <c r="A12" s="435" t="str">
        <f>" 2. "&amp;" CHƯƠNG TRÌNH THU CŨ ĐỔI MỚI"</f>
        <v xml:space="preserve"> 2.  CHƯƠNG TRÌNH THU CŨ ĐỔI MỚI</v>
      </c>
      <c r="B12" s="435"/>
      <c r="C12" s="435"/>
      <c r="D12" s="434"/>
      <c r="E12" s="409">
        <f>E11-D12</f>
        <v>287040000</v>
      </c>
      <c r="F12" s="429"/>
      <c r="G12" s="429"/>
      <c r="H12" s="430"/>
      <c r="I12" s="303" t="str">
        <f>DVDK!J8</f>
        <v/>
      </c>
      <c r="J12" s="300" t="e">
        <f>DVDK!K8</f>
        <v>#N/A</v>
      </c>
      <c r="K12" s="301" t="e">
        <f>DVDK!L8</f>
        <v>#N/A</v>
      </c>
      <c r="L12" s="188"/>
      <c r="M12" s="188"/>
      <c r="N12" s="350"/>
      <c r="O12" s="379">
        <v>5000000</v>
      </c>
      <c r="P12" s="379">
        <v>1205000</v>
      </c>
      <c r="Q12" s="379"/>
    </row>
    <row r="13" spans="1:23" ht="18.75" customHeight="1">
      <c r="A13" s="435" t="str">
        <f>" 3. "&amp;" KHÁCH HÀNG THÂN THIẾT"</f>
        <v xml:space="preserve"> 3.  KHÁCH HÀNG THÂN THIẾT</v>
      </c>
      <c r="B13" s="435"/>
      <c r="C13" s="435"/>
      <c r="D13" s="434"/>
      <c r="E13" s="409">
        <f>E12-D13</f>
        <v>287040000</v>
      </c>
      <c r="F13" s="429"/>
      <c r="G13" s="429"/>
      <c r="H13" s="430"/>
      <c r="I13" s="303" t="str">
        <f>DVDK!J9</f>
        <v/>
      </c>
      <c r="J13" s="300" t="e">
        <f>DVDK!K9</f>
        <v>#N/A</v>
      </c>
      <c r="K13" s="301" t="e">
        <f>DVDK!L9</f>
        <v>#N/A</v>
      </c>
      <c r="L13" s="188"/>
      <c r="M13" s="188"/>
      <c r="N13" s="350"/>
      <c r="O13" s="379">
        <v>5500000</v>
      </c>
      <c r="P13" s="379">
        <v>1429000</v>
      </c>
      <c r="Q13" s="379"/>
    </row>
    <row r="14" spans="1:23" ht="18.75" customHeight="1">
      <c r="A14" s="435" t="str">
        <f>" 4."&amp;" CHƯƠNG TRÌNH QUY ĐỔI BẢO HIỂM"</f>
        <v xml:space="preserve"> 4. CHƯƠNG TRÌNH QUY ĐỔI BẢO HIỂM</v>
      </c>
      <c r="B14" s="435"/>
      <c r="C14" s="435"/>
      <c r="D14" s="434">
        <v>6500000</v>
      </c>
      <c r="E14" s="409"/>
      <c r="F14" s="429"/>
      <c r="G14" s="429"/>
      <c r="H14" s="430"/>
      <c r="I14" s="303" t="str">
        <f>DVDK!J10</f>
        <v/>
      </c>
      <c r="J14" s="300" t="e">
        <f>DVDK!K10</f>
        <v>#N/A</v>
      </c>
      <c r="K14" s="301" t="e">
        <f>DVDK!L10</f>
        <v>#N/A</v>
      </c>
      <c r="L14" s="188"/>
      <c r="M14" s="188"/>
      <c r="N14" s="350"/>
      <c r="O14" s="379">
        <v>6000000</v>
      </c>
      <c r="P14" s="379">
        <v>3240000</v>
      </c>
      <c r="Q14" s="379"/>
    </row>
    <row r="15" spans="1:23" ht="18.75" customHeight="1">
      <c r="A15" s="741" t="s">
        <v>510</v>
      </c>
      <c r="B15" s="741"/>
      <c r="C15" s="741"/>
      <c r="D15" s="436">
        <v>4000000</v>
      </c>
      <c r="E15" s="409">
        <f>E13-D15</f>
        <v>283040000</v>
      </c>
      <c r="F15" s="431"/>
      <c r="G15" s="431"/>
      <c r="H15" s="432"/>
      <c r="I15" s="303" t="str">
        <f>DVDK!J11</f>
        <v/>
      </c>
      <c r="J15" s="300" t="e">
        <f>DVDK!K11</f>
        <v>#N/A</v>
      </c>
      <c r="K15" s="301" t="e">
        <f>DVDK!L11</f>
        <v>#N/A</v>
      </c>
      <c r="L15" s="188"/>
      <c r="M15" s="188"/>
      <c r="N15" s="630"/>
      <c r="O15" s="379">
        <v>6500000</v>
      </c>
      <c r="Q15" s="287">
        <f>Q7-Q9</f>
        <v>0</v>
      </c>
      <c r="R15" s="287">
        <f>Q7-R9</f>
        <v>11960000</v>
      </c>
    </row>
    <row r="16" spans="1:23" ht="18.75" customHeight="1">
      <c r="A16" s="739" t="s">
        <v>496</v>
      </c>
      <c r="B16" s="739"/>
      <c r="C16" s="739"/>
      <c r="D16" s="411">
        <f>E15</f>
        <v>283040000</v>
      </c>
      <c r="E16" s="412" t="s">
        <v>25</v>
      </c>
      <c r="F16" s="356" t="s">
        <v>488</v>
      </c>
      <c r="G16" s="695">
        <f>V8</f>
        <v>6000000</v>
      </c>
      <c r="H16" s="696"/>
      <c r="I16" s="303"/>
      <c r="J16" s="300"/>
      <c r="K16" s="301"/>
      <c r="L16" s="188"/>
      <c r="M16" s="188"/>
      <c r="N16" s="631"/>
      <c r="Q16" s="287" t="str">
        <f>VLOOKUP(G8,Data!AP2:AQ29,2,0)</f>
        <v>Miễn phí sạc 02 năm tại VGreen</v>
      </c>
      <c r="R16" s="287"/>
      <c r="S16" s="287"/>
      <c r="T16" s="287"/>
      <c r="U16" s="287"/>
      <c r="V16" s="287"/>
      <c r="W16" s="287"/>
    </row>
    <row r="17" spans="1:23" ht="18.75" customHeight="1">
      <c r="A17" s="405"/>
      <c r="B17" s="405"/>
      <c r="C17" s="405"/>
      <c r="D17" s="404"/>
      <c r="E17" s="408"/>
      <c r="F17" s="356" t="s">
        <v>501</v>
      </c>
      <c r="G17" s="399"/>
      <c r="H17" s="400">
        <f>U10</f>
        <v>4000000</v>
      </c>
      <c r="I17" s="303"/>
      <c r="J17" s="300"/>
      <c r="K17" s="301"/>
      <c r="L17" s="188"/>
      <c r="M17" s="188"/>
      <c r="N17" s="350"/>
      <c r="Q17" s="287"/>
      <c r="R17" s="287"/>
      <c r="S17" s="287"/>
      <c r="T17" s="287"/>
      <c r="U17" s="287"/>
      <c r="V17" s="287"/>
      <c r="W17" s="287"/>
    </row>
    <row r="18" spans="1:23" ht="18.75" customHeight="1">
      <c r="A18" s="413" t="s">
        <v>22</v>
      </c>
      <c r="B18" s="750" t="s">
        <v>62</v>
      </c>
      <c r="C18" s="750"/>
      <c r="D18" s="414" t="s">
        <v>23</v>
      </c>
      <c r="E18" s="415"/>
      <c r="F18" s="355" t="s">
        <v>487</v>
      </c>
      <c r="G18" s="697">
        <f>U8</f>
        <v>6000000</v>
      </c>
      <c r="H18" s="698"/>
      <c r="I18" s="303"/>
      <c r="J18" s="300"/>
      <c r="K18" s="301"/>
      <c r="L18" s="188" t="s">
        <v>236</v>
      </c>
      <c r="M18" s="188">
        <v>5000000</v>
      </c>
      <c r="N18" s="630"/>
      <c r="Q18" s="287" t="str">
        <f>VLOOKUP(G8,Data!AR2:AS29,2,0)</f>
        <v>Miễn phí bãi đổ xe và ưu tiên hệ sinh thái VINGROUP</v>
      </c>
    </row>
    <row r="19" spans="1:23" ht="18.75" customHeight="1">
      <c r="A19" s="360">
        <v>1</v>
      </c>
      <c r="B19" s="749" t="s">
        <v>486</v>
      </c>
      <c r="C19" s="749"/>
      <c r="D19" s="361">
        <f>(Q8-E19)</f>
        <v>0</v>
      </c>
      <c r="E19" s="362"/>
      <c r="F19" s="701"/>
      <c r="G19" s="701"/>
      <c r="H19" s="154"/>
      <c r="I19" s="303"/>
      <c r="J19" s="300"/>
      <c r="K19" s="301"/>
      <c r="L19" s="188">
        <v>10000000</v>
      </c>
      <c r="M19" s="188">
        <v>7500000</v>
      </c>
      <c r="N19" s="631"/>
      <c r="O19" s="379">
        <v>10000000</v>
      </c>
      <c r="Q19" s="287">
        <f>VLOOKUP(G8,Data!AT2:AU29,2,0)</f>
        <v>0</v>
      </c>
    </row>
    <row r="20" spans="1:23" ht="18.75" customHeight="1">
      <c r="A20" s="360">
        <v>2</v>
      </c>
      <c r="B20" s="749" t="s">
        <v>407</v>
      </c>
      <c r="C20" s="749"/>
      <c r="D20" s="363">
        <v>20000000</v>
      </c>
      <c r="E20" s="362"/>
      <c r="F20" s="702"/>
      <c r="G20" s="702"/>
      <c r="H20" s="390"/>
      <c r="I20" s="303"/>
      <c r="J20" s="300"/>
      <c r="K20" s="301"/>
      <c r="L20" s="188">
        <v>10000000</v>
      </c>
      <c r="M20" s="188">
        <v>7000000</v>
      </c>
      <c r="N20" s="630"/>
      <c r="O20" s="379">
        <v>15000000</v>
      </c>
      <c r="Q20" s="287">
        <f>VLOOKUP(G8,Data!AV2:AW29,2,0)</f>
        <v>0</v>
      </c>
    </row>
    <row r="21" spans="1:23" ht="18.75" customHeight="1">
      <c r="A21" s="360">
        <v>3</v>
      </c>
      <c r="B21" s="749" t="s">
        <v>408</v>
      </c>
      <c r="C21" s="749"/>
      <c r="D21" s="363">
        <v>1560000</v>
      </c>
      <c r="E21" s="362"/>
      <c r="F21" s="250" t="s">
        <v>271</v>
      </c>
      <c r="G21" s="699">
        <f>P60-D19</f>
        <v>0</v>
      </c>
      <c r="H21" s="700"/>
      <c r="I21" s="303"/>
      <c r="J21" s="300"/>
      <c r="K21" s="301"/>
      <c r="L21" s="188"/>
      <c r="M21" s="188">
        <v>5000000</v>
      </c>
      <c r="N21" s="631"/>
      <c r="O21" s="379">
        <v>20000000</v>
      </c>
      <c r="Q21" s="383">
        <f>VLOOKUP(G8,Data!AX2:AY29,2,0)</f>
        <v>0</v>
      </c>
      <c r="R21" s="383">
        <f>VLOOKUP(G8,Data!AX2:AY29,2,0)</f>
        <v>0</v>
      </c>
    </row>
    <row r="22" spans="1:23" ht="18.75" customHeight="1">
      <c r="A22" s="360">
        <v>4</v>
      </c>
      <c r="B22" s="749" t="s">
        <v>409</v>
      </c>
      <c r="C22" s="749"/>
      <c r="D22" s="363">
        <v>94680</v>
      </c>
      <c r="E22" s="362"/>
      <c r="F22" s="256" t="s">
        <v>470</v>
      </c>
      <c r="G22" s="693">
        <f>S8</f>
        <v>5000000</v>
      </c>
      <c r="H22" s="694"/>
      <c r="I22" s="303"/>
      <c r="J22" s="300"/>
      <c r="K22" s="301"/>
      <c r="L22" s="188"/>
      <c r="M22" s="188">
        <v>5000000</v>
      </c>
      <c r="N22" s="630"/>
      <c r="O22" s="379">
        <v>25000000</v>
      </c>
      <c r="P22" s="379">
        <v>20000000</v>
      </c>
      <c r="Q22" s="383" t="e">
        <f>VLOOKUP(G8,Data!#REF!,2,0)</f>
        <v>#REF!</v>
      </c>
    </row>
    <row r="23" spans="1:23" ht="18.75" customHeight="1">
      <c r="A23" s="360">
        <v>5</v>
      </c>
      <c r="B23" s="749" t="s">
        <v>37</v>
      </c>
      <c r="C23" s="749"/>
      <c r="D23" s="363">
        <f>IF(F32=TRUE, P13, IF(F31=TRUE, IF(G31=0, P10, P12), IF(G31=0, P9, P11)))</f>
        <v>531000</v>
      </c>
      <c r="E23" s="362"/>
      <c r="F23" s="253" t="s">
        <v>103</v>
      </c>
      <c r="G23" s="766">
        <f>Q7</f>
        <v>299000000</v>
      </c>
      <c r="H23" s="767"/>
      <c r="I23" s="303"/>
      <c r="J23" s="300"/>
      <c r="K23" s="301"/>
      <c r="L23" s="188" t="s">
        <v>231</v>
      </c>
      <c r="M23" s="188">
        <v>5000000</v>
      </c>
      <c r="N23" s="631"/>
      <c r="O23" s="379">
        <v>30000000</v>
      </c>
      <c r="P23" s="379">
        <v>14000000</v>
      </c>
      <c r="Q23" s="383">
        <f>VLOOKUP(G8,Data!AZ2:BA29,2,0)</f>
        <v>0</v>
      </c>
    </row>
    <row r="24" spans="1:23" ht="18.75" customHeight="1">
      <c r="A24" s="360">
        <v>6</v>
      </c>
      <c r="B24" s="364" t="s">
        <v>38</v>
      </c>
      <c r="C24" s="365">
        <v>1.2999999999999999E-2</v>
      </c>
      <c r="D24" s="361">
        <f>D16*C24</f>
        <v>3679520</v>
      </c>
      <c r="E24" s="362"/>
      <c r="F24" s="254" t="s">
        <v>155</v>
      </c>
      <c r="G24" s="768">
        <f>IF(G26&gt;G27,G26,G27)</f>
        <v>11960000</v>
      </c>
      <c r="H24" s="769"/>
      <c r="I24" s="303"/>
      <c r="J24" s="300"/>
      <c r="K24" s="301"/>
      <c r="L24" s="188" t="s">
        <v>236</v>
      </c>
      <c r="M24" s="188">
        <v>5000000</v>
      </c>
      <c r="N24" s="630"/>
      <c r="O24" s="379">
        <v>35000000</v>
      </c>
      <c r="P24" s="379">
        <v>1000000</v>
      </c>
      <c r="Q24" s="383"/>
    </row>
    <row r="25" spans="1:23" ht="18.75" customHeight="1">
      <c r="A25" s="360">
        <v>7</v>
      </c>
      <c r="B25" s="749" t="s">
        <v>261</v>
      </c>
      <c r="C25" s="749"/>
      <c r="D25" s="363">
        <v>3000000</v>
      </c>
      <c r="E25" s="362"/>
      <c r="F25" s="255" t="s">
        <v>305</v>
      </c>
      <c r="G25" s="768"/>
      <c r="H25" s="769"/>
      <c r="I25" s="303"/>
      <c r="J25" s="300"/>
      <c r="K25" s="301"/>
      <c r="L25" s="188"/>
      <c r="M25" s="188">
        <v>5000000</v>
      </c>
      <c r="N25" s="631"/>
      <c r="O25" s="379">
        <v>40000000</v>
      </c>
      <c r="P25" s="379">
        <v>200000</v>
      </c>
      <c r="Q25" s="379" t="s">
        <v>139</v>
      </c>
      <c r="R25" s="384" t="s">
        <v>265</v>
      </c>
    </row>
    <row r="26" spans="1:23" ht="18.75" customHeight="1">
      <c r="A26" s="360">
        <v>8</v>
      </c>
      <c r="B26" s="729" t="s">
        <v>498</v>
      </c>
      <c r="C26" s="729"/>
      <c r="D26" s="425"/>
      <c r="E26" s="362"/>
      <c r="F26" s="251" t="s">
        <v>406</v>
      </c>
      <c r="G26" s="233">
        <f>Q15</f>
        <v>0</v>
      </c>
      <c r="H26" s="770">
        <f>G26-G27</f>
        <v>-11960000</v>
      </c>
      <c r="I26" s="303"/>
      <c r="J26" s="300"/>
      <c r="K26" s="301"/>
      <c r="L26" s="188"/>
      <c r="M26" s="188"/>
      <c r="N26" s="350"/>
      <c r="O26" s="379">
        <v>45000000</v>
      </c>
      <c r="Q26" s="379"/>
      <c r="R26" s="384" t="s">
        <v>264</v>
      </c>
    </row>
    <row r="27" spans="1:23" ht="18.75" customHeight="1">
      <c r="A27" s="738" t="s">
        <v>24</v>
      </c>
      <c r="B27" s="738"/>
      <c r="C27" s="738"/>
      <c r="D27" s="422">
        <f>SUM(D19:D25)</f>
        <v>28865200</v>
      </c>
      <c r="E27" s="423"/>
      <c r="F27" s="252" t="s">
        <v>491</v>
      </c>
      <c r="G27" s="234">
        <f>R15</f>
        <v>11960000</v>
      </c>
      <c r="H27" s="771"/>
      <c r="I27" s="303"/>
      <c r="J27" s="300"/>
      <c r="K27" s="301"/>
      <c r="L27" s="188" t="s">
        <v>231</v>
      </c>
      <c r="M27" s="188">
        <v>5000000</v>
      </c>
      <c r="N27" s="630"/>
      <c r="O27" s="379">
        <v>50000000</v>
      </c>
      <c r="P27" s="385">
        <v>0</v>
      </c>
      <c r="Q27" s="379" t="s">
        <v>147</v>
      </c>
      <c r="R27" s="384" t="s">
        <v>104</v>
      </c>
    </row>
    <row r="28" spans="1:23" ht="18.75" customHeight="1">
      <c r="A28" s="370" t="s">
        <v>26</v>
      </c>
      <c r="B28" s="371"/>
      <c r="C28" s="371"/>
      <c r="D28" s="363"/>
      <c r="E28" s="371"/>
      <c r="F28" s="354" t="s">
        <v>502</v>
      </c>
      <c r="G28" s="683">
        <f>V10</f>
        <v>6000000</v>
      </c>
      <c r="H28" s="684"/>
      <c r="I28" s="303"/>
      <c r="J28" s="300"/>
      <c r="K28" s="301"/>
      <c r="L28" s="188" t="s">
        <v>231</v>
      </c>
      <c r="M28" s="188">
        <v>5000000</v>
      </c>
      <c r="N28" s="631"/>
      <c r="O28" s="379">
        <v>60000000</v>
      </c>
      <c r="P28" s="383">
        <v>0.01</v>
      </c>
      <c r="Q28" s="379" t="s">
        <v>140</v>
      </c>
      <c r="R28" s="384" t="s">
        <v>105</v>
      </c>
    </row>
    <row r="29" spans="1:23" ht="18.75" customHeight="1">
      <c r="A29" s="371"/>
      <c r="B29" s="371" t="s">
        <v>27</v>
      </c>
      <c r="C29" s="371"/>
      <c r="D29" s="361">
        <f>D16</f>
        <v>283040000</v>
      </c>
      <c r="E29" s="371"/>
      <c r="F29" s="394"/>
      <c r="G29" s="772"/>
      <c r="H29" s="773"/>
      <c r="I29" s="303"/>
      <c r="J29" s="300"/>
      <c r="K29" s="301"/>
      <c r="L29" s="188" t="s">
        <v>231</v>
      </c>
      <c r="M29" s="188">
        <v>5000000</v>
      </c>
      <c r="N29" s="668"/>
      <c r="P29" s="383">
        <v>1.0999999999999999E-2</v>
      </c>
      <c r="Q29" s="379" t="s">
        <v>141</v>
      </c>
      <c r="R29" s="386" t="s">
        <v>267</v>
      </c>
    </row>
    <row r="30" spans="1:23" ht="18.75" customHeight="1">
      <c r="A30" s="371"/>
      <c r="B30" s="371" t="s">
        <v>28</v>
      </c>
      <c r="C30" s="371"/>
      <c r="D30" s="361">
        <f>D27</f>
        <v>28865200</v>
      </c>
      <c r="E30" s="371"/>
      <c r="F30" s="395"/>
      <c r="G30" s="774"/>
      <c r="H30" s="775"/>
      <c r="I30" s="303"/>
      <c r="J30" s="300"/>
      <c r="K30" s="301"/>
      <c r="L30" s="188" t="s">
        <v>231</v>
      </c>
      <c r="M30" s="188">
        <v>5000000</v>
      </c>
      <c r="N30" s="631"/>
      <c r="P30" s="383">
        <v>1.2E-2</v>
      </c>
      <c r="Q30" s="379" t="s">
        <v>142</v>
      </c>
      <c r="R30" s="386" t="s">
        <v>106</v>
      </c>
    </row>
    <row r="31" spans="1:23" ht="18.75" customHeight="1">
      <c r="A31" s="371"/>
      <c r="B31" s="372" t="s">
        <v>29</v>
      </c>
      <c r="C31" s="372"/>
      <c r="D31" s="424">
        <f>D29+D30-D14-D26</f>
        <v>305405200</v>
      </c>
      <c r="E31" s="373" t="s">
        <v>25</v>
      </c>
      <c r="F31" s="391" t="b">
        <v>0</v>
      </c>
      <c r="G31" s="392">
        <f>IF(OR(G7="VF.9", G7="LIMO"), 1, 0)</f>
        <v>0</v>
      </c>
      <c r="H31" s="392"/>
      <c r="I31" s="303"/>
      <c r="J31" s="300"/>
      <c r="K31" s="301"/>
      <c r="L31" s="188">
        <v>6000000</v>
      </c>
      <c r="M31" s="188">
        <v>5000000</v>
      </c>
      <c r="N31" s="668"/>
      <c r="P31" s="383">
        <v>1.2999999999999999E-2</v>
      </c>
      <c r="Q31" s="379" t="s">
        <v>143</v>
      </c>
      <c r="R31" s="386" t="s">
        <v>107</v>
      </c>
    </row>
    <row r="32" spans="1:23" ht="18.75" customHeight="1">
      <c r="A32" s="370" t="s">
        <v>30</v>
      </c>
      <c r="B32" s="371"/>
      <c r="C32" s="371"/>
      <c r="D32" s="363"/>
      <c r="E32" s="371"/>
      <c r="F32" s="393" t="b">
        <v>0</v>
      </c>
      <c r="G32" s="392"/>
      <c r="H32" s="392"/>
      <c r="I32" s="303"/>
      <c r="J32" s="300"/>
      <c r="K32" s="301"/>
      <c r="L32" s="188" t="s">
        <v>236</v>
      </c>
      <c r="M32" s="188">
        <v>5000000</v>
      </c>
      <c r="N32" s="631"/>
      <c r="P32" s="383">
        <v>1.4E-2</v>
      </c>
      <c r="Q32" s="379" t="s">
        <v>144</v>
      </c>
      <c r="R32" s="386" t="s">
        <v>108</v>
      </c>
    </row>
    <row r="33" spans="1:18" ht="18.75" customHeight="1">
      <c r="A33" s="371"/>
      <c r="B33" s="371" t="s">
        <v>31</v>
      </c>
      <c r="C33" s="374">
        <f>100%-C34</f>
        <v>0.85</v>
      </c>
      <c r="D33" s="361">
        <f>C33*D16-E33</f>
        <v>240584000</v>
      </c>
      <c r="E33" s="375"/>
      <c r="F33" s="357" t="s">
        <v>156</v>
      </c>
      <c r="G33" s="764">
        <v>375000000</v>
      </c>
      <c r="H33" s="765"/>
      <c r="I33" s="303"/>
      <c r="J33" s="300"/>
      <c r="K33" s="301"/>
      <c r="L33" s="188">
        <v>7000000</v>
      </c>
      <c r="M33" s="188">
        <v>5000000</v>
      </c>
      <c r="N33" s="630"/>
      <c r="P33" s="383">
        <v>1.4999999999999999E-2</v>
      </c>
      <c r="Q33" s="10" t="s">
        <v>145</v>
      </c>
      <c r="R33" s="386" t="s">
        <v>109</v>
      </c>
    </row>
    <row r="34" spans="1:18" ht="18.75" customHeight="1">
      <c r="A34" s="371"/>
      <c r="B34" s="371" t="s">
        <v>32</v>
      </c>
      <c r="C34" s="374">
        <f>G9</f>
        <v>0.15</v>
      </c>
      <c r="D34" s="361">
        <f>D16*G9</f>
        <v>42456000</v>
      </c>
      <c r="E34" s="376" t="s">
        <v>33</v>
      </c>
      <c r="F34" s="357" t="s">
        <v>157</v>
      </c>
      <c r="G34" s="708">
        <f>G33-D33</f>
        <v>134416000</v>
      </c>
      <c r="H34" s="708"/>
      <c r="I34" s="303"/>
      <c r="J34" s="300"/>
      <c r="K34" s="301"/>
      <c r="L34" s="188">
        <v>7000000</v>
      </c>
      <c r="M34" s="188">
        <v>6000000</v>
      </c>
      <c r="N34" s="631"/>
      <c r="P34" s="383">
        <v>1.6E-2</v>
      </c>
      <c r="Q34" s="10" t="s">
        <v>146</v>
      </c>
      <c r="R34" s="386" t="s">
        <v>246</v>
      </c>
    </row>
    <row r="35" spans="1:18" ht="18.75" customHeight="1">
      <c r="A35" s="371"/>
      <c r="B35" s="371" t="s">
        <v>28</v>
      </c>
      <c r="C35" s="371"/>
      <c r="D35" s="361">
        <f>D27</f>
        <v>28865200</v>
      </c>
      <c r="E35" s="376" t="s">
        <v>34</v>
      </c>
      <c r="F35" s="712"/>
      <c r="G35" s="712"/>
      <c r="H35" s="712"/>
      <c r="I35" s="303"/>
      <c r="J35" s="300"/>
      <c r="K35" s="301"/>
      <c r="L35" s="188">
        <v>7000000</v>
      </c>
      <c r="M35" s="188">
        <v>5000000</v>
      </c>
      <c r="N35" s="630"/>
      <c r="P35" s="383">
        <v>1.7000000000000001E-2</v>
      </c>
      <c r="Q35" s="384"/>
      <c r="R35" s="386" t="s">
        <v>110</v>
      </c>
    </row>
    <row r="36" spans="1:18" ht="18.75" customHeight="1">
      <c r="A36" s="371"/>
      <c r="B36" s="372" t="s">
        <v>35</v>
      </c>
      <c r="C36" s="372"/>
      <c r="D36" s="424">
        <f>D35+D34-D14-D26</f>
        <v>64821200</v>
      </c>
      <c r="E36" s="373" t="s">
        <v>25</v>
      </c>
      <c r="F36" s="709" t="s">
        <v>225</v>
      </c>
      <c r="G36" s="709"/>
      <c r="H36" s="709"/>
      <c r="I36" s="303"/>
      <c r="J36" s="300"/>
      <c r="K36" s="301"/>
      <c r="L36" s="188">
        <v>7000000</v>
      </c>
      <c r="M36" s="188">
        <v>5000000</v>
      </c>
      <c r="N36" s="631"/>
      <c r="P36" s="383">
        <v>1.7999999999999999E-2</v>
      </c>
      <c r="Q36" s="384"/>
      <c r="R36" s="386" t="s">
        <v>154</v>
      </c>
    </row>
    <row r="37" spans="1:18" ht="15.75" customHeight="1">
      <c r="A37" s="371"/>
      <c r="B37" s="371"/>
      <c r="C37" s="371"/>
      <c r="D37" s="363"/>
      <c r="E37" s="371"/>
      <c r="F37" s="710" t="s">
        <v>226</v>
      </c>
      <c r="G37" s="710"/>
      <c r="H37" s="710"/>
      <c r="I37" s="303"/>
      <c r="J37" s="300"/>
      <c r="K37" s="301"/>
      <c r="L37" s="188">
        <v>7000000</v>
      </c>
      <c r="M37" s="188">
        <v>5000000</v>
      </c>
      <c r="N37" s="630"/>
      <c r="P37" s="383">
        <v>1.9E-2</v>
      </c>
      <c r="Q37" s="384"/>
      <c r="R37" s="384" t="s">
        <v>121</v>
      </c>
    </row>
    <row r="38" spans="1:18" ht="15.4" customHeight="1">
      <c r="A38" s="730" t="s">
        <v>468</v>
      </c>
      <c r="B38" s="737" t="s">
        <v>509</v>
      </c>
      <c r="C38" s="732" t="s">
        <v>209</v>
      </c>
      <c r="D38" s="732"/>
      <c r="E38" s="426" t="s">
        <v>212</v>
      </c>
      <c r="F38" s="711"/>
      <c r="G38" s="711"/>
      <c r="H38" s="711"/>
      <c r="I38" s="303"/>
      <c r="J38" s="300"/>
      <c r="K38" s="301"/>
      <c r="L38" s="188">
        <v>8000000</v>
      </c>
      <c r="M38" s="188">
        <v>1500000</v>
      </c>
      <c r="N38" s="631"/>
      <c r="O38" s="387"/>
      <c r="P38" s="383">
        <v>0.02</v>
      </c>
      <c r="Q38" s="388"/>
      <c r="R38" s="384" t="s">
        <v>215</v>
      </c>
    </row>
    <row r="39" spans="1:18" ht="15.4" customHeight="1">
      <c r="A39" s="730"/>
      <c r="B39" s="737"/>
      <c r="C39" s="733" t="s">
        <v>253</v>
      </c>
      <c r="D39" s="733"/>
      <c r="E39" s="419">
        <f ca="1">BG03Y!F11</f>
        <v>25675198.899999999</v>
      </c>
      <c r="F39" s="713" t="s">
        <v>227</v>
      </c>
      <c r="G39" s="713"/>
      <c r="H39" s="714"/>
      <c r="I39" s="303"/>
      <c r="J39" s="300"/>
      <c r="K39" s="301"/>
      <c r="L39" s="188">
        <v>7000000</v>
      </c>
      <c r="M39" s="188">
        <v>5000000</v>
      </c>
      <c r="N39" s="630"/>
      <c r="O39" s="389"/>
      <c r="P39" s="383">
        <v>2.3E-2</v>
      </c>
      <c r="Q39" s="386"/>
      <c r="R39" s="384" t="s">
        <v>216</v>
      </c>
    </row>
    <row r="40" spans="1:18" ht="16.149999999999999" customHeight="1">
      <c r="A40" s="730"/>
      <c r="B40" s="416" t="s">
        <v>469</v>
      </c>
      <c r="C40" s="420" t="s">
        <v>254</v>
      </c>
      <c r="D40" s="421"/>
      <c r="E40" s="419">
        <f ca="1">BG04Y!F11</f>
        <v>20387448.899999999</v>
      </c>
      <c r="F40" s="713"/>
      <c r="G40" s="713"/>
      <c r="H40" s="714"/>
      <c r="I40" s="303"/>
      <c r="J40" s="300"/>
      <c r="K40" s="301"/>
      <c r="L40" s="188">
        <v>7000000</v>
      </c>
      <c r="M40" s="188">
        <v>5000000</v>
      </c>
      <c r="N40" s="631"/>
      <c r="O40" s="389"/>
      <c r="P40" s="383">
        <v>2.5000000000000001E-2</v>
      </c>
      <c r="Q40" s="386"/>
    </row>
    <row r="41" spans="1:18" ht="15.4" customHeight="1">
      <c r="A41" s="730" t="s">
        <v>497</v>
      </c>
      <c r="B41" s="417" t="str">
        <f>"Tặng "&amp;TEXT(G16, "#.##0")&amp;" Point VINCLUB (HCM)"</f>
        <v>Tặng 6.000.000 Point VINCLUB (HCM)</v>
      </c>
      <c r="C41" s="420" t="s">
        <v>255</v>
      </c>
      <c r="D41" s="421"/>
      <c r="E41" s="419">
        <f ca="1">BG05Y!F11</f>
        <v>17214798.899999999</v>
      </c>
      <c r="F41" s="713"/>
      <c r="G41" s="713"/>
      <c r="H41" s="714"/>
      <c r="I41" s="303"/>
      <c r="J41" s="300"/>
      <c r="K41" s="301"/>
      <c r="L41" s="188">
        <v>7000000</v>
      </c>
      <c r="M41" s="188">
        <v>5000000</v>
      </c>
      <c r="N41" s="630"/>
      <c r="O41" s="389"/>
      <c r="P41" s="383">
        <v>2.8000000000000001E-2</v>
      </c>
      <c r="Q41" s="386"/>
    </row>
    <row r="42" spans="1:18" ht="15.75" customHeight="1">
      <c r="A42" s="730"/>
      <c r="B42" s="736" t="str">
        <f>Q18</f>
        <v>Miễn phí bãi đổ xe và ưu tiên hệ sinh thái VINGROUP</v>
      </c>
      <c r="C42" s="733" t="s">
        <v>256</v>
      </c>
      <c r="D42" s="733"/>
      <c r="E42" s="419">
        <f ca="1">BG06Y!F11</f>
        <v>15099698.9</v>
      </c>
      <c r="F42" s="715" t="s">
        <v>228</v>
      </c>
      <c r="G42" s="715"/>
      <c r="H42" s="716"/>
      <c r="I42" s="303"/>
      <c r="J42" s="300"/>
      <c r="K42" s="301"/>
      <c r="L42" s="188">
        <v>7000000</v>
      </c>
      <c r="M42" s="188">
        <v>5000000</v>
      </c>
      <c r="N42" s="631"/>
      <c r="O42" s="387"/>
      <c r="P42" s="383">
        <v>0.03</v>
      </c>
      <c r="Q42" s="388"/>
    </row>
    <row r="43" spans="1:18" ht="15.75" customHeight="1">
      <c r="A43" s="730"/>
      <c r="B43" s="736"/>
      <c r="C43" s="733" t="s">
        <v>257</v>
      </c>
      <c r="D43" s="733"/>
      <c r="E43" s="419">
        <f ca="1">BG07Y!F11</f>
        <v>13588913.185714286</v>
      </c>
      <c r="F43" s="715"/>
      <c r="G43" s="715"/>
      <c r="H43" s="716"/>
      <c r="I43" s="303"/>
      <c r="J43" s="300"/>
      <c r="K43" s="301"/>
      <c r="L43" s="188"/>
      <c r="M43" s="188">
        <v>5000000</v>
      </c>
      <c r="N43" s="630"/>
      <c r="O43" s="387"/>
      <c r="P43" s="383"/>
      <c r="Q43" s="388"/>
    </row>
    <row r="44" spans="1:18" ht="15.4" customHeight="1">
      <c r="A44" s="730"/>
      <c r="B44" s="418" t="str">
        <f>Q16</f>
        <v>Miễn phí sạc 02 năm tại VGreen</v>
      </c>
      <c r="C44" s="420" t="s">
        <v>258</v>
      </c>
      <c r="D44" s="421"/>
      <c r="E44" s="419">
        <f ca="1">BG08Y!F11</f>
        <v>12455823.9</v>
      </c>
      <c r="F44" s="717"/>
      <c r="G44" s="717"/>
      <c r="H44" s="718"/>
      <c r="I44" s="303"/>
      <c r="J44" s="300"/>
      <c r="K44" s="301"/>
      <c r="L44" s="188" t="s">
        <v>231</v>
      </c>
      <c r="M44" s="188">
        <v>6500000</v>
      </c>
      <c r="N44" s="631"/>
      <c r="O44" s="387"/>
      <c r="P44" s="387"/>
      <c r="Q44" s="388"/>
    </row>
    <row r="45" spans="1:18" ht="15.75" customHeight="1">
      <c r="A45" s="730"/>
      <c r="B45" s="418">
        <f>Q19</f>
        <v>0</v>
      </c>
      <c r="C45" s="734" t="s">
        <v>213</v>
      </c>
      <c r="D45" s="734"/>
      <c r="E45" s="734"/>
      <c r="F45" s="719" t="s">
        <v>272</v>
      </c>
      <c r="G45" s="719"/>
      <c r="H45" s="720"/>
      <c r="I45" s="303"/>
      <c r="J45" s="300"/>
      <c r="K45" s="301"/>
      <c r="L45" s="188" t="s">
        <v>231</v>
      </c>
      <c r="M45" s="188">
        <v>5000000</v>
      </c>
      <c r="N45" s="630"/>
      <c r="O45" s="387"/>
      <c r="P45" s="387"/>
      <c r="Q45" s="388"/>
    </row>
    <row r="46" spans="1:18" ht="15.4" customHeight="1">
      <c r="A46" s="730"/>
      <c r="B46" s="418">
        <f>Q20</f>
        <v>0</v>
      </c>
      <c r="C46" s="734"/>
      <c r="D46" s="734"/>
      <c r="E46" s="734"/>
      <c r="F46" s="721" t="s">
        <v>273</v>
      </c>
      <c r="G46" s="721"/>
      <c r="H46" s="722"/>
      <c r="I46" s="303"/>
      <c r="J46" s="300"/>
      <c r="K46" s="301"/>
      <c r="L46" s="188"/>
      <c r="M46" s="188">
        <v>6500000</v>
      </c>
      <c r="N46" s="631"/>
      <c r="O46" s="387"/>
      <c r="P46" s="387"/>
      <c r="Q46" s="388"/>
    </row>
    <row r="47" spans="1:18" ht="15.4" customHeight="1">
      <c r="A47" s="730"/>
      <c r="B47" s="418">
        <f>Q21</f>
        <v>0</v>
      </c>
      <c r="C47" s="734"/>
      <c r="D47" s="734"/>
      <c r="E47" s="734"/>
      <c r="F47" s="721"/>
      <c r="G47" s="721"/>
      <c r="H47" s="722"/>
      <c r="I47" s="303"/>
      <c r="J47" s="300"/>
      <c r="K47" s="301"/>
      <c r="L47" s="188"/>
      <c r="M47" s="188"/>
      <c r="N47" s="630"/>
      <c r="O47" s="387"/>
      <c r="P47" s="387"/>
      <c r="Q47" s="388"/>
    </row>
    <row r="48" spans="1:18" ht="15.4" customHeight="1">
      <c r="A48" s="730"/>
      <c r="B48" s="418"/>
      <c r="C48" s="735" t="s">
        <v>260</v>
      </c>
      <c r="D48" s="735"/>
      <c r="E48" s="735"/>
      <c r="F48" s="723" t="s">
        <v>274</v>
      </c>
      <c r="G48" s="723"/>
      <c r="H48" s="724"/>
      <c r="I48" s="303"/>
      <c r="J48" s="300"/>
      <c r="K48" s="301"/>
      <c r="L48" s="188"/>
      <c r="M48" s="188"/>
      <c r="N48" s="631"/>
      <c r="O48" s="387"/>
      <c r="P48" s="387"/>
      <c r="Q48" s="388"/>
    </row>
    <row r="49" spans="1:17" ht="15.4" customHeight="1">
      <c r="A49" s="730"/>
      <c r="B49" s="418"/>
      <c r="C49" s="763" t="s">
        <v>259</v>
      </c>
      <c r="D49" s="763"/>
      <c r="E49" s="763"/>
      <c r="F49" s="723"/>
      <c r="G49" s="723"/>
      <c r="H49" s="724"/>
      <c r="I49" s="303"/>
      <c r="J49" s="300"/>
      <c r="K49" s="301"/>
      <c r="L49" s="188"/>
      <c r="M49" s="188"/>
      <c r="N49" s="630"/>
      <c r="O49" s="387"/>
      <c r="P49" s="387"/>
      <c r="Q49" s="388"/>
    </row>
    <row r="50" spans="1:17" ht="16.149999999999999" customHeight="1">
      <c r="A50" s="730"/>
      <c r="B50" s="418"/>
      <c r="C50" s="763"/>
      <c r="D50" s="763"/>
      <c r="E50" s="763"/>
      <c r="F50" s="725" t="s">
        <v>275</v>
      </c>
      <c r="G50" s="725"/>
      <c r="H50" s="726"/>
      <c r="I50" s="303"/>
      <c r="J50" s="300"/>
      <c r="K50" s="301"/>
      <c r="L50" s="188" t="s">
        <v>231</v>
      </c>
      <c r="M50" s="188">
        <v>8000000</v>
      </c>
      <c r="N50" s="631"/>
      <c r="Q50" s="384"/>
    </row>
    <row r="51" spans="1:17" ht="23.45" customHeight="1">
      <c r="A51" s="359"/>
      <c r="B51" s="359"/>
      <c r="C51" s="359"/>
      <c r="D51" s="731"/>
      <c r="E51" s="731"/>
      <c r="F51" s="725"/>
      <c r="G51" s="725"/>
      <c r="H51" s="726"/>
      <c r="I51" s="303"/>
      <c r="J51" s="300"/>
      <c r="K51" s="301"/>
      <c r="L51" s="188" t="s">
        <v>231</v>
      </c>
      <c r="M51" s="188">
        <v>5000000</v>
      </c>
      <c r="N51" s="630"/>
    </row>
    <row r="52" spans="1:17" ht="17.25" customHeight="1">
      <c r="D52" s="76"/>
      <c r="F52" s="727" t="s">
        <v>276</v>
      </c>
      <c r="G52" s="727"/>
      <c r="H52" s="728"/>
      <c r="I52" s="303"/>
      <c r="J52" s="300"/>
      <c r="K52" s="301"/>
      <c r="L52" s="188" t="s">
        <v>231</v>
      </c>
      <c r="M52" s="188">
        <v>5000000</v>
      </c>
      <c r="N52" s="631"/>
      <c r="P52" s="379">
        <v>1560000</v>
      </c>
      <c r="Q52" s="10" t="s">
        <v>111</v>
      </c>
    </row>
    <row r="53" spans="1:17" ht="17.45" customHeight="1">
      <c r="D53" s="76"/>
      <c r="F53" s="727"/>
      <c r="G53" s="727"/>
      <c r="H53" s="728"/>
      <c r="I53" s="303"/>
      <c r="J53" s="300"/>
      <c r="K53" s="301"/>
      <c r="L53" s="188" t="s">
        <v>231</v>
      </c>
      <c r="M53" s="188">
        <v>5000000</v>
      </c>
      <c r="N53" s="210"/>
      <c r="P53" s="379">
        <v>2160000</v>
      </c>
      <c r="Q53" s="10" t="s">
        <v>112</v>
      </c>
    </row>
    <row r="54" spans="1:17" ht="17.45" customHeight="1">
      <c r="D54" s="76"/>
      <c r="F54" s="705" t="s">
        <v>306</v>
      </c>
      <c r="G54" s="705"/>
      <c r="H54" s="706"/>
      <c r="I54" s="303"/>
      <c r="J54" s="300"/>
      <c r="K54" s="301"/>
      <c r="L54" s="188" t="s">
        <v>231</v>
      </c>
      <c r="M54" s="188">
        <v>6500000</v>
      </c>
      <c r="N54" s="210"/>
      <c r="P54" s="379">
        <v>3389000</v>
      </c>
      <c r="Q54" s="10" t="s">
        <v>113</v>
      </c>
    </row>
    <row r="55" spans="1:17" ht="17.45" customHeight="1">
      <c r="F55" s="705"/>
      <c r="G55" s="705"/>
      <c r="H55" s="706"/>
      <c r="I55" s="303"/>
      <c r="J55" s="300"/>
      <c r="K55" s="301"/>
      <c r="L55" s="188" t="s">
        <v>231</v>
      </c>
      <c r="M55" s="188">
        <v>6500000</v>
      </c>
      <c r="N55" s="210"/>
      <c r="Q55" s="10" t="s">
        <v>114</v>
      </c>
    </row>
    <row r="56" spans="1:17" ht="17.45" customHeight="1">
      <c r="F56" s="705"/>
      <c r="G56" s="705"/>
      <c r="H56" s="706"/>
      <c r="I56" s="303"/>
      <c r="J56" s="300"/>
      <c r="K56" s="301"/>
      <c r="L56" s="188" t="s">
        <v>231</v>
      </c>
      <c r="M56" s="188">
        <v>6500000</v>
      </c>
      <c r="N56" s="210"/>
      <c r="Q56" s="10" t="s">
        <v>115</v>
      </c>
    </row>
    <row r="57" spans="1:17" ht="17.45" customHeight="1">
      <c r="F57" s="705"/>
      <c r="G57" s="705"/>
      <c r="H57" s="706"/>
      <c r="I57" s="303"/>
      <c r="J57" s="300"/>
      <c r="K57" s="301"/>
      <c r="L57" s="188" t="s">
        <v>231</v>
      </c>
      <c r="M57" s="188">
        <v>6500000</v>
      </c>
      <c r="N57" s="210"/>
      <c r="Q57" s="10" t="s">
        <v>116</v>
      </c>
    </row>
    <row r="58" spans="1:17" ht="17.45" customHeight="1">
      <c r="F58" s="705"/>
      <c r="G58" s="705"/>
      <c r="H58" s="706"/>
      <c r="I58" s="303"/>
      <c r="J58" s="300"/>
      <c r="K58" s="301"/>
      <c r="L58" s="188" t="s">
        <v>231</v>
      </c>
      <c r="M58" s="188">
        <v>6500000</v>
      </c>
      <c r="N58" s="210"/>
      <c r="Q58" s="10" t="s">
        <v>117</v>
      </c>
    </row>
    <row r="59" spans="1:17" ht="17.45" customHeight="1">
      <c r="F59" s="705"/>
      <c r="G59" s="705"/>
      <c r="H59" s="706"/>
      <c r="I59" s="303"/>
      <c r="J59" s="300"/>
      <c r="K59" s="301"/>
      <c r="L59" s="188" t="s">
        <v>231</v>
      </c>
      <c r="M59" s="188">
        <v>6500000</v>
      </c>
      <c r="N59" s="210"/>
      <c r="Q59" s="10" t="s">
        <v>118</v>
      </c>
    </row>
    <row r="60" spans="1:17" ht="24" customHeight="1">
      <c r="F60" s="705"/>
      <c r="G60" s="705"/>
      <c r="H60" s="706"/>
      <c r="I60" s="303"/>
      <c r="J60" s="300"/>
      <c r="K60" s="301"/>
      <c r="L60" s="188" t="s">
        <v>231</v>
      </c>
      <c r="M60" s="188">
        <v>12000000</v>
      </c>
      <c r="N60" s="210"/>
    </row>
    <row r="61" spans="1:17" ht="28.15" customHeight="1">
      <c r="F61" s="705"/>
      <c r="G61" s="705"/>
      <c r="H61" s="706"/>
      <c r="I61" s="303"/>
      <c r="J61" s="300"/>
      <c r="K61" s="301"/>
      <c r="L61" s="188" t="s">
        <v>231</v>
      </c>
      <c r="M61" s="188">
        <v>6500000</v>
      </c>
    </row>
    <row r="62" spans="1:17" ht="15.6" customHeight="1">
      <c r="F62" s="707" t="s">
        <v>278</v>
      </c>
      <c r="G62" s="707"/>
      <c r="H62" s="707"/>
    </row>
    <row r="63" spans="1:17">
      <c r="F63" s="707"/>
      <c r="G63" s="707"/>
      <c r="H63" s="707"/>
    </row>
    <row r="64" spans="1:17" ht="15.75" customHeight="1">
      <c r="F64" s="703" t="s">
        <v>399</v>
      </c>
      <c r="G64" s="704"/>
      <c r="H64" s="704"/>
      <c r="I64" s="704"/>
      <c r="J64" s="704"/>
      <c r="K64" s="704"/>
    </row>
    <row r="65" spans="6:15" ht="15.75" customHeight="1">
      <c r="F65" s="704"/>
      <c r="G65" s="704"/>
      <c r="H65" s="704"/>
      <c r="I65" s="704"/>
      <c r="J65" s="704"/>
      <c r="K65" s="704"/>
    </row>
    <row r="66" spans="6:15" ht="15.75" customHeight="1">
      <c r="F66" s="704"/>
      <c r="G66" s="704"/>
      <c r="H66" s="704"/>
      <c r="I66" s="704"/>
      <c r="J66" s="704"/>
      <c r="K66" s="704"/>
    </row>
    <row r="67" spans="6:15" ht="15.75" customHeight="1">
      <c r="F67" s="704"/>
      <c r="G67" s="704"/>
      <c r="H67" s="704"/>
      <c r="I67" s="704"/>
      <c r="J67" s="704"/>
      <c r="K67" s="704"/>
    </row>
    <row r="68" spans="6:15" ht="15.75" customHeight="1">
      <c r="F68" s="704"/>
      <c r="G68" s="704"/>
      <c r="H68" s="704"/>
      <c r="I68" s="704"/>
      <c r="J68" s="704"/>
      <c r="K68" s="704"/>
    </row>
    <row r="69" spans="6:15" ht="15.75" customHeight="1">
      <c r="F69" s="704"/>
      <c r="G69" s="704"/>
      <c r="H69" s="704"/>
      <c r="I69" s="704"/>
      <c r="J69" s="704"/>
      <c r="K69" s="704"/>
    </row>
    <row r="70" spans="6:15" ht="15.75" customHeight="1">
      <c r="F70" s="704"/>
      <c r="G70" s="704"/>
      <c r="H70" s="704"/>
      <c r="I70" s="704"/>
      <c r="J70" s="704"/>
      <c r="K70" s="704"/>
    </row>
    <row r="71" spans="6:15" ht="15.75" customHeight="1">
      <c r="F71" s="704"/>
      <c r="G71" s="704"/>
      <c r="H71" s="704"/>
      <c r="I71" s="704"/>
      <c r="J71" s="704"/>
      <c r="K71" s="704"/>
    </row>
    <row r="72" spans="6:15" ht="15.75" customHeight="1">
      <c r="F72" s="704"/>
      <c r="G72" s="704"/>
      <c r="H72" s="704"/>
      <c r="I72" s="704"/>
      <c r="J72" s="704"/>
      <c r="K72" s="704"/>
    </row>
    <row r="73" spans="6:15" ht="15.75" customHeight="1">
      <c r="F73" s="704"/>
      <c r="G73" s="704"/>
      <c r="H73" s="704"/>
      <c r="I73" s="704"/>
      <c r="J73" s="704"/>
      <c r="K73" s="704"/>
    </row>
    <row r="74" spans="6:15" ht="15.75" customHeight="1">
      <c r="F74" s="704"/>
      <c r="G74" s="704"/>
      <c r="H74" s="704"/>
      <c r="I74" s="704"/>
      <c r="J74" s="704"/>
      <c r="K74" s="704"/>
    </row>
    <row r="75" spans="6:15" ht="15.75" customHeight="1">
      <c r="F75" s="704"/>
      <c r="G75" s="704"/>
      <c r="H75" s="704"/>
      <c r="I75" s="704"/>
      <c r="J75" s="704"/>
      <c r="K75" s="704"/>
      <c r="O75" s="379">
        <v>23</v>
      </c>
    </row>
    <row r="76" spans="6:15" ht="15.75" customHeight="1">
      <c r="F76" s="704"/>
      <c r="G76" s="704"/>
      <c r="H76" s="704"/>
      <c r="I76" s="704"/>
      <c r="J76" s="704"/>
      <c r="K76" s="704"/>
    </row>
  </sheetData>
  <sheetProtection deleteColumns="0" deleteRows="0"/>
  <dataConsolidate/>
  <mergeCells count="92">
    <mergeCell ref="N33:N34"/>
    <mergeCell ref="N35:N36"/>
    <mergeCell ref="G33:H33"/>
    <mergeCell ref="G23:H23"/>
    <mergeCell ref="G24:H24"/>
    <mergeCell ref="G25:H25"/>
    <mergeCell ref="H26:H27"/>
    <mergeCell ref="N31:N32"/>
    <mergeCell ref="N27:N28"/>
    <mergeCell ref="N29:N30"/>
    <mergeCell ref="G29:H29"/>
    <mergeCell ref="G30:H30"/>
    <mergeCell ref="N37:N38"/>
    <mergeCell ref="N49:N50"/>
    <mergeCell ref="C49:E50"/>
    <mergeCell ref="C42:D42"/>
    <mergeCell ref="C43:D43"/>
    <mergeCell ref="N51:N52"/>
    <mergeCell ref="N39:N40"/>
    <mergeCell ref="N41:N42"/>
    <mergeCell ref="N43:N44"/>
    <mergeCell ref="N45:N46"/>
    <mergeCell ref="N47:N48"/>
    <mergeCell ref="N1:N6"/>
    <mergeCell ref="N7:N8"/>
    <mergeCell ref="N9:N10"/>
    <mergeCell ref="N15:N16"/>
    <mergeCell ref="N24:N25"/>
    <mergeCell ref="N18:N19"/>
    <mergeCell ref="N20:N21"/>
    <mergeCell ref="N22:N23"/>
    <mergeCell ref="F6:H6"/>
    <mergeCell ref="G1:H1"/>
    <mergeCell ref="G2:H2"/>
    <mergeCell ref="I1:K4"/>
    <mergeCell ref="I5:K6"/>
    <mergeCell ref="B25:C25"/>
    <mergeCell ref="B18:C18"/>
    <mergeCell ref="B19:C19"/>
    <mergeCell ref="B20:C20"/>
    <mergeCell ref="B21:C21"/>
    <mergeCell ref="B22:C22"/>
    <mergeCell ref="B23:C23"/>
    <mergeCell ref="A16:C16"/>
    <mergeCell ref="A1:B3"/>
    <mergeCell ref="C3:E3"/>
    <mergeCell ref="A10:C10"/>
    <mergeCell ref="C8:D8"/>
    <mergeCell ref="A4:E4"/>
    <mergeCell ref="A5:E5"/>
    <mergeCell ref="A8:B8"/>
    <mergeCell ref="A11:C11"/>
    <mergeCell ref="A9:E9"/>
    <mergeCell ref="A15:C15"/>
    <mergeCell ref="B26:C26"/>
    <mergeCell ref="A38:A40"/>
    <mergeCell ref="D51:E51"/>
    <mergeCell ref="C38:D38"/>
    <mergeCell ref="C39:D39"/>
    <mergeCell ref="C45:E47"/>
    <mergeCell ref="C48:E48"/>
    <mergeCell ref="A41:A50"/>
    <mergeCell ref="B42:B43"/>
    <mergeCell ref="B38:B39"/>
    <mergeCell ref="A27:C27"/>
    <mergeCell ref="F19:F20"/>
    <mergeCell ref="F64:K76"/>
    <mergeCell ref="F54:H61"/>
    <mergeCell ref="F62:H63"/>
    <mergeCell ref="G34:H34"/>
    <mergeCell ref="F36:H36"/>
    <mergeCell ref="F37:H38"/>
    <mergeCell ref="F35:H35"/>
    <mergeCell ref="F39:H41"/>
    <mergeCell ref="F42:H44"/>
    <mergeCell ref="F45:H45"/>
    <mergeCell ref="F46:H47"/>
    <mergeCell ref="F48:H49"/>
    <mergeCell ref="F50:H51"/>
    <mergeCell ref="F52:H53"/>
    <mergeCell ref="S7:T7"/>
    <mergeCell ref="S8:T8"/>
    <mergeCell ref="G28:H28"/>
    <mergeCell ref="G7:H7"/>
    <mergeCell ref="G8:H8"/>
    <mergeCell ref="G9:H9"/>
    <mergeCell ref="G10:H10"/>
    <mergeCell ref="G22:H22"/>
    <mergeCell ref="G16:H16"/>
    <mergeCell ref="G18:H18"/>
    <mergeCell ref="G21:H21"/>
    <mergeCell ref="G19:G20"/>
  </mergeCells>
  <phoneticPr fontId="32" type="noConversion"/>
  <dataValidations count="8">
    <dataValidation type="list" errorStyle="information" allowBlank="1" showInputMessage="1" showErrorMessage="1" sqref="D25" xr:uid="{65A35654-E488-444E-BEF6-84D21E0C6EE0}">
      <formula1>$O$6:$O$15</formula1>
    </dataValidation>
    <dataValidation type="list" errorStyle="warning" allowBlank="1" showInputMessage="1" showErrorMessage="1" sqref="D20" xr:uid="{D68385DB-50FD-4D91-A512-92F9EA6AE904}">
      <formula1>$P$22:$P$25</formula1>
    </dataValidation>
    <dataValidation type="list" errorStyle="warning" allowBlank="1" showInputMessage="1" showErrorMessage="1" sqref="C24" xr:uid="{5E5695BE-91F6-42C3-AB3E-49A12C725E41}">
      <formula1>$P$27:$P$42</formula1>
    </dataValidation>
    <dataValidation type="list" allowBlank="1" showInputMessage="1" showErrorMessage="1" sqref="G8" xr:uid="{00000000-0002-0000-0200-000004000000}">
      <formula1>INDIRECT(G7)</formula1>
    </dataValidation>
    <dataValidation type="list" errorStyle="information" allowBlank="1" showInputMessage="1" showErrorMessage="1" sqref="D21" xr:uid="{C68FBAA3-C78A-41C3-8942-11D7A538B9A5}">
      <formula1>$P$52:$P$54</formula1>
    </dataValidation>
    <dataValidation errorStyle="information" allowBlank="1" showErrorMessage="1" sqref="B41:B42 B44:B50" xr:uid="{2D527F87-72EF-4772-8C91-AC6256E6E27C}"/>
    <dataValidation errorStyle="warning" allowBlank="1" showInputMessage="1" showErrorMessage="1" sqref="D22" xr:uid="{77C994AC-20F2-4686-B915-01873E1E83E5}"/>
    <dataValidation type="list" allowBlank="1" showInputMessage="1" showErrorMessage="1" sqref="G7:H7" xr:uid="{642CED57-4ABF-4B00-AAE7-BE9741B80764}">
      <formula1>MANHOM</formula1>
    </dataValidation>
  </dataValidations>
  <pageMargins left="0.52" right="0.118110236220472" top="0.196850393700787" bottom="0.118110236220472" header="0.196850393700787" footer="7.8740157480315001E-2"/>
  <pageSetup paperSize="9" scale="85" orientation="portrait" r:id="rId1"/>
  <ignoredErrors>
    <ignoredError sqref="G23" unlockedFormula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44" r:id="rId4" name="Check Box 64">
              <controlPr defaultSize="0" autoFill="0" autoLine="0" autoPict="0">
                <anchor moveWithCells="1">
                  <from>
                    <xdr:col>6</xdr:col>
                    <xdr:colOff>800100</xdr:colOff>
                    <xdr:row>18</xdr:row>
                    <xdr:rowOff>9525</xdr:rowOff>
                  </from>
                  <to>
                    <xdr:col>8</xdr:col>
                    <xdr:colOff>0</xdr:colOff>
                    <xdr:row>19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9" r:id="rId5" name="Check Box 69">
              <controlPr defaultSize="0" autoFill="0" autoLine="0" autoPict="0" altText="">
                <anchor moveWithCells="1">
                  <from>
                    <xdr:col>5</xdr:col>
                    <xdr:colOff>1219200</xdr:colOff>
                    <xdr:row>18</xdr:row>
                    <xdr:rowOff>9525</xdr:rowOff>
                  </from>
                  <to>
                    <xdr:col>6</xdr:col>
                    <xdr:colOff>781050</xdr:colOff>
                    <xdr:row>19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300"/>
  <sheetViews>
    <sheetView topLeftCell="A95" workbookViewId="0">
      <selection activeCell="J107" sqref="J107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9.140625" style="1"/>
    <col min="9" max="9" width="9.85546875" style="1" bestFit="1" customWidth="1"/>
    <col min="10" max="10" width="13.85546875" style="54" bestFit="1" customWidth="1"/>
    <col min="11" max="11" width="12.85546875" style="1" customWidth="1"/>
    <col min="12" max="12" width="3.28515625" style="125" customWidth="1"/>
    <col min="13" max="16384" width="9.140625" style="1"/>
  </cols>
  <sheetData>
    <row r="1" spans="1:12" ht="16.5" customHeight="1">
      <c r="A1" s="778" t="s">
        <v>9</v>
      </c>
      <c r="B1" s="778"/>
      <c r="C1" s="778"/>
      <c r="D1" s="778"/>
      <c r="E1" s="778"/>
      <c r="F1" s="778"/>
      <c r="G1" s="778"/>
    </row>
    <row r="2" spans="1:12" ht="16.5" customHeight="1">
      <c r="A2" s="779" t="s">
        <v>15</v>
      </c>
      <c r="B2" s="779"/>
      <c r="C2" s="779"/>
      <c r="D2" s="780"/>
      <c r="E2" s="780"/>
      <c r="F2" s="780"/>
      <c r="G2" s="780"/>
    </row>
    <row r="3" spans="1:12" ht="16.5" customHeight="1">
      <c r="A3" s="781" t="s">
        <v>36</v>
      </c>
      <c r="B3" s="781"/>
      <c r="C3" s="781"/>
      <c r="D3" s="70">
        <f>'BG New'!H26</f>
        <v>846040000</v>
      </c>
      <c r="E3" s="782"/>
      <c r="F3" s="782"/>
      <c r="G3" s="782"/>
    </row>
    <row r="4" spans="1:12" ht="16.5" customHeight="1">
      <c r="A4" s="776" t="s">
        <v>8</v>
      </c>
      <c r="B4" s="776"/>
      <c r="C4" s="776"/>
      <c r="D4" s="123">
        <f>D3-'BG New'!H66</f>
        <v>761436000</v>
      </c>
      <c r="E4" s="777" t="s">
        <v>12</v>
      </c>
      <c r="F4" s="777"/>
      <c r="G4" s="24">
        <v>24</v>
      </c>
    </row>
    <row r="5" spans="1:12" ht="16.5" customHeight="1">
      <c r="A5" s="776" t="s">
        <v>7</v>
      </c>
      <c r="B5" s="776"/>
      <c r="C5" s="776"/>
      <c r="D5" s="124">
        <v>96</v>
      </c>
      <c r="E5" s="777" t="s">
        <v>217</v>
      </c>
      <c r="F5" s="777"/>
      <c r="G5" s="25">
        <v>9.2499999999999999E-2</v>
      </c>
      <c r="L5" s="125">
        <v>12</v>
      </c>
    </row>
    <row r="6" spans="1:12" ht="16.5" customHeight="1">
      <c r="A6" s="776" t="s">
        <v>6</v>
      </c>
      <c r="B6" s="776"/>
      <c r="C6" s="776"/>
      <c r="D6" s="58">
        <v>6.9000000000000006E-2</v>
      </c>
      <c r="E6" s="777" t="s">
        <v>10</v>
      </c>
      <c r="F6" s="777"/>
      <c r="G6" s="69">
        <f ca="1">TODAY()</f>
        <v>45958</v>
      </c>
      <c r="L6" s="125">
        <v>24</v>
      </c>
    </row>
    <row r="7" spans="1:12" ht="16.5" customHeight="1">
      <c r="A7" s="783" t="s">
        <v>214</v>
      </c>
      <c r="B7" s="783"/>
      <c r="C7" s="783"/>
      <c r="D7" s="170">
        <f>D3-D4+'BG New'!H38</f>
        <v>109789680</v>
      </c>
      <c r="E7" s="784">
        <f ca="1">TODAY()</f>
        <v>45958</v>
      </c>
      <c r="F7" s="785"/>
      <c r="G7" s="786"/>
      <c r="L7" s="125">
        <v>36</v>
      </c>
    </row>
    <row r="8" spans="1:12" ht="16.5" customHeight="1">
      <c r="A8" s="397">
        <f>D5</f>
        <v>96</v>
      </c>
      <c r="B8" s="397"/>
      <c r="C8" s="397"/>
      <c r="D8" s="397"/>
      <c r="E8" s="397"/>
      <c r="F8" s="397"/>
      <c r="G8" s="262" t="s">
        <v>138</v>
      </c>
      <c r="L8" s="125">
        <v>48</v>
      </c>
    </row>
    <row r="9" spans="1:12" s="6" customFormat="1" ht="16.5" customHeight="1">
      <c r="A9" s="263" t="s">
        <v>2</v>
      </c>
      <c r="B9" s="264" t="s">
        <v>0</v>
      </c>
      <c r="C9" s="264" t="s">
        <v>1</v>
      </c>
      <c r="D9" s="264" t="s">
        <v>3</v>
      </c>
      <c r="E9" s="263" t="s">
        <v>4</v>
      </c>
      <c r="F9" s="265" t="s">
        <v>14</v>
      </c>
      <c r="G9" s="264" t="s">
        <v>5</v>
      </c>
      <c r="J9" s="138"/>
      <c r="L9" s="126">
        <v>60</v>
      </c>
    </row>
    <row r="10" spans="1:12" ht="16.5" customHeight="1">
      <c r="A10" s="3">
        <f ca="1">$G$6</f>
        <v>45958</v>
      </c>
      <c r="B10" s="4">
        <v>0</v>
      </c>
      <c r="C10" s="9"/>
      <c r="D10" s="10"/>
      <c r="E10" s="11"/>
      <c r="F10" s="401"/>
      <c r="G10" s="14">
        <f>$D4-D10</f>
        <v>761436000</v>
      </c>
      <c r="J10" s="56"/>
      <c r="K10" s="54"/>
      <c r="L10" s="125">
        <v>72</v>
      </c>
    </row>
    <row r="11" spans="1:12" ht="16.5" customHeight="1">
      <c r="A11" s="3">
        <f t="shared" ref="A11:A74" ca="1" si="0">IF(B10&lt;$D$5,DATE(YEAR(A10),MONTH(A10)+1,DAY(A10)),IF(B10=$D$5,"Tổng",""))</f>
        <v>45989</v>
      </c>
      <c r="B11" s="4">
        <f t="shared" ref="B11:B74" si="1">IF(B10&lt;$D$5,B10+1,"")</f>
        <v>1</v>
      </c>
      <c r="C11" s="2">
        <f ca="1">IF(B11&lt;&gt;"",A11-A10,"")</f>
        <v>31</v>
      </c>
      <c r="D11" s="14">
        <f>IF($B10&lt;$D$5,IF(B10&lt;$G$7,0,$D$4/($D$5-$G$7)),IF($B10=$D$5,$D$4,""))</f>
        <v>7931625</v>
      </c>
      <c r="E11" s="15">
        <f ca="1">IF(AND($B11&lt;&gt;"",$B11&lt;=$G$4),$G10*C11*$D$6/360,IF(B11&lt;&gt;"",$G10*C11*$G$5/360,IF(AND(B10&lt;&gt;"",B10=$D$5),SUM($E$10:E10),"")))</f>
        <v>4524198.9000000004</v>
      </c>
      <c r="F11" s="402">
        <f ca="1">IF(D11&lt;&gt;"",D11+E11,"")</f>
        <v>12455823.9</v>
      </c>
      <c r="G11" s="14">
        <f>IF($B11&lt;&gt;"",G10-D11,"")</f>
        <v>753504375</v>
      </c>
      <c r="I11" s="14"/>
      <c r="L11" s="125">
        <v>84</v>
      </c>
    </row>
    <row r="12" spans="1:12" ht="16.5" customHeight="1">
      <c r="A12" s="3">
        <f t="shared" ca="1" si="0"/>
        <v>46019</v>
      </c>
      <c r="B12" s="4">
        <f t="shared" si="1"/>
        <v>2</v>
      </c>
      <c r="C12" s="2">
        <f t="shared" ref="C12:C75" ca="1" si="2">IF(B12&lt;&gt;"",A12-A11,"")</f>
        <v>30</v>
      </c>
      <c r="D12" s="14">
        <f>IF($B11&lt;$D$5,IF(B11&lt;$G$7,0,$D$4/($D$5-$G$7)),IF($B11=$D$5,$D$4,""))</f>
        <v>7931625</v>
      </c>
      <c r="E12" s="15">
        <f ca="1">IF(AND($B12&lt;&gt;"",$B12&lt;=$G$4),$G11*C12*$D$6/360,IF(B12&lt;&gt;"",$G11*C12*$G$5/360,IF(AND(B11&lt;&gt;"",B11=$D$5),SUM($E$10:E11),"")))</f>
        <v>4332650.1562500009</v>
      </c>
      <c r="F12" s="402">
        <f ca="1">IF(D12&lt;&gt;"",D12+E12,"")</f>
        <v>12264275.15625</v>
      </c>
      <c r="G12" s="14">
        <f>IF($B12&lt;&gt;"",G11-D12,"")</f>
        <v>745572750</v>
      </c>
      <c r="L12" s="125">
        <v>96</v>
      </c>
    </row>
    <row r="13" spans="1:12" ht="16.5" customHeight="1">
      <c r="A13" s="3">
        <f t="shared" ca="1" si="0"/>
        <v>46050</v>
      </c>
      <c r="B13" s="4">
        <f t="shared" si="1"/>
        <v>3</v>
      </c>
      <c r="C13" s="2">
        <f t="shared" ca="1" si="2"/>
        <v>31</v>
      </c>
      <c r="D13" s="14">
        <f>IF($B12&lt;$D$5,IF(B12&lt;$G$7,0,$D$4/($D$5-$G$7)),IF($B12=$D$5,$D$4,""))</f>
        <v>7931625</v>
      </c>
      <c r="E13" s="15">
        <f ca="1">IF(AND($B13&lt;&gt;"",$B13&lt;=$G$4),$G12*C13*$D$6/360,IF(B13&lt;&gt;"",$G12*C13*$G$5/360,IF(AND(B12&lt;&gt;"",B12=$D$5),SUM($E$10:E12),"")))</f>
        <v>4429944.7562500006</v>
      </c>
      <c r="F13" s="402">
        <f t="shared" ref="F13:F75" ca="1" si="3">IF(D13&lt;&gt;"",D13+E13,"")</f>
        <v>12361569.756250001</v>
      </c>
      <c r="G13" s="14">
        <f t="shared" ref="G13:G76" si="4">IF($B13&lt;&gt;"",G12-D13,"")</f>
        <v>737641125</v>
      </c>
    </row>
    <row r="14" spans="1:12" ht="16.5" customHeight="1">
      <c r="A14" s="3">
        <f t="shared" ca="1" si="0"/>
        <v>46081</v>
      </c>
      <c r="B14" s="4">
        <f t="shared" si="1"/>
        <v>4</v>
      </c>
      <c r="C14" s="2">
        <f t="shared" ca="1" si="2"/>
        <v>31</v>
      </c>
      <c r="D14" s="14">
        <f>IF($B13&lt;$D$5,IF(B13&lt;$G$7,0,$D$4/($D$5-$G$7)),IF($B13=$D$5,$D$4,""))</f>
        <v>7931625</v>
      </c>
      <c r="E14" s="15">
        <f ca="1">IF(AND($B14&lt;&gt;"",$B14&lt;=$G$4),$G13*C14*$D$6/360,IF(B14&lt;&gt;"",$G13*C14*$G$5/360,IF(AND(B13&lt;&gt;"",B13=$D$5),SUM($E$10:E13),"")))</f>
        <v>4382817.6843750011</v>
      </c>
      <c r="F14" s="402">
        <f t="shared" ca="1" si="3"/>
        <v>12314442.684375001</v>
      </c>
      <c r="G14" s="14">
        <f t="shared" si="4"/>
        <v>729709500</v>
      </c>
    </row>
    <row r="15" spans="1:12" ht="16.5" customHeight="1">
      <c r="A15" s="3">
        <f t="shared" ca="1" si="0"/>
        <v>46109</v>
      </c>
      <c r="B15" s="4">
        <f t="shared" si="1"/>
        <v>5</v>
      </c>
      <c r="C15" s="2">
        <f t="shared" ca="1" si="2"/>
        <v>28</v>
      </c>
      <c r="D15" s="14">
        <f t="shared" ref="D15:D78" si="5">IF($B14&lt;$D$5,IF(B14&lt;$G$7,0,$D$4/($D$5-$G$7)),IF($B14=$D$5,$D$4,""))</f>
        <v>7931625</v>
      </c>
      <c r="E15" s="15">
        <f ca="1">IF(AND($B15&lt;&gt;"",$B15&lt;=$G$4),$G14*C15*$D$6/360,IF(B15&lt;&gt;"",$G14*C15*$G$5/360,IF(AND(B14&lt;&gt;"",B14=$D$5),SUM($E$10:E14),"")))</f>
        <v>3916107.65</v>
      </c>
      <c r="F15" s="402">
        <f t="shared" ca="1" si="3"/>
        <v>11847732.65</v>
      </c>
      <c r="G15" s="14">
        <f t="shared" si="4"/>
        <v>721777875</v>
      </c>
    </row>
    <row r="16" spans="1:12" ht="16.5" customHeight="1">
      <c r="A16" s="3">
        <f t="shared" ca="1" si="0"/>
        <v>46140</v>
      </c>
      <c r="B16" s="4">
        <f t="shared" si="1"/>
        <v>6</v>
      </c>
      <c r="C16" s="2">
        <f t="shared" ca="1" si="2"/>
        <v>31</v>
      </c>
      <c r="D16" s="14">
        <f t="shared" si="5"/>
        <v>7931625</v>
      </c>
      <c r="E16" s="15">
        <f ca="1">IF(AND($B16&lt;&gt;"",$B16&lt;=$G$4),$G15*C16*$D$6/360,IF(B16&lt;&gt;"",$G15*C16*$G$5/360,IF(AND(B15&lt;&gt;"",B15=$D$5),SUM($E$10:E15),"")))</f>
        <v>4288563.5406250004</v>
      </c>
      <c r="F16" s="402">
        <f t="shared" ca="1" si="3"/>
        <v>12220188.540625</v>
      </c>
      <c r="G16" s="14">
        <f t="shared" si="4"/>
        <v>713846250</v>
      </c>
    </row>
    <row r="17" spans="1:12" ht="16.5" customHeight="1">
      <c r="A17" s="3">
        <f t="shared" ca="1" si="0"/>
        <v>46170</v>
      </c>
      <c r="B17" s="4">
        <f t="shared" si="1"/>
        <v>7</v>
      </c>
      <c r="C17" s="2">
        <f t="shared" ca="1" si="2"/>
        <v>30</v>
      </c>
      <c r="D17" s="14">
        <f t="shared" si="5"/>
        <v>7931625</v>
      </c>
      <c r="E17" s="15">
        <f ca="1">IF(AND($B17&lt;&gt;"",$B17&lt;=$G$4),$G16*C17*$D$6/360,IF(B17&lt;&gt;"",$G16*C17*$G$5/360,IF(AND(B16&lt;&gt;"",B16=$D$5),SUM($E$10:E16),"")))</f>
        <v>4104615.9375000005</v>
      </c>
      <c r="F17" s="402">
        <f t="shared" ca="1" si="3"/>
        <v>12036240.9375</v>
      </c>
      <c r="G17" s="14">
        <f t="shared" si="4"/>
        <v>705914625</v>
      </c>
      <c r="I17" s="14"/>
    </row>
    <row r="18" spans="1:12" ht="16.5" customHeight="1">
      <c r="A18" s="3">
        <f t="shared" ca="1" si="0"/>
        <v>46201</v>
      </c>
      <c r="B18" s="4">
        <f t="shared" si="1"/>
        <v>8</v>
      </c>
      <c r="C18" s="2">
        <f t="shared" ca="1" si="2"/>
        <v>31</v>
      </c>
      <c r="D18" s="14">
        <f t="shared" si="5"/>
        <v>7931625</v>
      </c>
      <c r="E18" s="15">
        <f ca="1">IF(AND($B18&lt;&gt;"",$B18&lt;=$G$4),$G17*C18*$D$6/360,IF(B18&lt;&gt;"",$G17*C18*$G$5/360,IF(AND(B17&lt;&gt;"",B17=$D$5),SUM($E$10:E17),"")))</f>
        <v>4194309.3968750006</v>
      </c>
      <c r="F18" s="402">
        <f t="shared" ca="1" si="3"/>
        <v>12125934.396875001</v>
      </c>
      <c r="G18" s="14">
        <f t="shared" si="4"/>
        <v>697983000</v>
      </c>
    </row>
    <row r="19" spans="1:12" ht="16.5" customHeight="1">
      <c r="A19" s="3">
        <f t="shared" ca="1" si="0"/>
        <v>46231</v>
      </c>
      <c r="B19" s="4">
        <f t="shared" si="1"/>
        <v>9</v>
      </c>
      <c r="C19" s="2">
        <f t="shared" ca="1" si="2"/>
        <v>30</v>
      </c>
      <c r="D19" s="14">
        <f t="shared" si="5"/>
        <v>7931625</v>
      </c>
      <c r="E19" s="15">
        <f ca="1">IF(AND($B19&lt;&gt;"",$B19&lt;=$G$4),$G18*C19*$D$6/360,IF(B19&lt;&gt;"",$G18*C19*$G$5/360,IF(AND(B18&lt;&gt;"",B18=$D$5),SUM($E$10:E18),"")))</f>
        <v>4013402.2500000005</v>
      </c>
      <c r="F19" s="402">
        <f t="shared" ca="1" si="3"/>
        <v>11945027.25</v>
      </c>
      <c r="G19" s="14">
        <f t="shared" si="4"/>
        <v>690051375</v>
      </c>
    </row>
    <row r="20" spans="1:12" ht="16.5" customHeight="1">
      <c r="A20" s="3">
        <f t="shared" ca="1" si="0"/>
        <v>46262</v>
      </c>
      <c r="B20" s="4">
        <f t="shared" si="1"/>
        <v>10</v>
      </c>
      <c r="C20" s="2">
        <f t="shared" ca="1" si="2"/>
        <v>31</v>
      </c>
      <c r="D20" s="14">
        <f t="shared" si="5"/>
        <v>7931625</v>
      </c>
      <c r="E20" s="15">
        <f ca="1">IF(AND($B20&lt;&gt;"",$B20&lt;=$G$4),$G19*C20*$D$6/360,IF(B20&lt;&gt;"",$G19*C20*$G$5/360,IF(AND(B19&lt;&gt;"",B19=$D$5),SUM($E$10:E19),"")))</f>
        <v>4100055.2531250007</v>
      </c>
      <c r="F20" s="402">
        <f t="shared" ca="1" si="3"/>
        <v>12031680.253125001</v>
      </c>
      <c r="G20" s="14">
        <f t="shared" si="4"/>
        <v>682119750</v>
      </c>
    </row>
    <row r="21" spans="1:12" ht="16.5" customHeight="1">
      <c r="A21" s="3">
        <f t="shared" ca="1" si="0"/>
        <v>46293</v>
      </c>
      <c r="B21" s="4">
        <f t="shared" si="1"/>
        <v>11</v>
      </c>
      <c r="C21" s="2">
        <f t="shared" ca="1" si="2"/>
        <v>31</v>
      </c>
      <c r="D21" s="14">
        <f t="shared" si="5"/>
        <v>7931625</v>
      </c>
      <c r="E21" s="15">
        <f ca="1">IF(AND($B21&lt;&gt;"",$B21&lt;=$G$4),$G20*C21*$D$6/360,IF(B21&lt;&gt;"",$G20*C21*$G$5/360,IF(AND(B20&lt;&gt;"",B20=$D$5),SUM($E$10:E20),"")))</f>
        <v>4052928.1812500008</v>
      </c>
      <c r="F21" s="402">
        <f t="shared" ca="1" si="3"/>
        <v>11984553.18125</v>
      </c>
      <c r="G21" s="14">
        <f t="shared" si="4"/>
        <v>674188125</v>
      </c>
    </row>
    <row r="22" spans="1:12" ht="16.5" customHeight="1">
      <c r="A22" s="3">
        <f t="shared" ca="1" si="0"/>
        <v>46323</v>
      </c>
      <c r="B22" s="4">
        <f t="shared" si="1"/>
        <v>12</v>
      </c>
      <c r="C22" s="2">
        <f t="shared" ca="1" si="2"/>
        <v>30</v>
      </c>
      <c r="D22" s="14">
        <f t="shared" si="5"/>
        <v>7931625</v>
      </c>
      <c r="E22" s="15">
        <f ca="1">IF(AND($B22&lt;&gt;"",$B22&lt;=$G$4),$G21*C22*$D$6/360,IF(B22&lt;&gt;"",$G21*C22*$G$5/360,IF(AND(B21&lt;&gt;"",B21=$D$5),SUM($E$10:E21),"")))</f>
        <v>3876581.71875</v>
      </c>
      <c r="F22" s="402">
        <f t="shared" ca="1" si="3"/>
        <v>11808206.71875</v>
      </c>
      <c r="G22" s="14">
        <f t="shared" si="4"/>
        <v>666256500</v>
      </c>
    </row>
    <row r="23" spans="1:12" ht="16.5" customHeight="1">
      <c r="A23" s="3">
        <f t="shared" ca="1" si="0"/>
        <v>46354</v>
      </c>
      <c r="B23" s="4">
        <f t="shared" si="1"/>
        <v>13</v>
      </c>
      <c r="C23" s="2">
        <f t="shared" ca="1" si="2"/>
        <v>31</v>
      </c>
      <c r="D23" s="14">
        <f t="shared" si="5"/>
        <v>7931625</v>
      </c>
      <c r="E23" s="15">
        <f ca="1">IF(AND($B23&lt;&gt;"",$B23&lt;=$G$4),$G22*C23*$D$6/360,IF(B23&lt;&gt;"",$G22*C23*$G$5/360,IF(AND(B22&lt;&gt;"",B22=$D$5),SUM($E$10:E22),"")))</f>
        <v>3958674.0375000001</v>
      </c>
      <c r="F23" s="402">
        <f t="shared" ca="1" si="3"/>
        <v>11890299.0375</v>
      </c>
      <c r="G23" s="14">
        <f t="shared" si="4"/>
        <v>658324875</v>
      </c>
    </row>
    <row r="24" spans="1:12" ht="16.5" customHeight="1">
      <c r="A24" s="3">
        <f t="shared" ca="1" si="0"/>
        <v>46384</v>
      </c>
      <c r="B24" s="4">
        <f t="shared" si="1"/>
        <v>14</v>
      </c>
      <c r="C24" s="2">
        <f t="shared" ca="1" si="2"/>
        <v>30</v>
      </c>
      <c r="D24" s="14">
        <f t="shared" si="5"/>
        <v>7931625</v>
      </c>
      <c r="E24" s="15">
        <f ca="1">IF(AND($B24&lt;&gt;"",$B24&lt;=$G$4),$G23*C24*$D$6/360,IF(B24&lt;&gt;"",$G23*C24*$G$5/360,IF(AND(B23&lt;&gt;"",B23=$D$5),SUM($E$10:E23),"")))</f>
        <v>3785368.03125</v>
      </c>
      <c r="F24" s="402">
        <f t="shared" ca="1" si="3"/>
        <v>11716993.03125</v>
      </c>
      <c r="G24" s="14">
        <f t="shared" si="4"/>
        <v>650393250</v>
      </c>
    </row>
    <row r="25" spans="1:12" ht="16.5" customHeight="1">
      <c r="A25" s="3">
        <f t="shared" ca="1" si="0"/>
        <v>46415</v>
      </c>
      <c r="B25" s="4">
        <f t="shared" si="1"/>
        <v>15</v>
      </c>
      <c r="C25" s="2">
        <f t="shared" ca="1" si="2"/>
        <v>31</v>
      </c>
      <c r="D25" s="14">
        <f t="shared" si="5"/>
        <v>7931625</v>
      </c>
      <c r="E25" s="15">
        <f ca="1">IF(AND($B25&lt;&gt;"",$B25&lt;=$G$4),$G24*C25*$D$6/360,IF(B25&lt;&gt;"",$G24*C25*$G$5/360,IF(AND(B24&lt;&gt;"",B24=$D$5),SUM($E$10:E24),"")))</f>
        <v>3864419.8937499998</v>
      </c>
      <c r="F25" s="402">
        <f t="shared" ca="1" si="3"/>
        <v>11796044.893750001</v>
      </c>
      <c r="G25" s="14">
        <f t="shared" si="4"/>
        <v>642461625</v>
      </c>
    </row>
    <row r="26" spans="1:12" ht="16.5" customHeight="1">
      <c r="A26" s="3">
        <f t="shared" ca="1" si="0"/>
        <v>46446</v>
      </c>
      <c r="B26" s="4">
        <f t="shared" si="1"/>
        <v>16</v>
      </c>
      <c r="C26" s="2">
        <f t="shared" ca="1" si="2"/>
        <v>31</v>
      </c>
      <c r="D26" s="14">
        <f t="shared" si="5"/>
        <v>7931625</v>
      </c>
      <c r="E26" s="15">
        <f ca="1">IF(AND($B26&lt;&gt;"",$B26&lt;=$G$4),$G25*C26*$D$6/360,IF(B26&lt;&gt;"",$G25*C26*$G$5/360,IF(AND(B25&lt;&gt;"",B25=$D$5),SUM($E$10:E25),"")))</f>
        <v>3817292.8218749999</v>
      </c>
      <c r="F26" s="402">
        <f t="shared" ca="1" si="3"/>
        <v>11748917.821875</v>
      </c>
      <c r="G26" s="14">
        <f t="shared" si="4"/>
        <v>634530000</v>
      </c>
    </row>
    <row r="27" spans="1:12" ht="16.5" customHeight="1">
      <c r="A27" s="3">
        <f t="shared" ca="1" si="0"/>
        <v>46474</v>
      </c>
      <c r="B27" s="4">
        <f t="shared" si="1"/>
        <v>17</v>
      </c>
      <c r="C27" s="2">
        <f t="shared" ca="1" si="2"/>
        <v>28</v>
      </c>
      <c r="D27" s="14">
        <f t="shared" si="5"/>
        <v>7931625</v>
      </c>
      <c r="E27" s="15">
        <f ca="1">IF(AND($B27&lt;&gt;"",$B27&lt;=$G$4),$G26*C27*$D$6/360,IF(B27&lt;&gt;"",$G26*C27*$G$5/360,IF(AND(B26&lt;&gt;"",B26=$D$5),SUM($E$10:E26),"")))</f>
        <v>3405311</v>
      </c>
      <c r="F27" s="402">
        <f t="shared" ca="1" si="3"/>
        <v>11336936</v>
      </c>
      <c r="G27" s="14">
        <f t="shared" si="4"/>
        <v>626598375</v>
      </c>
    </row>
    <row r="28" spans="1:12" ht="16.5" customHeight="1">
      <c r="A28" s="3">
        <f t="shared" ca="1" si="0"/>
        <v>46505</v>
      </c>
      <c r="B28" s="4">
        <f t="shared" si="1"/>
        <v>18</v>
      </c>
      <c r="C28" s="2">
        <f t="shared" ca="1" si="2"/>
        <v>31</v>
      </c>
      <c r="D28" s="14">
        <f t="shared" si="5"/>
        <v>7931625</v>
      </c>
      <c r="E28" s="15">
        <f ca="1">IF(AND($B28&lt;&gt;"",$B28&lt;=$G$4),$G27*C28*$D$6/360,IF(B28&lt;&gt;"",$G27*C28*$G$5/360,IF(AND(B27&lt;&gt;"",B27=$D$5),SUM($E$10:E27),"")))</f>
        <v>3723038.6781250001</v>
      </c>
      <c r="F28" s="402">
        <f t="shared" ca="1" si="3"/>
        <v>11654663.678125</v>
      </c>
      <c r="G28" s="14">
        <f t="shared" si="4"/>
        <v>618666750</v>
      </c>
    </row>
    <row r="29" spans="1:12" s="60" customFormat="1" ht="16.5" customHeight="1">
      <c r="A29" s="267">
        <f t="shared" ca="1" si="0"/>
        <v>46535</v>
      </c>
      <c r="B29" s="268">
        <f t="shared" si="1"/>
        <v>19</v>
      </c>
      <c r="C29" s="269">
        <f t="shared" ca="1" si="2"/>
        <v>30</v>
      </c>
      <c r="D29" s="270">
        <f t="shared" si="5"/>
        <v>7931625</v>
      </c>
      <c r="E29" s="271">
        <f ca="1">IF(AND($B29&lt;&gt;"",$B29&lt;=$G$4),$G28*C29*$D$6/360,IF(B29&lt;&gt;"",$G28*C29*$G$5/360,IF(AND(B28&lt;&gt;"",B28=$D$5),SUM($E$10:E28),"")))</f>
        <v>3557333.8125</v>
      </c>
      <c r="F29" s="402">
        <f t="shared" ca="1" si="3"/>
        <v>11488958.8125</v>
      </c>
      <c r="G29" s="270">
        <f t="shared" si="4"/>
        <v>610735125</v>
      </c>
      <c r="J29" s="74"/>
      <c r="L29" s="125"/>
    </row>
    <row r="30" spans="1:12" ht="16.5" customHeight="1">
      <c r="A30" s="3">
        <f t="shared" ca="1" si="0"/>
        <v>46566</v>
      </c>
      <c r="B30" s="4">
        <f t="shared" si="1"/>
        <v>20</v>
      </c>
      <c r="C30" s="2">
        <f t="shared" ca="1" si="2"/>
        <v>31</v>
      </c>
      <c r="D30" s="14">
        <f t="shared" si="5"/>
        <v>7931625</v>
      </c>
      <c r="E30" s="15">
        <f ca="1">IF(AND($B30&lt;&gt;"",$B30&lt;=$G$4),$G29*C30*$D$6/360,IF(B30&lt;&gt;"",$G29*C30*$G$5/360,IF(AND(B29&lt;&gt;"",B29=$D$5),SUM($E$10:E29),"")))</f>
        <v>3628784.5343749998</v>
      </c>
      <c r="F30" s="402">
        <f t="shared" ca="1" si="3"/>
        <v>11560409.534375001</v>
      </c>
      <c r="G30" s="14">
        <f t="shared" si="4"/>
        <v>602803500</v>
      </c>
    </row>
    <row r="31" spans="1:12" ht="16.5" customHeight="1">
      <c r="A31" s="3">
        <f t="shared" ca="1" si="0"/>
        <v>46596</v>
      </c>
      <c r="B31" s="4">
        <f t="shared" si="1"/>
        <v>21</v>
      </c>
      <c r="C31" s="2">
        <f t="shared" ca="1" si="2"/>
        <v>30</v>
      </c>
      <c r="D31" s="14">
        <f t="shared" si="5"/>
        <v>7931625</v>
      </c>
      <c r="E31" s="15">
        <f ca="1">IF(AND($B31&lt;&gt;"",$B31&lt;=$G$4),$G30*C31*$D$6/360,IF(B31&lt;&gt;"",$G30*C31*$G$5/360,IF(AND(B30&lt;&gt;"",B30=$D$5),SUM($E$10:E30),"")))</f>
        <v>3466120.125</v>
      </c>
      <c r="F31" s="402">
        <f t="shared" ca="1" si="3"/>
        <v>11397745.125</v>
      </c>
      <c r="G31" s="14">
        <f t="shared" si="4"/>
        <v>594871875</v>
      </c>
    </row>
    <row r="32" spans="1:12" ht="16.5" customHeight="1">
      <c r="A32" s="3">
        <f t="shared" ca="1" si="0"/>
        <v>46627</v>
      </c>
      <c r="B32" s="4">
        <f t="shared" si="1"/>
        <v>22</v>
      </c>
      <c r="C32" s="2">
        <f t="shared" ca="1" si="2"/>
        <v>31</v>
      </c>
      <c r="D32" s="14">
        <f t="shared" si="5"/>
        <v>7931625</v>
      </c>
      <c r="E32" s="15">
        <f ca="1">IF(AND($B32&lt;&gt;"",$B32&lt;=$G$4),$G31*C32*$D$6/360,IF(B32&lt;&gt;"",$G31*C32*$G$5/360,IF(AND(B31&lt;&gt;"",B31=$D$5),SUM($E$10:E31),"")))</f>
        <v>3534530.390625</v>
      </c>
      <c r="F32" s="402">
        <f t="shared" ca="1" si="3"/>
        <v>11466155.390625</v>
      </c>
      <c r="G32" s="14">
        <f t="shared" si="4"/>
        <v>586940250</v>
      </c>
    </row>
    <row r="33" spans="1:7" ht="16.5" customHeight="1">
      <c r="A33" s="3">
        <f t="shared" ca="1" si="0"/>
        <v>46658</v>
      </c>
      <c r="B33" s="4">
        <f t="shared" si="1"/>
        <v>23</v>
      </c>
      <c r="C33" s="2">
        <f t="shared" ca="1" si="2"/>
        <v>31</v>
      </c>
      <c r="D33" s="14">
        <f t="shared" si="5"/>
        <v>7931625</v>
      </c>
      <c r="E33" s="15">
        <f ca="1">IF(AND($B33&lt;&gt;"",$B33&lt;=$G$4),$G32*C33*$D$6/360,IF(B33&lt;&gt;"",$G32*C33*$G$5/360,IF(AND(B32&lt;&gt;"",B32=$D$5),SUM($E$10:E32),"")))</f>
        <v>3487403.3187500001</v>
      </c>
      <c r="F33" s="402">
        <f t="shared" ca="1" si="3"/>
        <v>11419028.31875</v>
      </c>
      <c r="G33" s="14">
        <f t="shared" si="4"/>
        <v>579008625</v>
      </c>
    </row>
    <row r="34" spans="1:7" ht="16.5" customHeight="1">
      <c r="A34" s="3">
        <f t="shared" ca="1" si="0"/>
        <v>46688</v>
      </c>
      <c r="B34" s="4">
        <f t="shared" si="1"/>
        <v>24</v>
      </c>
      <c r="C34" s="2">
        <f t="shared" ca="1" si="2"/>
        <v>30</v>
      </c>
      <c r="D34" s="14">
        <f t="shared" si="5"/>
        <v>7931625</v>
      </c>
      <c r="E34" s="15">
        <f ca="1">IF(AND($B34&lt;&gt;"",$B34&lt;=$G$4),$G33*C34*$D$6/360,IF(B34&lt;&gt;"",$G33*C34*$G$5/360,IF(AND(B33&lt;&gt;"",B33=$D$5),SUM($E$10:E33),"")))</f>
        <v>3329299.59375</v>
      </c>
      <c r="F34" s="402">
        <f t="shared" ca="1" si="3"/>
        <v>11260924.59375</v>
      </c>
      <c r="G34" s="14">
        <f t="shared" si="4"/>
        <v>571077000</v>
      </c>
    </row>
    <row r="35" spans="1:7" ht="16.5" customHeight="1">
      <c r="A35" s="272">
        <f t="shared" ca="1" si="0"/>
        <v>46719</v>
      </c>
      <c r="B35" s="273">
        <f t="shared" si="1"/>
        <v>25</v>
      </c>
      <c r="C35" s="274">
        <f t="shared" ca="1" si="2"/>
        <v>31</v>
      </c>
      <c r="D35" s="275">
        <f t="shared" si="5"/>
        <v>7931625</v>
      </c>
      <c r="E35" s="276">
        <f ca="1">IF(AND($B35&lt;&gt;"",$B35&lt;=$G$4),$G34*C35*$D$6/360,IF(B35&lt;&gt;"",$G34*C35*$G$5/360,IF(AND(B34&lt;&gt;"",B34=$D$5),SUM($E$10:E34),"")))</f>
        <v>4548786.9375</v>
      </c>
      <c r="F35" s="402">
        <f t="shared" ca="1" si="3"/>
        <v>12480411.9375</v>
      </c>
      <c r="G35" s="275">
        <f t="shared" si="4"/>
        <v>563145375</v>
      </c>
    </row>
    <row r="36" spans="1:7" ht="16.5" customHeight="1">
      <c r="A36" s="3">
        <f t="shared" ca="1" si="0"/>
        <v>46749</v>
      </c>
      <c r="B36" s="4">
        <f t="shared" si="1"/>
        <v>26</v>
      </c>
      <c r="C36" s="2">
        <f t="shared" ca="1" si="2"/>
        <v>30</v>
      </c>
      <c r="D36" s="14">
        <f t="shared" si="5"/>
        <v>7931625</v>
      </c>
      <c r="E36" s="15">
        <f ca="1">IF(AND($B36&lt;&gt;"",$B36&lt;=$G$4),$G35*C36*$D$6/360,IF(B36&lt;&gt;"",$G35*C36*$G$5/360,IF(AND(B35&lt;&gt;"",B35=$D$5),SUM($E$10:E35),"")))</f>
        <v>4340912.265625</v>
      </c>
      <c r="F36" s="402">
        <f t="shared" ca="1" si="3"/>
        <v>12272537.265625</v>
      </c>
      <c r="G36" s="14">
        <f t="shared" si="4"/>
        <v>555213750</v>
      </c>
    </row>
    <row r="37" spans="1:7" ht="16.5" customHeight="1">
      <c r="A37" s="3">
        <f t="shared" ca="1" si="0"/>
        <v>46780</v>
      </c>
      <c r="B37" s="4">
        <f t="shared" si="1"/>
        <v>27</v>
      </c>
      <c r="C37" s="2">
        <f t="shared" ca="1" si="2"/>
        <v>31</v>
      </c>
      <c r="D37" s="14">
        <f t="shared" si="5"/>
        <v>7931625</v>
      </c>
      <c r="E37" s="15">
        <f ca="1">IF(AND($B37&lt;&gt;"",$B37&lt;=$G$4),$G36*C37*$D$6/360,IF(B37&lt;&gt;"",$G36*C37*$G$5/360,IF(AND(B36&lt;&gt;"",B36=$D$5),SUM($E$10:E36),"")))</f>
        <v>4422431.744791667</v>
      </c>
      <c r="F37" s="402">
        <f t="shared" ca="1" si="3"/>
        <v>12354056.744791668</v>
      </c>
      <c r="G37" s="14">
        <f t="shared" si="4"/>
        <v>547282125</v>
      </c>
    </row>
    <row r="38" spans="1:7" ht="16.5" customHeight="1">
      <c r="A38" s="3">
        <f t="shared" ca="1" si="0"/>
        <v>46811</v>
      </c>
      <c r="B38" s="4">
        <f t="shared" si="1"/>
        <v>28</v>
      </c>
      <c r="C38" s="2">
        <f t="shared" ca="1" si="2"/>
        <v>31</v>
      </c>
      <c r="D38" s="14">
        <f t="shared" si="5"/>
        <v>7931625</v>
      </c>
      <c r="E38" s="15">
        <f ca="1">IF(AND($B38&lt;&gt;"",$B38&lt;=$G$4),$G37*C38*$D$6/360,IF(B38&lt;&gt;"",$G37*C38*$G$5/360,IF(AND(B37&lt;&gt;"",B37=$D$5),SUM($E$10:E37),"")))</f>
        <v>4359254.1484375</v>
      </c>
      <c r="F38" s="402">
        <f t="shared" ca="1" si="3"/>
        <v>12290879.1484375</v>
      </c>
      <c r="G38" s="14">
        <f t="shared" si="4"/>
        <v>539350500</v>
      </c>
    </row>
    <row r="39" spans="1:7" ht="16.5" customHeight="1">
      <c r="A39" s="3">
        <f t="shared" ca="1" si="0"/>
        <v>46840</v>
      </c>
      <c r="B39" s="4">
        <f t="shared" si="1"/>
        <v>29</v>
      </c>
      <c r="C39" s="2">
        <f t="shared" ca="1" si="2"/>
        <v>29</v>
      </c>
      <c r="D39" s="14">
        <f t="shared" si="5"/>
        <v>7931625</v>
      </c>
      <c r="E39" s="15">
        <f ca="1">IF(AND($B39&lt;&gt;"",$B39&lt;=$G$4),$G38*C39*$D$6/360,IF(B39&lt;&gt;"",$G38*C39*$G$5/360,IF(AND(B38&lt;&gt;"",B38=$D$5),SUM($E$10:E38),"")))</f>
        <v>4018910.3229166665</v>
      </c>
      <c r="F39" s="402">
        <f t="shared" ca="1" si="3"/>
        <v>11950535.322916666</v>
      </c>
      <c r="G39" s="14">
        <f t="shared" si="4"/>
        <v>531418875</v>
      </c>
    </row>
    <row r="40" spans="1:7" ht="16.5" customHeight="1">
      <c r="A40" s="3">
        <f t="shared" ca="1" si="0"/>
        <v>46871</v>
      </c>
      <c r="B40" s="4">
        <f t="shared" si="1"/>
        <v>30</v>
      </c>
      <c r="C40" s="2">
        <f t="shared" ca="1" si="2"/>
        <v>31</v>
      </c>
      <c r="D40" s="14">
        <f t="shared" si="5"/>
        <v>7931625</v>
      </c>
      <c r="E40" s="15">
        <f ca="1">IF(AND($B40&lt;&gt;"",$B40&lt;=$G$4),$G39*C40*$D$6/360,IF(B40&lt;&gt;"",$G39*C40*$G$5/360,IF(AND(B39&lt;&gt;"",B39=$D$5),SUM($E$10:E39),"")))</f>
        <v>4232898.955729167</v>
      </c>
      <c r="F40" s="402">
        <f t="shared" ca="1" si="3"/>
        <v>12164523.955729168</v>
      </c>
      <c r="G40" s="14">
        <f t="shared" si="4"/>
        <v>523487250</v>
      </c>
    </row>
    <row r="41" spans="1:7" ht="16.5" customHeight="1">
      <c r="A41" s="3">
        <f t="shared" ca="1" si="0"/>
        <v>46901</v>
      </c>
      <c r="B41" s="4">
        <f t="shared" si="1"/>
        <v>31</v>
      </c>
      <c r="C41" s="2">
        <f t="shared" ca="1" si="2"/>
        <v>30</v>
      </c>
      <c r="D41" s="14">
        <f t="shared" si="5"/>
        <v>7931625</v>
      </c>
      <c r="E41" s="15">
        <f ca="1">IF(AND($B41&lt;&gt;"",$B41&lt;=$G$4),$G40*C41*$D$6/360,IF(B41&lt;&gt;"",$G40*C41*$G$5/360,IF(AND(B40&lt;&gt;"",B40=$D$5),SUM($E$10:E40),"")))</f>
        <v>4035214.21875</v>
      </c>
      <c r="F41" s="402">
        <f t="shared" ca="1" si="3"/>
        <v>11966839.21875</v>
      </c>
      <c r="G41" s="14">
        <f t="shared" si="4"/>
        <v>515555625</v>
      </c>
    </row>
    <row r="42" spans="1:7" ht="16.5" customHeight="1">
      <c r="A42" s="3">
        <f t="shared" ca="1" si="0"/>
        <v>46932</v>
      </c>
      <c r="B42" s="4">
        <f t="shared" si="1"/>
        <v>32</v>
      </c>
      <c r="C42" s="2">
        <f t="shared" ca="1" si="2"/>
        <v>31</v>
      </c>
      <c r="D42" s="14">
        <f t="shared" si="5"/>
        <v>7931625</v>
      </c>
      <c r="E42" s="15">
        <f ca="1">IF(AND($B42&lt;&gt;"",$B42&lt;=$G$4),$G41*C42*$D$6/360,IF(B42&lt;&gt;"",$G41*C42*$G$5/360,IF(AND(B41&lt;&gt;"",B41=$D$5),SUM($E$10:E41),"")))</f>
        <v>4106543.7630208335</v>
      </c>
      <c r="F42" s="402">
        <f t="shared" ca="1" si="3"/>
        <v>12038168.763020834</v>
      </c>
      <c r="G42" s="14">
        <f t="shared" si="4"/>
        <v>507624000</v>
      </c>
    </row>
    <row r="43" spans="1:7" ht="16.5" customHeight="1">
      <c r="A43" s="3">
        <f t="shared" ca="1" si="0"/>
        <v>46962</v>
      </c>
      <c r="B43" s="4">
        <f t="shared" si="1"/>
        <v>33</v>
      </c>
      <c r="C43" s="2">
        <f t="shared" ca="1" si="2"/>
        <v>30</v>
      </c>
      <c r="D43" s="14">
        <f t="shared" si="5"/>
        <v>7931625</v>
      </c>
      <c r="E43" s="15">
        <f ca="1">IF(AND($B43&lt;&gt;"",$B43&lt;=$G$4),$G42*C43*$D$6/360,IF(B43&lt;&gt;"",$G42*C43*$G$5/360,IF(AND(B42&lt;&gt;"",B42=$D$5),SUM($E$10:E42),"")))</f>
        <v>3912935</v>
      </c>
      <c r="F43" s="402">
        <f t="shared" ca="1" si="3"/>
        <v>11844560</v>
      </c>
      <c r="G43" s="14">
        <f t="shared" si="4"/>
        <v>499692375</v>
      </c>
    </row>
    <row r="44" spans="1:7" ht="16.5" customHeight="1">
      <c r="A44" s="3">
        <f t="shared" ca="1" si="0"/>
        <v>46993</v>
      </c>
      <c r="B44" s="4">
        <f t="shared" si="1"/>
        <v>34</v>
      </c>
      <c r="C44" s="2">
        <f t="shared" ca="1" si="2"/>
        <v>31</v>
      </c>
      <c r="D44" s="14">
        <f t="shared" si="5"/>
        <v>7931625</v>
      </c>
      <c r="E44" s="15">
        <f ca="1">IF(AND($B44&lt;&gt;"",$B44&lt;=$G$4),$G43*C44*$D$6/360,IF(B44&lt;&gt;"",$G43*C44*$G$5/360,IF(AND(B43&lt;&gt;"",B43=$D$5),SUM($E$10:E43),"")))</f>
        <v>3980188.5703125</v>
      </c>
      <c r="F44" s="402">
        <f t="shared" ca="1" si="3"/>
        <v>11911813.5703125</v>
      </c>
      <c r="G44" s="14">
        <f t="shared" si="4"/>
        <v>491760750</v>
      </c>
    </row>
    <row r="45" spans="1:7" ht="16.5" customHeight="1">
      <c r="A45" s="3">
        <f t="shared" ca="1" si="0"/>
        <v>47024</v>
      </c>
      <c r="B45" s="4">
        <f t="shared" si="1"/>
        <v>35</v>
      </c>
      <c r="C45" s="2">
        <f t="shared" ca="1" si="2"/>
        <v>31</v>
      </c>
      <c r="D45" s="14">
        <f t="shared" si="5"/>
        <v>7931625</v>
      </c>
      <c r="E45" s="15">
        <f ca="1">IF(AND($B45&lt;&gt;"",$B45&lt;=$G$4),$G44*C45*$D$6/360,IF(B45&lt;&gt;"",$G44*C45*$G$5/360,IF(AND(B44&lt;&gt;"",B44=$D$5),SUM($E$10:E44),"")))</f>
        <v>3917010.9739583335</v>
      </c>
      <c r="F45" s="402">
        <f t="shared" ca="1" si="3"/>
        <v>11848635.973958334</v>
      </c>
      <c r="G45" s="14">
        <f t="shared" si="4"/>
        <v>483829125</v>
      </c>
    </row>
    <row r="46" spans="1:7" ht="16.5" customHeight="1">
      <c r="A46" s="3">
        <f t="shared" ca="1" si="0"/>
        <v>47054</v>
      </c>
      <c r="B46" s="4">
        <f t="shared" si="1"/>
        <v>36</v>
      </c>
      <c r="C46" s="2">
        <f t="shared" ca="1" si="2"/>
        <v>30</v>
      </c>
      <c r="D46" s="14">
        <f t="shared" si="5"/>
        <v>7931625</v>
      </c>
      <c r="E46" s="15">
        <f ca="1">IF(AND($B46&lt;&gt;"",$B46&lt;=$G$4),$G45*C46*$D$6/360,IF(B46&lt;&gt;"",$G45*C46*$G$5/360,IF(AND(B45&lt;&gt;"",B45=$D$5),SUM($E$10:E45),"")))</f>
        <v>3729516.171875</v>
      </c>
      <c r="F46" s="402">
        <f t="shared" ca="1" si="3"/>
        <v>11661141.171875</v>
      </c>
      <c r="G46" s="14">
        <f t="shared" si="4"/>
        <v>475897500</v>
      </c>
    </row>
    <row r="47" spans="1:7" ht="16.5" customHeight="1">
      <c r="A47" s="3">
        <f t="shared" ca="1" si="0"/>
        <v>47085</v>
      </c>
      <c r="B47" s="4">
        <f t="shared" si="1"/>
        <v>37</v>
      </c>
      <c r="C47" s="2">
        <f t="shared" ca="1" si="2"/>
        <v>31</v>
      </c>
      <c r="D47" s="14">
        <f t="shared" si="5"/>
        <v>7931625</v>
      </c>
      <c r="E47" s="15">
        <f ca="1">IF(AND($B47&lt;&gt;"",$B47&lt;=$G$4),$G46*C47*$D$6/360,IF(B47&lt;&gt;"",$G46*C47*$G$5/360,IF(AND(B46&lt;&gt;"",B46=$D$5),SUM($E$10:E46),"")))</f>
        <v>3790655.78125</v>
      </c>
      <c r="F47" s="402">
        <f t="shared" ca="1" si="3"/>
        <v>11722280.78125</v>
      </c>
      <c r="G47" s="14">
        <f t="shared" si="4"/>
        <v>467965875</v>
      </c>
    </row>
    <row r="48" spans="1:7" ht="16.5" customHeight="1">
      <c r="A48" s="3">
        <f t="shared" ca="1" si="0"/>
        <v>47115</v>
      </c>
      <c r="B48" s="4">
        <f t="shared" si="1"/>
        <v>38</v>
      </c>
      <c r="C48" s="2">
        <f t="shared" ca="1" si="2"/>
        <v>30</v>
      </c>
      <c r="D48" s="14">
        <f t="shared" si="5"/>
        <v>7931625</v>
      </c>
      <c r="E48" s="15">
        <f ca="1">IF(AND($B48&lt;&gt;"",$B48&lt;=$G$4),$G47*C48*$D$6/360,IF(B48&lt;&gt;"",$G47*C48*$G$5/360,IF(AND(B47&lt;&gt;"",B47=$D$5),SUM($E$10:E47),"")))</f>
        <v>3607236.953125</v>
      </c>
      <c r="F48" s="402">
        <f t="shared" ca="1" si="3"/>
        <v>11538861.953125</v>
      </c>
      <c r="G48" s="14">
        <f t="shared" si="4"/>
        <v>460034250</v>
      </c>
    </row>
    <row r="49" spans="1:7" ht="16.5" customHeight="1">
      <c r="A49" s="3">
        <f t="shared" ca="1" si="0"/>
        <v>47146</v>
      </c>
      <c r="B49" s="4">
        <f t="shared" si="1"/>
        <v>39</v>
      </c>
      <c r="C49" s="2">
        <f t="shared" ca="1" si="2"/>
        <v>31</v>
      </c>
      <c r="D49" s="14">
        <f t="shared" si="5"/>
        <v>7931625</v>
      </c>
      <c r="E49" s="15">
        <f ca="1">IF(AND($B49&lt;&gt;"",$B49&lt;=$G$4),$G48*C49*$D$6/360,IF(B49&lt;&gt;"",$G48*C49*$G$5/360,IF(AND(B48&lt;&gt;"",B48=$D$5),SUM($E$10:E48),"")))</f>
        <v>3664300.5885416665</v>
      </c>
      <c r="F49" s="402">
        <f t="shared" ca="1" si="3"/>
        <v>11595925.588541666</v>
      </c>
      <c r="G49" s="14">
        <f t="shared" si="4"/>
        <v>452102625</v>
      </c>
    </row>
    <row r="50" spans="1:7" ht="16.5" customHeight="1">
      <c r="A50" s="3">
        <f t="shared" ca="1" si="0"/>
        <v>47177</v>
      </c>
      <c r="B50" s="4">
        <f t="shared" si="1"/>
        <v>40</v>
      </c>
      <c r="C50" s="2">
        <f t="shared" ca="1" si="2"/>
        <v>31</v>
      </c>
      <c r="D50" s="14">
        <f t="shared" si="5"/>
        <v>7931625</v>
      </c>
      <c r="E50" s="15">
        <f ca="1">IF(AND($B50&lt;&gt;"",$B50&lt;=$G$4),$G49*C50*$D$6/360,IF(B50&lt;&gt;"",$G49*C50*$G$5/360,IF(AND(B49&lt;&gt;"",B49=$D$5),SUM($E$10:E49),"")))</f>
        <v>3601122.9921875</v>
      </c>
      <c r="F50" s="402">
        <f t="shared" ca="1" si="3"/>
        <v>11532747.9921875</v>
      </c>
      <c r="G50" s="14">
        <f t="shared" si="4"/>
        <v>444171000</v>
      </c>
    </row>
    <row r="51" spans="1:7" ht="16.5" customHeight="1">
      <c r="A51" s="3">
        <f t="shared" ca="1" si="0"/>
        <v>47205</v>
      </c>
      <c r="B51" s="4">
        <f t="shared" si="1"/>
        <v>41</v>
      </c>
      <c r="C51" s="2">
        <f t="shared" ca="1" si="2"/>
        <v>28</v>
      </c>
      <c r="D51" s="14">
        <f t="shared" si="5"/>
        <v>7931625</v>
      </c>
      <c r="E51" s="15">
        <f ca="1">IF(AND($B51&lt;&gt;"",$B51&lt;=$G$4),$G50*C51*$D$6/360,IF(B51&lt;&gt;"",$G50*C51*$G$5/360,IF(AND(B50&lt;&gt;"",B50=$D$5),SUM($E$10:E50),"")))</f>
        <v>3195563.5833333335</v>
      </c>
      <c r="F51" s="402">
        <f t="shared" ca="1" si="3"/>
        <v>11127188.583333334</v>
      </c>
      <c r="G51" s="14">
        <f t="shared" si="4"/>
        <v>436239375</v>
      </c>
    </row>
    <row r="52" spans="1:7" ht="16.5" customHeight="1">
      <c r="A52" s="3">
        <f t="shared" ca="1" si="0"/>
        <v>47236</v>
      </c>
      <c r="B52" s="4">
        <f t="shared" si="1"/>
        <v>42</v>
      </c>
      <c r="C52" s="2">
        <f t="shared" ca="1" si="2"/>
        <v>31</v>
      </c>
      <c r="D52" s="14">
        <f t="shared" si="5"/>
        <v>7931625</v>
      </c>
      <c r="E52" s="15">
        <f ca="1">IF(AND($B52&lt;&gt;"",$B52&lt;=$G$4),$G51*C52*$D$6/360,IF(B52&lt;&gt;"",$G51*C52*$G$5/360,IF(AND(B51&lt;&gt;"",B51=$D$5),SUM($E$10:E51),"")))</f>
        <v>3474767.7994791665</v>
      </c>
      <c r="F52" s="402">
        <f t="shared" ca="1" si="3"/>
        <v>11406392.799479166</v>
      </c>
      <c r="G52" s="14">
        <f t="shared" si="4"/>
        <v>428307750</v>
      </c>
    </row>
    <row r="53" spans="1:7" ht="16.5" customHeight="1">
      <c r="A53" s="3">
        <f t="shared" ca="1" si="0"/>
        <v>47266</v>
      </c>
      <c r="B53" s="4">
        <f t="shared" si="1"/>
        <v>43</v>
      </c>
      <c r="C53" s="2">
        <f t="shared" ca="1" si="2"/>
        <v>30</v>
      </c>
      <c r="D53" s="14">
        <f t="shared" si="5"/>
        <v>7931625</v>
      </c>
      <c r="E53" s="15">
        <f ca="1">IF(AND($B53&lt;&gt;"",$B53&lt;=$G$4),$G52*C53*$D$6/360,IF(B53&lt;&gt;"",$G52*C53*$G$5/360,IF(AND(B52&lt;&gt;"",B52=$D$5),SUM($E$10:E52),"")))</f>
        <v>3301538.90625</v>
      </c>
      <c r="F53" s="402">
        <f t="shared" ca="1" si="3"/>
        <v>11233163.90625</v>
      </c>
      <c r="G53" s="14">
        <f t="shared" si="4"/>
        <v>420376125</v>
      </c>
    </row>
    <row r="54" spans="1:7" ht="16.5" customHeight="1">
      <c r="A54" s="3">
        <f t="shared" ca="1" si="0"/>
        <v>47297</v>
      </c>
      <c r="B54" s="4">
        <f t="shared" si="1"/>
        <v>44</v>
      </c>
      <c r="C54" s="2">
        <f t="shared" ca="1" si="2"/>
        <v>31</v>
      </c>
      <c r="D54" s="14">
        <f t="shared" si="5"/>
        <v>7931625</v>
      </c>
      <c r="E54" s="15">
        <f ca="1">IF(AND($B54&lt;&gt;"",$B54&lt;=$G$4),$G53*C54*$D$6/360,IF(B54&lt;&gt;"",$G53*C54*$G$5/360,IF(AND(B53&lt;&gt;"",B53=$D$5),SUM($E$10:E53),"")))</f>
        <v>3348412.6067708335</v>
      </c>
      <c r="F54" s="402">
        <f t="shared" ca="1" si="3"/>
        <v>11280037.606770834</v>
      </c>
      <c r="G54" s="14">
        <f t="shared" si="4"/>
        <v>412444500</v>
      </c>
    </row>
    <row r="55" spans="1:7" ht="16.5" customHeight="1">
      <c r="A55" s="3">
        <f t="shared" ca="1" si="0"/>
        <v>47327</v>
      </c>
      <c r="B55" s="4">
        <f t="shared" si="1"/>
        <v>45</v>
      </c>
      <c r="C55" s="2">
        <f t="shared" ca="1" si="2"/>
        <v>30</v>
      </c>
      <c r="D55" s="14">
        <f t="shared" si="5"/>
        <v>7931625</v>
      </c>
      <c r="E55" s="15">
        <f ca="1">IF(AND($B55&lt;&gt;"",$B55&lt;=$G$4),$G54*C55*$D$6/360,IF(B55&lt;&gt;"",$G54*C55*$G$5/360,IF(AND(B54&lt;&gt;"",B54=$D$5),SUM($E$10:E54),"")))</f>
        <v>3179259.6875</v>
      </c>
      <c r="F55" s="402">
        <f t="shared" ca="1" si="3"/>
        <v>11110884.6875</v>
      </c>
      <c r="G55" s="14">
        <f t="shared" si="4"/>
        <v>404512875</v>
      </c>
    </row>
    <row r="56" spans="1:7" ht="16.5" customHeight="1">
      <c r="A56" s="3">
        <f t="shared" ca="1" si="0"/>
        <v>47358</v>
      </c>
      <c r="B56" s="4">
        <f t="shared" si="1"/>
        <v>46</v>
      </c>
      <c r="C56" s="2">
        <f t="shared" ca="1" si="2"/>
        <v>31</v>
      </c>
      <c r="D56" s="14">
        <f t="shared" si="5"/>
        <v>7931625</v>
      </c>
      <c r="E56" s="15">
        <f ca="1">IF(AND($B56&lt;&gt;"",$B56&lt;=$G$4),$G55*C56*$D$6/360,IF(B56&lt;&gt;"",$G55*C56*$G$5/360,IF(AND(B55&lt;&gt;"",B55=$D$5),SUM($E$10:E55),"")))</f>
        <v>3222057.4140625</v>
      </c>
      <c r="F56" s="402">
        <f t="shared" ca="1" si="3"/>
        <v>11153682.4140625</v>
      </c>
      <c r="G56" s="14">
        <f t="shared" si="4"/>
        <v>396581250</v>
      </c>
    </row>
    <row r="57" spans="1:7" ht="16.5" customHeight="1">
      <c r="A57" s="3">
        <f t="shared" ca="1" si="0"/>
        <v>47389</v>
      </c>
      <c r="B57" s="4">
        <f t="shared" si="1"/>
        <v>47</v>
      </c>
      <c r="C57" s="2">
        <f t="shared" ca="1" si="2"/>
        <v>31</v>
      </c>
      <c r="D57" s="14">
        <f t="shared" si="5"/>
        <v>7931625</v>
      </c>
      <c r="E57" s="15">
        <f ca="1">IF(AND($B57&lt;&gt;"",$B57&lt;=$G$4),$G56*C57*$D$6/360,IF(B57&lt;&gt;"",$G56*C57*$G$5/360,IF(AND(B56&lt;&gt;"",B56=$D$5),SUM($E$10:E56),"")))</f>
        <v>3158879.8177083335</v>
      </c>
      <c r="F57" s="402">
        <f t="shared" ca="1" si="3"/>
        <v>11090504.817708334</v>
      </c>
      <c r="G57" s="14">
        <f t="shared" si="4"/>
        <v>388649625</v>
      </c>
    </row>
    <row r="58" spans="1:7" ht="16.5" hidden="1" customHeight="1">
      <c r="A58" s="3">
        <f t="shared" ca="1" si="0"/>
        <v>47419</v>
      </c>
      <c r="B58" s="4">
        <f t="shared" si="1"/>
        <v>48</v>
      </c>
      <c r="C58" s="2">
        <f t="shared" ca="1" si="2"/>
        <v>30</v>
      </c>
      <c r="D58" s="14">
        <f t="shared" si="5"/>
        <v>7931625</v>
      </c>
      <c r="E58" s="15">
        <f ca="1">IF(AND($B58&lt;&gt;"",$B58&lt;=$G$4),$G57*C58*$D$6/360,IF(B58&lt;&gt;"",$G57*C58*$G$5/360,IF(AND(B57&lt;&gt;"",B57=$D$5),SUM($E$10:E57),"")))</f>
        <v>2995840.859375</v>
      </c>
      <c r="F58" s="402">
        <f t="shared" ca="1" si="3"/>
        <v>10927465.859375</v>
      </c>
      <c r="G58" s="14">
        <f t="shared" si="4"/>
        <v>380718000</v>
      </c>
    </row>
    <row r="59" spans="1:7" ht="16.5" customHeight="1">
      <c r="A59" s="3">
        <f t="shared" ca="1" si="0"/>
        <v>47450</v>
      </c>
      <c r="B59" s="4">
        <f t="shared" si="1"/>
        <v>49</v>
      </c>
      <c r="C59" s="2">
        <f t="shared" ca="1" si="2"/>
        <v>31</v>
      </c>
      <c r="D59" s="14">
        <f t="shared" si="5"/>
        <v>7931625</v>
      </c>
      <c r="E59" s="15">
        <f ca="1">IF(AND($B59&lt;&gt;"",$B59&lt;=$G$4),$G58*C59*$D$6/360,IF(B59&lt;&gt;"",$G58*C59*$G$5/360,IF(AND(B58&lt;&gt;"",B58=$D$5),SUM($E$10:E58),"")))</f>
        <v>3032524.625</v>
      </c>
      <c r="F59" s="402">
        <f t="shared" ca="1" si="3"/>
        <v>10964149.625</v>
      </c>
      <c r="G59" s="14">
        <f t="shared" si="4"/>
        <v>372786375</v>
      </c>
    </row>
    <row r="60" spans="1:7" ht="16.5" customHeight="1">
      <c r="A60" s="3">
        <f ca="1">IF(B59&lt;$D$5,DATE(YEAR(A59),MONTH(A59)+1,DAY(A59)),IF(B59=$D$5,"Tổng",""))</f>
        <v>47480</v>
      </c>
      <c r="B60" s="4">
        <f>IF(B59&lt;$D$5,B59+1,"")</f>
        <v>50</v>
      </c>
      <c r="C60" s="2">
        <f ca="1">IF(B60&lt;&gt;"",A60-A59,"")</f>
        <v>30</v>
      </c>
      <c r="D60" s="14">
        <f>IF($B59&lt;$D$5,IF(B59&lt;$G$7,0,$D$4/($D$5-$G$7)),IF($B59=$D$5,$D$4,""))</f>
        <v>7931625</v>
      </c>
      <c r="E60" s="15">
        <f ca="1">IF(AND($B60&lt;&gt;"",$B60&lt;=$G$4),$G59*C60*$D$6/360,IF(B60&lt;&gt;"",$G59*C60*$G$5/360,IF(AND(B59&lt;&gt;"",B59=$D$5),SUM($E$10:E59),"")))</f>
        <v>2873561.640625</v>
      </c>
      <c r="F60" s="402">
        <f t="shared" ca="1" si="3"/>
        <v>10805186.640625</v>
      </c>
      <c r="G60" s="14">
        <f>IF($B60&lt;&gt;"",G59-D60,"")</f>
        <v>364854750</v>
      </c>
    </row>
    <row r="61" spans="1:7" ht="16.5" customHeight="1">
      <c r="A61" s="3">
        <f t="shared" ca="1" si="0"/>
        <v>47511</v>
      </c>
      <c r="B61" s="4">
        <f t="shared" si="1"/>
        <v>51</v>
      </c>
      <c r="C61" s="2">
        <f t="shared" ca="1" si="2"/>
        <v>31</v>
      </c>
      <c r="D61" s="14">
        <f t="shared" si="5"/>
        <v>7931625</v>
      </c>
      <c r="E61" s="15">
        <f ca="1">IF(AND($B61&lt;&gt;"",$B61&lt;=$G$4),$G60*C61*$D$6/360,IF(B61&lt;&gt;"",$G60*C61*$G$5/360,IF(AND(B60&lt;&gt;"",B60=$D$5),SUM($E$10:E60),"")))</f>
        <v>2906169.4322916665</v>
      </c>
      <c r="F61" s="402">
        <f t="shared" ca="1" si="3"/>
        <v>10837794.432291666</v>
      </c>
      <c r="G61" s="14">
        <f t="shared" si="4"/>
        <v>356923125</v>
      </c>
    </row>
    <row r="62" spans="1:7" ht="16.5" customHeight="1">
      <c r="A62" s="3">
        <f t="shared" ca="1" si="0"/>
        <v>47542</v>
      </c>
      <c r="B62" s="4">
        <f t="shared" si="1"/>
        <v>52</v>
      </c>
      <c r="C62" s="2">
        <f t="shared" ca="1" si="2"/>
        <v>31</v>
      </c>
      <c r="D62" s="14">
        <f t="shared" si="5"/>
        <v>7931625</v>
      </c>
      <c r="E62" s="15">
        <f ca="1">IF(AND($B62&lt;&gt;"",$B62&lt;=$G$4),$G61*C62*$D$6/360,IF(B62&lt;&gt;"",$G61*C62*$G$5/360,IF(AND(B61&lt;&gt;"",B61=$D$5),SUM($E$10:E61),"")))</f>
        <v>2842991.8359375</v>
      </c>
      <c r="F62" s="402">
        <f t="shared" ca="1" si="3"/>
        <v>10774616.8359375</v>
      </c>
      <c r="G62" s="14">
        <f t="shared" si="4"/>
        <v>348991500</v>
      </c>
    </row>
    <row r="63" spans="1:7" ht="16.5" customHeight="1">
      <c r="A63" s="3">
        <f t="shared" ca="1" si="0"/>
        <v>47570</v>
      </c>
      <c r="B63" s="4">
        <f t="shared" si="1"/>
        <v>53</v>
      </c>
      <c r="C63" s="2">
        <f t="shared" ca="1" si="2"/>
        <v>28</v>
      </c>
      <c r="D63" s="14">
        <f t="shared" si="5"/>
        <v>7931625</v>
      </c>
      <c r="E63" s="15">
        <f ca="1">IF(AND($B63&lt;&gt;"",$B63&lt;=$G$4),$G62*C63*$D$6/360,IF(B63&lt;&gt;"",$G62*C63*$G$5/360,IF(AND(B62&lt;&gt;"",B62=$D$5),SUM($E$10:E62),"")))</f>
        <v>2510799.9583333335</v>
      </c>
      <c r="F63" s="402">
        <f t="shared" ca="1" si="3"/>
        <v>10442424.958333334</v>
      </c>
      <c r="G63" s="14">
        <f t="shared" si="4"/>
        <v>341059875</v>
      </c>
    </row>
    <row r="64" spans="1:7" ht="16.5" customHeight="1">
      <c r="A64" s="3">
        <f t="shared" ca="1" si="0"/>
        <v>47601</v>
      </c>
      <c r="B64" s="4">
        <f t="shared" si="1"/>
        <v>54</v>
      </c>
      <c r="C64" s="2">
        <f t="shared" ca="1" si="2"/>
        <v>31</v>
      </c>
      <c r="D64" s="14">
        <f t="shared" si="5"/>
        <v>7931625</v>
      </c>
      <c r="E64" s="15">
        <f ca="1">IF(AND($B64&lt;&gt;"",$B64&lt;=$G$4),$G63*C64*$D$6/360,IF(B64&lt;&gt;"",$G63*C64*$G$5/360,IF(AND(B63&lt;&gt;"",B63=$D$5),SUM($E$10:E63),"")))</f>
        <v>2716636.6432291665</v>
      </c>
      <c r="F64" s="402">
        <f t="shared" ca="1" si="3"/>
        <v>10648261.643229166</v>
      </c>
      <c r="G64" s="14">
        <f t="shared" si="4"/>
        <v>333128250</v>
      </c>
    </row>
    <row r="65" spans="1:7" ht="16.5" customHeight="1">
      <c r="A65" s="3">
        <f t="shared" ca="1" si="0"/>
        <v>47631</v>
      </c>
      <c r="B65" s="4">
        <f t="shared" si="1"/>
        <v>55</v>
      </c>
      <c r="C65" s="2">
        <f t="shared" ca="1" si="2"/>
        <v>30</v>
      </c>
      <c r="D65" s="14">
        <f t="shared" si="5"/>
        <v>7931625</v>
      </c>
      <c r="E65" s="15">
        <f ca="1">IF(AND($B65&lt;&gt;"",$B65&lt;=$G$4),$G64*C65*$D$6/360,IF(B65&lt;&gt;"",$G64*C65*$G$5/360,IF(AND(B64&lt;&gt;"",B64=$D$5),SUM($E$10:E64),"")))</f>
        <v>2567863.59375</v>
      </c>
      <c r="F65" s="402">
        <f t="shared" ca="1" si="3"/>
        <v>10499488.59375</v>
      </c>
      <c r="G65" s="14">
        <f t="shared" si="4"/>
        <v>325196625</v>
      </c>
    </row>
    <row r="66" spans="1:7" ht="16.5" customHeight="1">
      <c r="A66" s="3">
        <f t="shared" ca="1" si="0"/>
        <v>47662</v>
      </c>
      <c r="B66" s="4">
        <f t="shared" si="1"/>
        <v>56</v>
      </c>
      <c r="C66" s="2">
        <f t="shared" ca="1" si="2"/>
        <v>31</v>
      </c>
      <c r="D66" s="14">
        <f t="shared" si="5"/>
        <v>7931625</v>
      </c>
      <c r="E66" s="15">
        <f ca="1">IF(AND($B66&lt;&gt;"",$B66&lt;=$G$4),$G65*C66*$D$6/360,IF(B66&lt;&gt;"",$G65*C66*$G$5/360,IF(AND(B65&lt;&gt;"",B65=$D$5),SUM($E$10:E65),"")))</f>
        <v>2590281.4505208335</v>
      </c>
      <c r="F66" s="402">
        <f t="shared" ca="1" si="3"/>
        <v>10521906.450520834</v>
      </c>
      <c r="G66" s="14">
        <f t="shared" si="4"/>
        <v>317265000</v>
      </c>
    </row>
    <row r="67" spans="1:7" ht="16.5" customHeight="1">
      <c r="A67" s="3">
        <f t="shared" ca="1" si="0"/>
        <v>47692</v>
      </c>
      <c r="B67" s="4">
        <f t="shared" si="1"/>
        <v>57</v>
      </c>
      <c r="C67" s="2">
        <f t="shared" ca="1" si="2"/>
        <v>30</v>
      </c>
      <c r="D67" s="14">
        <f t="shared" si="5"/>
        <v>7931625</v>
      </c>
      <c r="E67" s="15">
        <f ca="1">IF(AND($B67&lt;&gt;"",$B67&lt;=$G$4),$G66*C67*$D$6/360,IF(B67&lt;&gt;"",$G66*C67*$G$5/360,IF(AND(B66&lt;&gt;"",B66=$D$5),SUM($E$10:E66),"")))</f>
        <v>2445584.375</v>
      </c>
      <c r="F67" s="402">
        <f t="shared" ca="1" si="3"/>
        <v>10377209.375</v>
      </c>
      <c r="G67" s="14">
        <f t="shared" si="4"/>
        <v>309333375</v>
      </c>
    </row>
    <row r="68" spans="1:7" ht="16.5" customHeight="1">
      <c r="A68" s="3">
        <f t="shared" ca="1" si="0"/>
        <v>47723</v>
      </c>
      <c r="B68" s="4">
        <f t="shared" si="1"/>
        <v>58</v>
      </c>
      <c r="C68" s="2">
        <f t="shared" ca="1" si="2"/>
        <v>31</v>
      </c>
      <c r="D68" s="14">
        <f t="shared" si="5"/>
        <v>7931625</v>
      </c>
      <c r="E68" s="15">
        <f ca="1">IF(AND($B68&lt;&gt;"",$B68&lt;=$G$4),$G67*C68*$D$6/360,IF(B68&lt;&gt;"",$G67*C68*$G$5/360,IF(AND(B67&lt;&gt;"",B67=$D$5),SUM($E$10:E67),"")))</f>
        <v>2463926.2578125</v>
      </c>
      <c r="F68" s="402">
        <f t="shared" ca="1" si="3"/>
        <v>10395551.2578125</v>
      </c>
      <c r="G68" s="14">
        <f t="shared" si="4"/>
        <v>301401750</v>
      </c>
    </row>
    <row r="69" spans="1:7" ht="16.5" customHeight="1">
      <c r="A69" s="3">
        <f t="shared" ca="1" si="0"/>
        <v>47754</v>
      </c>
      <c r="B69" s="4">
        <f t="shared" si="1"/>
        <v>59</v>
      </c>
      <c r="C69" s="2">
        <f t="shared" ca="1" si="2"/>
        <v>31</v>
      </c>
      <c r="D69" s="14">
        <f t="shared" si="5"/>
        <v>7931625</v>
      </c>
      <c r="E69" s="15">
        <f ca="1">IF(AND($B69&lt;&gt;"",$B69&lt;=$G$4),$G68*C69*$D$6/360,IF(B69&lt;&gt;"",$G68*C69*$G$5/360,IF(AND(B68&lt;&gt;"",B68=$D$5),SUM($E$10:E68),"")))</f>
        <v>2400748.6614583335</v>
      </c>
      <c r="F69" s="402">
        <f t="shared" ca="1" si="3"/>
        <v>10332373.661458334</v>
      </c>
      <c r="G69" s="14">
        <f t="shared" si="4"/>
        <v>293470125</v>
      </c>
    </row>
    <row r="70" spans="1:7" ht="16.5" customHeight="1">
      <c r="A70" s="3">
        <f t="shared" ca="1" si="0"/>
        <v>47784</v>
      </c>
      <c r="B70" s="4">
        <f t="shared" si="1"/>
        <v>60</v>
      </c>
      <c r="C70" s="2">
        <f t="shared" ca="1" si="2"/>
        <v>30</v>
      </c>
      <c r="D70" s="14">
        <f t="shared" si="5"/>
        <v>7931625</v>
      </c>
      <c r="E70" s="15">
        <f ca="1">IF(AND($B70&lt;&gt;"",$B70&lt;=$G$4),$G69*C70*$D$6/360,IF(B70&lt;&gt;"",$G69*C70*$G$5/360,IF(AND(B69&lt;&gt;"",B69=$D$5),SUM($E$10:E69),"")))</f>
        <v>2262165.546875</v>
      </c>
      <c r="F70" s="402">
        <f t="shared" ca="1" si="3"/>
        <v>10193790.546875</v>
      </c>
      <c r="G70" s="14">
        <f t="shared" si="4"/>
        <v>285538500</v>
      </c>
    </row>
    <row r="71" spans="1:7" ht="16.5" customHeight="1">
      <c r="A71" s="3">
        <f t="shared" ca="1" si="0"/>
        <v>47815</v>
      </c>
      <c r="B71" s="4">
        <f t="shared" si="1"/>
        <v>61</v>
      </c>
      <c r="C71" s="2">
        <f t="shared" ca="1" si="2"/>
        <v>31</v>
      </c>
      <c r="D71" s="14">
        <f t="shared" si="5"/>
        <v>7931625</v>
      </c>
      <c r="E71" s="15">
        <f ca="1">IF(AND($B71&lt;&gt;"",$B71&lt;=$G$4),$G70*C71*$D$6/360,IF(B71&lt;&gt;"",$G70*C71*$G$5/360,IF(AND(B70&lt;&gt;"",B70=$D$5),SUM($E$10:E70),"")))</f>
        <v>2274393.46875</v>
      </c>
      <c r="F71" s="402">
        <f t="shared" ca="1" si="3"/>
        <v>10206018.46875</v>
      </c>
      <c r="G71" s="14">
        <f t="shared" si="4"/>
        <v>277606875</v>
      </c>
    </row>
    <row r="72" spans="1:7" ht="16.5" customHeight="1">
      <c r="A72" s="3">
        <f t="shared" ca="1" si="0"/>
        <v>47845</v>
      </c>
      <c r="B72" s="4">
        <f t="shared" si="1"/>
        <v>62</v>
      </c>
      <c r="C72" s="2">
        <f t="shared" ca="1" si="2"/>
        <v>30</v>
      </c>
      <c r="D72" s="14">
        <f t="shared" si="5"/>
        <v>7931625</v>
      </c>
      <c r="E72" s="15">
        <f ca="1">IF(AND($B72&lt;&gt;"",$B72&lt;=$G$4),$G71*C72*$D$6/360,IF(B72&lt;&gt;"",$G71*C72*$G$5/360,IF(AND(B71&lt;&gt;"",B71=$D$5),SUM($E$10:E71),"")))</f>
        <v>2139886.328125</v>
      </c>
      <c r="F72" s="402">
        <f t="shared" ca="1" si="3"/>
        <v>10071511.328125</v>
      </c>
      <c r="G72" s="14">
        <f t="shared" si="4"/>
        <v>269675250</v>
      </c>
    </row>
    <row r="73" spans="1:7" ht="16.5" customHeight="1">
      <c r="A73" s="3">
        <f t="shared" ca="1" si="0"/>
        <v>47876</v>
      </c>
      <c r="B73" s="4">
        <f t="shared" si="1"/>
        <v>63</v>
      </c>
      <c r="C73" s="2">
        <f t="shared" ca="1" si="2"/>
        <v>31</v>
      </c>
      <c r="D73" s="14">
        <f t="shared" si="5"/>
        <v>7931625</v>
      </c>
      <c r="E73" s="15">
        <f ca="1">IF(AND($B73&lt;&gt;"",$B73&lt;=$G$4),$G72*C73*$D$6/360,IF(B73&lt;&gt;"",$G72*C73*$G$5/360,IF(AND(B72&lt;&gt;"",B72=$D$5),SUM($E$10:E72),"")))</f>
        <v>2148038.2760416665</v>
      </c>
      <c r="F73" s="402">
        <f t="shared" ca="1" si="3"/>
        <v>10079663.276041666</v>
      </c>
      <c r="G73" s="14">
        <f t="shared" si="4"/>
        <v>261743625</v>
      </c>
    </row>
    <row r="74" spans="1:7" ht="16.5" customHeight="1">
      <c r="A74" s="3">
        <f t="shared" ca="1" si="0"/>
        <v>47907</v>
      </c>
      <c r="B74" s="4">
        <f t="shared" si="1"/>
        <v>64</v>
      </c>
      <c r="C74" s="2">
        <f t="shared" ca="1" si="2"/>
        <v>31</v>
      </c>
      <c r="D74" s="14">
        <f t="shared" si="5"/>
        <v>7931625</v>
      </c>
      <c r="E74" s="15">
        <f ca="1">IF(AND($B74&lt;&gt;"",$B74&lt;=$G$4),$G73*C74*$D$6/360,IF(B74&lt;&gt;"",$G73*C74*$G$5/360,IF(AND(B73&lt;&gt;"",B73=$D$5),SUM($E$10:E73),"")))</f>
        <v>2084860.6796875</v>
      </c>
      <c r="F74" s="402">
        <f t="shared" ca="1" si="3"/>
        <v>10016485.6796875</v>
      </c>
      <c r="G74" s="14">
        <f t="shared" si="4"/>
        <v>253812000</v>
      </c>
    </row>
    <row r="75" spans="1:7" ht="16.5" customHeight="1">
      <c r="A75" s="3">
        <f t="shared" ref="A75:A138" ca="1" si="6">IF(B74&lt;$D$5,DATE(YEAR(A74),MONTH(A74)+1,DAY(A74)),IF(B74=$D$5,"Tổng",""))</f>
        <v>47935</v>
      </c>
      <c r="B75" s="4">
        <f t="shared" ref="B75:B138" si="7">IF(B74&lt;$D$5,B74+1,"")</f>
        <v>65</v>
      </c>
      <c r="C75" s="2">
        <f t="shared" ca="1" si="2"/>
        <v>28</v>
      </c>
      <c r="D75" s="14">
        <f t="shared" si="5"/>
        <v>7931625</v>
      </c>
      <c r="E75" s="15">
        <f ca="1">IF(AND($B75&lt;&gt;"",$B75&lt;=$G$4),$G74*C75*$D$6/360,IF(B75&lt;&gt;"",$G74*C75*$G$5/360,IF(AND(B74&lt;&gt;"",B74=$D$5),SUM($E$10:E74),"")))</f>
        <v>1826036.3333333333</v>
      </c>
      <c r="F75" s="402">
        <f t="shared" ca="1" si="3"/>
        <v>9757661.333333334</v>
      </c>
      <c r="G75" s="14">
        <f t="shared" si="4"/>
        <v>245880375</v>
      </c>
    </row>
    <row r="76" spans="1:7" ht="16.5" customHeight="1">
      <c r="A76" s="3">
        <f t="shared" ca="1" si="6"/>
        <v>47966</v>
      </c>
      <c r="B76" s="4">
        <f t="shared" si="7"/>
        <v>66</v>
      </c>
      <c r="C76" s="2">
        <f t="shared" ref="C76:C139" ca="1" si="8">IF(B76&lt;&gt;"",A76-A75,"")</f>
        <v>31</v>
      </c>
      <c r="D76" s="14">
        <f t="shared" si="5"/>
        <v>7931625</v>
      </c>
      <c r="E76" s="15">
        <f ca="1">IF(AND($B76&lt;&gt;"",$B76&lt;=$G$4),$G75*C76*$D$6/360,IF(B76&lt;&gt;"",$G75*C76*$G$5/360,IF(AND(B75&lt;&gt;"",B75=$D$5),SUM($E$10:E75),"")))</f>
        <v>1958505.4869791667</v>
      </c>
      <c r="F76" s="402">
        <f t="shared" ref="F76:F139" ca="1" si="9">IF(D76&lt;&gt;"",D76+E76,"")</f>
        <v>9890130.486979166</v>
      </c>
      <c r="G76" s="14">
        <f t="shared" si="4"/>
        <v>237948750</v>
      </c>
    </row>
    <row r="77" spans="1:7" ht="16.5" customHeight="1">
      <c r="A77" s="3">
        <f t="shared" ca="1" si="6"/>
        <v>47996</v>
      </c>
      <c r="B77" s="4">
        <f t="shared" si="7"/>
        <v>67</v>
      </c>
      <c r="C77" s="2">
        <f t="shared" ca="1" si="8"/>
        <v>30</v>
      </c>
      <c r="D77" s="14">
        <f t="shared" si="5"/>
        <v>7931625</v>
      </c>
      <c r="E77" s="15">
        <f ca="1">IF(AND($B77&lt;&gt;"",$B77&lt;=$G$4),$G76*C77*$D$6/360,IF(B77&lt;&gt;"",$G76*C77*$G$5/360,IF(AND(B76&lt;&gt;"",B76=$D$5),SUM($E$10:E76),"")))</f>
        <v>1834188.28125</v>
      </c>
      <c r="F77" s="402">
        <f t="shared" ca="1" si="9"/>
        <v>9765813.28125</v>
      </c>
      <c r="G77" s="14">
        <f t="shared" ref="G77:G140" si="10">IF($B77&lt;&gt;"",G76-D77,"")</f>
        <v>230017125</v>
      </c>
    </row>
    <row r="78" spans="1:7" ht="16.5" customHeight="1">
      <c r="A78" s="3">
        <f t="shared" ca="1" si="6"/>
        <v>48027</v>
      </c>
      <c r="B78" s="4">
        <f t="shared" si="7"/>
        <v>68</v>
      </c>
      <c r="C78" s="2">
        <f t="shared" ca="1" si="8"/>
        <v>31</v>
      </c>
      <c r="D78" s="14">
        <f t="shared" si="5"/>
        <v>7931625</v>
      </c>
      <c r="E78" s="15">
        <f ca="1">IF(AND($B78&lt;&gt;"",$B78&lt;=$G$4),$G77*C78*$D$6/360,IF(B78&lt;&gt;"",$G77*C78*$G$5/360,IF(AND(B77&lt;&gt;"",B77=$D$5),SUM($E$10:E77),"")))</f>
        <v>1832150.2942708333</v>
      </c>
      <c r="F78" s="402">
        <f t="shared" ca="1" si="9"/>
        <v>9763775.294270834</v>
      </c>
      <c r="G78" s="14">
        <f t="shared" si="10"/>
        <v>222085500</v>
      </c>
    </row>
    <row r="79" spans="1:7" ht="16.5" customHeight="1">
      <c r="A79" s="3">
        <f t="shared" ca="1" si="6"/>
        <v>48057</v>
      </c>
      <c r="B79" s="4">
        <f t="shared" si="7"/>
        <v>69</v>
      </c>
      <c r="C79" s="2">
        <f t="shared" ca="1" si="8"/>
        <v>30</v>
      </c>
      <c r="D79" s="14">
        <f t="shared" ref="D79:D142" si="11">IF($B78&lt;$D$5,IF(B78&lt;$G$7,0,$D$4/($D$5-$G$7)),IF($B78=$D$5,$D$4,""))</f>
        <v>7931625</v>
      </c>
      <c r="E79" s="15">
        <f ca="1">IF(AND($B79&lt;&gt;"",$B79&lt;=$G$4),$G78*C79*$D$6/360,IF(B79&lt;&gt;"",$G78*C79*$G$5/360,IF(AND(B78&lt;&gt;"",B78=$D$5),SUM($E$10:E78),"")))</f>
        <v>1711909.0625</v>
      </c>
      <c r="F79" s="402">
        <f t="shared" ca="1" si="9"/>
        <v>9643534.0625</v>
      </c>
      <c r="G79" s="14">
        <f t="shared" si="10"/>
        <v>214153875</v>
      </c>
    </row>
    <row r="80" spans="1:7" ht="16.5" customHeight="1">
      <c r="A80" s="3">
        <f t="shared" ca="1" si="6"/>
        <v>48088</v>
      </c>
      <c r="B80" s="4">
        <f t="shared" si="7"/>
        <v>70</v>
      </c>
      <c r="C80" s="2">
        <f t="shared" ca="1" si="8"/>
        <v>31</v>
      </c>
      <c r="D80" s="14">
        <f t="shared" si="11"/>
        <v>7931625</v>
      </c>
      <c r="E80" s="15">
        <f ca="1">IF(AND($B80&lt;&gt;"",$B80&lt;=$G$4),$G79*C80*$D$6/360,IF(B80&lt;&gt;"",$G79*C80*$G$5/360,IF(AND(B79&lt;&gt;"",B79=$D$5),SUM($E$10:E79),"")))</f>
        <v>1705795.1015625</v>
      </c>
      <c r="F80" s="402">
        <f t="shared" ca="1" si="9"/>
        <v>9637420.1015625</v>
      </c>
      <c r="G80" s="14">
        <f t="shared" si="10"/>
        <v>206222250</v>
      </c>
    </row>
    <row r="81" spans="1:7" ht="16.5" customHeight="1">
      <c r="A81" s="3">
        <f t="shared" ca="1" si="6"/>
        <v>48119</v>
      </c>
      <c r="B81" s="4">
        <f t="shared" si="7"/>
        <v>71</v>
      </c>
      <c r="C81" s="2">
        <f t="shared" ca="1" si="8"/>
        <v>31</v>
      </c>
      <c r="D81" s="14">
        <f t="shared" si="11"/>
        <v>7931625</v>
      </c>
      <c r="E81" s="15">
        <f ca="1">IF(AND($B81&lt;&gt;"",$B81&lt;=$G$4),$G80*C81*$D$6/360,IF(B81&lt;&gt;"",$G80*C81*$G$5/360,IF(AND(B80&lt;&gt;"",B80=$D$5),SUM($E$10:E80),"")))</f>
        <v>1642617.5052083333</v>
      </c>
      <c r="F81" s="402">
        <f t="shared" ca="1" si="9"/>
        <v>9574242.505208334</v>
      </c>
      <c r="G81" s="14">
        <f t="shared" si="10"/>
        <v>198290625</v>
      </c>
    </row>
    <row r="82" spans="1:7" ht="16.5" customHeight="1">
      <c r="A82" s="3">
        <f t="shared" ca="1" si="6"/>
        <v>48149</v>
      </c>
      <c r="B82" s="4">
        <f t="shared" si="7"/>
        <v>72</v>
      </c>
      <c r="C82" s="2">
        <f t="shared" ca="1" si="8"/>
        <v>30</v>
      </c>
      <c r="D82" s="14">
        <f t="shared" si="11"/>
        <v>7931625</v>
      </c>
      <c r="E82" s="15">
        <f ca="1">IF(AND($B82&lt;&gt;"",$B82&lt;=$G$4),$G81*C82*$D$6/360,IF(B82&lt;&gt;"",$G81*C82*$G$5/360,IF(AND(B81&lt;&gt;"",B81=$D$5),SUM($E$10:E81),"")))</f>
        <v>1528490.234375</v>
      </c>
      <c r="F82" s="402">
        <f t="shared" ca="1" si="9"/>
        <v>9460115.234375</v>
      </c>
      <c r="G82" s="14">
        <f t="shared" si="10"/>
        <v>190359000</v>
      </c>
    </row>
    <row r="83" spans="1:7" ht="16.5" customHeight="1">
      <c r="A83" s="3">
        <f t="shared" ca="1" si="6"/>
        <v>48180</v>
      </c>
      <c r="B83" s="4">
        <f t="shared" si="7"/>
        <v>73</v>
      </c>
      <c r="C83" s="2">
        <f t="shared" ca="1" si="8"/>
        <v>31</v>
      </c>
      <c r="D83" s="14">
        <f t="shared" si="11"/>
        <v>7931625</v>
      </c>
      <c r="E83" s="15">
        <f ca="1">IF(AND($B83&lt;&gt;"",$B83&lt;=$G$4),$G82*C83*$D$6/360,IF(B83&lt;&gt;"",$G82*C83*$G$5/360,IF(AND(B82&lt;&gt;"",B82=$D$5),SUM($E$10:E82),"")))</f>
        <v>1516262.3125</v>
      </c>
      <c r="F83" s="402">
        <f t="shared" ca="1" si="9"/>
        <v>9447887.3125</v>
      </c>
      <c r="G83" s="14">
        <f t="shared" si="10"/>
        <v>182427375</v>
      </c>
    </row>
    <row r="84" spans="1:7" ht="16.5" customHeight="1">
      <c r="A84" s="3">
        <f t="shared" ca="1" si="6"/>
        <v>48210</v>
      </c>
      <c r="B84" s="4">
        <f t="shared" si="7"/>
        <v>74</v>
      </c>
      <c r="C84" s="2">
        <f t="shared" ca="1" si="8"/>
        <v>30</v>
      </c>
      <c r="D84" s="14">
        <f t="shared" si="11"/>
        <v>7931625</v>
      </c>
      <c r="E84" s="15">
        <f ca="1">IF(AND($B84&lt;&gt;"",$B84&lt;=$G$4),$G83*C84*$D$6/360,IF(B84&lt;&gt;"",$G83*C84*$G$5/360,IF(AND(B83&lt;&gt;"",B83=$D$5),SUM($E$10:E83),"")))</f>
        <v>1406211.015625</v>
      </c>
      <c r="F84" s="402">
        <f t="shared" ca="1" si="9"/>
        <v>9337836.015625</v>
      </c>
      <c r="G84" s="14">
        <f t="shared" si="10"/>
        <v>174495750</v>
      </c>
    </row>
    <row r="85" spans="1:7" ht="16.5" customHeight="1">
      <c r="A85" s="3">
        <f t="shared" ca="1" si="6"/>
        <v>48241</v>
      </c>
      <c r="B85" s="4">
        <f t="shared" si="7"/>
        <v>75</v>
      </c>
      <c r="C85" s="2">
        <f t="shared" ca="1" si="8"/>
        <v>31</v>
      </c>
      <c r="D85" s="14">
        <f t="shared" si="11"/>
        <v>7931625</v>
      </c>
      <c r="E85" s="15">
        <f ca="1">IF(AND($B85&lt;&gt;"",$B85&lt;=$G$4),$G84*C85*$D$6/360,IF(B85&lt;&gt;"",$G84*C85*$G$5/360,IF(AND(B84&lt;&gt;"",B84=$D$5),SUM($E$10:E84),"")))</f>
        <v>1389907.1197916667</v>
      </c>
      <c r="F85" s="402">
        <f t="shared" ca="1" si="9"/>
        <v>9321532.119791666</v>
      </c>
      <c r="G85" s="14">
        <f t="shared" si="10"/>
        <v>166564125</v>
      </c>
    </row>
    <row r="86" spans="1:7" ht="16.5" customHeight="1">
      <c r="A86" s="3">
        <f t="shared" ca="1" si="6"/>
        <v>48272</v>
      </c>
      <c r="B86" s="4">
        <f t="shared" si="7"/>
        <v>76</v>
      </c>
      <c r="C86" s="2">
        <f t="shared" ca="1" si="8"/>
        <v>31</v>
      </c>
      <c r="D86" s="14">
        <f t="shared" si="11"/>
        <v>7931625</v>
      </c>
      <c r="E86" s="15">
        <f ca="1">IF(AND($B86&lt;&gt;"",$B86&lt;=$G$4),$G85*C86*$D$6/360,IF(B86&lt;&gt;"",$G85*C86*$G$5/360,IF(AND(B85&lt;&gt;"",B85=$D$5),SUM($E$10:E85),"")))</f>
        <v>1326729.5234375</v>
      </c>
      <c r="F86" s="402">
        <f t="shared" ca="1" si="9"/>
        <v>9258354.5234375</v>
      </c>
      <c r="G86" s="14">
        <f t="shared" si="10"/>
        <v>158632500</v>
      </c>
    </row>
    <row r="87" spans="1:7" ht="16.5" customHeight="1">
      <c r="A87" s="3">
        <f t="shared" ca="1" si="6"/>
        <v>48301</v>
      </c>
      <c r="B87" s="4">
        <f t="shared" si="7"/>
        <v>77</v>
      </c>
      <c r="C87" s="2">
        <f t="shared" ca="1" si="8"/>
        <v>29</v>
      </c>
      <c r="D87" s="14">
        <f t="shared" si="11"/>
        <v>7931625</v>
      </c>
      <c r="E87" s="15">
        <f ca="1">IF(AND($B87&lt;&gt;"",$B87&lt;=$G$4),$G86*C87*$D$6/360,IF(B87&lt;&gt;"",$G86*C87*$G$5/360,IF(AND(B86&lt;&gt;"",B86=$D$5),SUM($E$10:E86),"")))</f>
        <v>1182032.4479166667</v>
      </c>
      <c r="F87" s="402">
        <f t="shared" ca="1" si="9"/>
        <v>9113657.447916666</v>
      </c>
      <c r="G87" s="14">
        <f t="shared" si="10"/>
        <v>150700875</v>
      </c>
    </row>
    <row r="88" spans="1:7" ht="16.5" customHeight="1">
      <c r="A88" s="3">
        <f t="shared" ca="1" si="6"/>
        <v>48332</v>
      </c>
      <c r="B88" s="4">
        <f t="shared" si="7"/>
        <v>78</v>
      </c>
      <c r="C88" s="2">
        <f t="shared" ca="1" si="8"/>
        <v>31</v>
      </c>
      <c r="D88" s="14">
        <f t="shared" si="11"/>
        <v>7931625</v>
      </c>
      <c r="E88" s="15">
        <f ca="1">IF(AND($B88&lt;&gt;"",$B88&lt;=$G$4),$G87*C88*$D$6/360,IF(B88&lt;&gt;"",$G87*C88*$G$5/360,IF(AND(B87&lt;&gt;"",B87=$D$5),SUM($E$10:E87),"")))</f>
        <v>1200374.3307291667</v>
      </c>
      <c r="F88" s="402">
        <f t="shared" ca="1" si="9"/>
        <v>9131999.330729166</v>
      </c>
      <c r="G88" s="14">
        <f t="shared" si="10"/>
        <v>142769250</v>
      </c>
    </row>
    <row r="89" spans="1:7" ht="16.5" customHeight="1">
      <c r="A89" s="3">
        <f t="shared" ca="1" si="6"/>
        <v>48362</v>
      </c>
      <c r="B89" s="4">
        <f t="shared" si="7"/>
        <v>79</v>
      </c>
      <c r="C89" s="2">
        <f t="shared" ca="1" si="8"/>
        <v>30</v>
      </c>
      <c r="D89" s="14">
        <f t="shared" si="11"/>
        <v>7931625</v>
      </c>
      <c r="E89" s="15">
        <f ca="1">IF(AND($B89&lt;&gt;"",$B89&lt;=$G$4),$G88*C89*$D$6/360,IF(B89&lt;&gt;"",$G88*C89*$G$5/360,IF(AND(B88&lt;&gt;"",B88=$D$5),SUM($E$10:E88),"")))</f>
        <v>1100512.96875</v>
      </c>
      <c r="F89" s="402">
        <f t="shared" ca="1" si="9"/>
        <v>9032137.96875</v>
      </c>
      <c r="G89" s="14">
        <f t="shared" si="10"/>
        <v>134837625</v>
      </c>
    </row>
    <row r="90" spans="1:7" ht="16.5" customHeight="1">
      <c r="A90" s="3">
        <f t="shared" ca="1" si="6"/>
        <v>48393</v>
      </c>
      <c r="B90" s="4">
        <f t="shared" si="7"/>
        <v>80</v>
      </c>
      <c r="C90" s="2">
        <f t="shared" ca="1" si="8"/>
        <v>31</v>
      </c>
      <c r="D90" s="14">
        <f t="shared" si="11"/>
        <v>7931625</v>
      </c>
      <c r="E90" s="15">
        <f ca="1">IF(AND($B90&lt;&gt;"",$B90&lt;=$G$4),$G89*C90*$D$6/360,IF(B90&lt;&gt;"",$G89*C90*$G$5/360,IF(AND(B89&lt;&gt;"",B89=$D$5),SUM($E$10:E89),"")))</f>
        <v>1074019.1380208333</v>
      </c>
      <c r="F90" s="402">
        <f t="shared" ca="1" si="9"/>
        <v>9005644.138020834</v>
      </c>
      <c r="G90" s="14">
        <f t="shared" si="10"/>
        <v>126906000</v>
      </c>
    </row>
    <row r="91" spans="1:7" ht="16.5" customHeight="1">
      <c r="A91" s="3">
        <f t="shared" ca="1" si="6"/>
        <v>48423</v>
      </c>
      <c r="B91" s="4">
        <f t="shared" si="7"/>
        <v>81</v>
      </c>
      <c r="C91" s="2">
        <f t="shared" ca="1" si="8"/>
        <v>30</v>
      </c>
      <c r="D91" s="14">
        <f t="shared" si="11"/>
        <v>7931625</v>
      </c>
      <c r="E91" s="15">
        <f ca="1">IF(AND($B91&lt;&gt;"",$B91&lt;=$G$4),$G90*C91*$D$6/360,IF(B91&lt;&gt;"",$G90*C91*$G$5/360,IF(AND(B90&lt;&gt;"",B90=$D$5),SUM($E$10:E90),"")))</f>
        <v>978233.75</v>
      </c>
      <c r="F91" s="402">
        <f t="shared" ca="1" si="9"/>
        <v>8909858.75</v>
      </c>
      <c r="G91" s="14">
        <f t="shared" si="10"/>
        <v>118974375</v>
      </c>
    </row>
    <row r="92" spans="1:7" ht="16.5" customHeight="1">
      <c r="A92" s="3">
        <f t="shared" ca="1" si="6"/>
        <v>48454</v>
      </c>
      <c r="B92" s="4">
        <f t="shared" si="7"/>
        <v>82</v>
      </c>
      <c r="C92" s="2">
        <f t="shared" ca="1" si="8"/>
        <v>31</v>
      </c>
      <c r="D92" s="14">
        <f t="shared" si="11"/>
        <v>7931625</v>
      </c>
      <c r="E92" s="15">
        <f ca="1">IF(AND($B92&lt;&gt;"",$B92&lt;=$G$4),$G91*C92*$D$6/360,IF(B92&lt;&gt;"",$G91*C92*$G$5/360,IF(AND(B91&lt;&gt;"",B91=$D$5),SUM($E$10:E91),"")))</f>
        <v>947663.9453125</v>
      </c>
      <c r="F92" s="402">
        <f t="shared" ca="1" si="9"/>
        <v>8879288.9453125</v>
      </c>
      <c r="G92" s="14">
        <f t="shared" si="10"/>
        <v>111042750</v>
      </c>
    </row>
    <row r="93" spans="1:7" ht="16.5" customHeight="1">
      <c r="A93" s="3">
        <f t="shared" ca="1" si="6"/>
        <v>48485</v>
      </c>
      <c r="B93" s="4">
        <f t="shared" si="7"/>
        <v>83</v>
      </c>
      <c r="C93" s="2">
        <f t="shared" ca="1" si="8"/>
        <v>31</v>
      </c>
      <c r="D93" s="14">
        <f t="shared" si="11"/>
        <v>7931625</v>
      </c>
      <c r="E93" s="15">
        <f ca="1">IF(AND($B93&lt;&gt;"",$B93&lt;=$G$4),$G92*C93*$D$6/360,IF(B93&lt;&gt;"",$G92*C93*$G$5/360,IF(AND(B92&lt;&gt;"",B92=$D$5),SUM($E$10:E92),"")))</f>
        <v>884486.34895833337</v>
      </c>
      <c r="F93" s="402">
        <f t="shared" ca="1" si="9"/>
        <v>8816111.348958334</v>
      </c>
      <c r="G93" s="14">
        <f t="shared" si="10"/>
        <v>103111125</v>
      </c>
    </row>
    <row r="94" spans="1:7" ht="16.5" customHeight="1">
      <c r="A94" s="3">
        <f t="shared" ca="1" si="6"/>
        <v>48515</v>
      </c>
      <c r="B94" s="4">
        <f t="shared" si="7"/>
        <v>84</v>
      </c>
      <c r="C94" s="2">
        <f t="shared" ca="1" si="8"/>
        <v>30</v>
      </c>
      <c r="D94" s="14">
        <f t="shared" si="11"/>
        <v>7931625</v>
      </c>
      <c r="E94" s="15">
        <f ca="1">IF(AND($B94&lt;&gt;"",$B94&lt;=$G$4),$G93*C94*$D$6/360,IF(B94&lt;&gt;"",$G93*C94*$G$5/360,IF(AND(B93&lt;&gt;"",B93=$D$5),SUM($E$10:E93),"")))</f>
        <v>794814.921875</v>
      </c>
      <c r="F94" s="402">
        <f t="shared" ca="1" si="9"/>
        <v>8726439.921875</v>
      </c>
      <c r="G94" s="14">
        <f t="shared" si="10"/>
        <v>95179500</v>
      </c>
    </row>
    <row r="95" spans="1:7" ht="16.5" customHeight="1">
      <c r="A95" s="3">
        <f t="shared" ca="1" si="6"/>
        <v>48546</v>
      </c>
      <c r="B95" s="4">
        <f t="shared" si="7"/>
        <v>85</v>
      </c>
      <c r="C95" s="2">
        <f t="shared" ca="1" si="8"/>
        <v>31</v>
      </c>
      <c r="D95" s="14">
        <f t="shared" si="11"/>
        <v>7931625</v>
      </c>
      <c r="E95" s="15">
        <f ca="1">IF(AND($B95&lt;&gt;"",$B95&lt;=$G$4),$G94*C95*$D$6/360,IF(B95&lt;&gt;"",$G94*C95*$G$5/360,IF(AND(B94&lt;&gt;"",B94=$D$5),SUM($E$10:E94),"")))</f>
        <v>758131.15625</v>
      </c>
      <c r="F95" s="402">
        <f t="shared" ca="1" si="9"/>
        <v>8689756.15625</v>
      </c>
      <c r="G95" s="14">
        <f t="shared" si="10"/>
        <v>87247875</v>
      </c>
    </row>
    <row r="96" spans="1:7" ht="16.5" customHeight="1">
      <c r="A96" s="3">
        <f t="shared" ca="1" si="6"/>
        <v>48576</v>
      </c>
      <c r="B96" s="4">
        <f t="shared" si="7"/>
        <v>86</v>
      </c>
      <c r="C96" s="2">
        <f t="shared" ca="1" si="8"/>
        <v>30</v>
      </c>
      <c r="D96" s="14">
        <f t="shared" si="11"/>
        <v>7931625</v>
      </c>
      <c r="E96" s="15">
        <f ca="1">IF(AND($B96&lt;&gt;"",$B96&lt;=$G$4),$G95*C96*$D$6/360,IF(B96&lt;&gt;"",$G95*C96*$G$5/360,IF(AND(B95&lt;&gt;"",B95=$D$5),SUM($E$10:E95),"")))</f>
        <v>672535.703125</v>
      </c>
      <c r="F96" s="402">
        <f t="shared" ca="1" si="9"/>
        <v>8604160.703125</v>
      </c>
      <c r="G96" s="14">
        <f t="shared" si="10"/>
        <v>79316250</v>
      </c>
    </row>
    <row r="97" spans="1:7" ht="16.5" customHeight="1">
      <c r="A97" s="3">
        <f t="shared" ca="1" si="6"/>
        <v>48607</v>
      </c>
      <c r="B97" s="4">
        <f t="shared" si="7"/>
        <v>87</v>
      </c>
      <c r="C97" s="2">
        <f t="shared" ca="1" si="8"/>
        <v>31</v>
      </c>
      <c r="D97" s="14">
        <f t="shared" si="11"/>
        <v>7931625</v>
      </c>
      <c r="E97" s="15">
        <f ca="1">IF(AND($B97&lt;&gt;"",$B97&lt;=$G$4),$G96*C97*$D$6/360,IF(B97&lt;&gt;"",$G96*C97*$G$5/360,IF(AND(B96&lt;&gt;"",B96=$D$5),SUM($E$10:E96),"")))</f>
        <v>631775.96354166663</v>
      </c>
      <c r="F97" s="402">
        <f t="shared" ca="1" si="9"/>
        <v>8563400.963541666</v>
      </c>
      <c r="G97" s="14">
        <f t="shared" si="10"/>
        <v>71384625</v>
      </c>
    </row>
    <row r="98" spans="1:7" ht="16.5" customHeight="1">
      <c r="A98" s="3">
        <f t="shared" ca="1" si="6"/>
        <v>48638</v>
      </c>
      <c r="B98" s="4">
        <f t="shared" si="7"/>
        <v>88</v>
      </c>
      <c r="C98" s="2">
        <f t="shared" ca="1" si="8"/>
        <v>31</v>
      </c>
      <c r="D98" s="14">
        <f t="shared" si="11"/>
        <v>7931625</v>
      </c>
      <c r="E98" s="15">
        <f ca="1">IF(AND($B98&lt;&gt;"",$B98&lt;=$G$4),$G97*C98*$D$6/360,IF(B98&lt;&gt;"",$G97*C98*$G$5/360,IF(AND(B97&lt;&gt;"",B97=$D$5),SUM($E$10:E97),"")))</f>
        <v>568598.3671875</v>
      </c>
      <c r="F98" s="402">
        <f t="shared" ca="1" si="9"/>
        <v>8500223.3671875</v>
      </c>
      <c r="G98" s="14">
        <f t="shared" si="10"/>
        <v>63453000</v>
      </c>
    </row>
    <row r="99" spans="1:7" ht="16.5" customHeight="1">
      <c r="A99" s="3">
        <f t="shared" ca="1" si="6"/>
        <v>48666</v>
      </c>
      <c r="B99" s="4">
        <f t="shared" si="7"/>
        <v>89</v>
      </c>
      <c r="C99" s="2">
        <f t="shared" ca="1" si="8"/>
        <v>28</v>
      </c>
      <c r="D99" s="14">
        <f t="shared" si="11"/>
        <v>7931625</v>
      </c>
      <c r="E99" s="15">
        <f ca="1">IF(AND($B99&lt;&gt;"",$B99&lt;=$G$4),$G98*C99*$D$6/360,IF(B99&lt;&gt;"",$G98*C99*$G$5/360,IF(AND(B98&lt;&gt;"",B98=$D$5),SUM($E$10:E98),"")))</f>
        <v>456509.08333333331</v>
      </c>
      <c r="F99" s="402">
        <f t="shared" ca="1" si="9"/>
        <v>8388134.083333333</v>
      </c>
      <c r="G99" s="14">
        <f t="shared" si="10"/>
        <v>55521375</v>
      </c>
    </row>
    <row r="100" spans="1:7" ht="16.5" customHeight="1">
      <c r="A100" s="3">
        <f t="shared" ca="1" si="6"/>
        <v>48697</v>
      </c>
      <c r="B100" s="4">
        <f t="shared" si="7"/>
        <v>90</v>
      </c>
      <c r="C100" s="2">
        <f t="shared" ca="1" si="8"/>
        <v>31</v>
      </c>
      <c r="D100" s="14">
        <f t="shared" si="11"/>
        <v>7931625</v>
      </c>
      <c r="E100" s="15">
        <f ca="1">IF(AND($B100&lt;&gt;"",$B100&lt;=$G$4),$G99*C100*$D$6/360,IF(B100&lt;&gt;"",$G99*C100*$G$5/360,IF(AND(B99&lt;&gt;"",B99=$D$5),SUM($E$10:E99),"")))</f>
        <v>442243.17447916669</v>
      </c>
      <c r="F100" s="402">
        <f t="shared" ca="1" si="9"/>
        <v>8373868.174479167</v>
      </c>
      <c r="G100" s="14">
        <f t="shared" si="10"/>
        <v>47589750</v>
      </c>
    </row>
    <row r="101" spans="1:7" ht="16.5" customHeight="1">
      <c r="A101" s="3">
        <f t="shared" ca="1" si="6"/>
        <v>48727</v>
      </c>
      <c r="B101" s="4">
        <f t="shared" si="7"/>
        <v>91</v>
      </c>
      <c r="C101" s="2">
        <f t="shared" ca="1" si="8"/>
        <v>30</v>
      </c>
      <c r="D101" s="14">
        <f t="shared" si="11"/>
        <v>7931625</v>
      </c>
      <c r="E101" s="15">
        <f ca="1">IF(AND($B101&lt;&gt;"",$B101&lt;=$G$4),$G100*C101*$D$6/360,IF(B101&lt;&gt;"",$G100*C101*$G$5/360,IF(AND(B100&lt;&gt;"",B100=$D$5),SUM($E$10:E100),"")))</f>
        <v>366837.65625</v>
      </c>
      <c r="F101" s="402">
        <f t="shared" ca="1" si="9"/>
        <v>8298462.65625</v>
      </c>
      <c r="G101" s="14">
        <f t="shared" si="10"/>
        <v>39658125</v>
      </c>
    </row>
    <row r="102" spans="1:7" ht="16.5" customHeight="1">
      <c r="A102" s="3">
        <f t="shared" ca="1" si="6"/>
        <v>48758</v>
      </c>
      <c r="B102" s="4">
        <f t="shared" si="7"/>
        <v>92</v>
      </c>
      <c r="C102" s="2">
        <f t="shared" ca="1" si="8"/>
        <v>31</v>
      </c>
      <c r="D102" s="14">
        <f t="shared" si="11"/>
        <v>7931625</v>
      </c>
      <c r="E102" s="15">
        <f ca="1">IF(AND($B102&lt;&gt;"",$B102&lt;=$G$4),$G101*C102*$D$6/360,IF(B102&lt;&gt;"",$G101*C102*$G$5/360,IF(AND(B101&lt;&gt;"",B101=$D$5),SUM($E$10:E101),"")))</f>
        <v>315887.98177083331</v>
      </c>
      <c r="F102" s="402">
        <f t="shared" ca="1" si="9"/>
        <v>8247512.981770833</v>
      </c>
      <c r="G102" s="14">
        <f t="shared" si="10"/>
        <v>31726500</v>
      </c>
    </row>
    <row r="103" spans="1:7" ht="16.5" customHeight="1">
      <c r="A103" s="3">
        <f t="shared" ca="1" si="6"/>
        <v>48788</v>
      </c>
      <c r="B103" s="4">
        <f t="shared" si="7"/>
        <v>93</v>
      </c>
      <c r="C103" s="2">
        <f t="shared" ca="1" si="8"/>
        <v>30</v>
      </c>
      <c r="D103" s="14">
        <f t="shared" si="11"/>
        <v>7931625</v>
      </c>
      <c r="E103" s="15">
        <f ca="1">IF(AND($B103&lt;&gt;"",$B103&lt;=$G$4),$G102*C103*$D$6/360,IF(B103&lt;&gt;"",$G102*C103*$G$5/360,IF(AND(B102&lt;&gt;"",B102=$D$5),SUM($E$10:E102),"")))</f>
        <v>244558.4375</v>
      </c>
      <c r="F103" s="402">
        <f t="shared" ca="1" si="9"/>
        <v>8176183.4375</v>
      </c>
      <c r="G103" s="14">
        <f t="shared" si="10"/>
        <v>23794875</v>
      </c>
    </row>
    <row r="104" spans="1:7" ht="16.5" customHeight="1">
      <c r="A104" s="3">
        <f t="shared" ca="1" si="6"/>
        <v>48819</v>
      </c>
      <c r="B104" s="4">
        <f t="shared" si="7"/>
        <v>94</v>
      </c>
      <c r="C104" s="2">
        <f t="shared" ca="1" si="8"/>
        <v>31</v>
      </c>
      <c r="D104" s="14">
        <f t="shared" si="11"/>
        <v>7931625</v>
      </c>
      <c r="E104" s="15">
        <f ca="1">IF(AND($B104&lt;&gt;"",$B104&lt;=$G$4),$G103*C104*$D$6/360,IF(B104&lt;&gt;"",$G103*C104*$G$5/360,IF(AND(B103&lt;&gt;"",B103=$D$5),SUM($E$10:E103),"")))</f>
        <v>189532.7890625</v>
      </c>
      <c r="F104" s="402">
        <f t="shared" ca="1" si="9"/>
        <v>8121157.7890625</v>
      </c>
      <c r="G104" s="14">
        <f t="shared" si="10"/>
        <v>15863250</v>
      </c>
    </row>
    <row r="105" spans="1:7" ht="16.5" customHeight="1">
      <c r="A105" s="3">
        <f t="shared" ca="1" si="6"/>
        <v>48850</v>
      </c>
      <c r="B105" s="4">
        <f t="shared" si="7"/>
        <v>95</v>
      </c>
      <c r="C105" s="2">
        <f t="shared" ca="1" si="8"/>
        <v>31</v>
      </c>
      <c r="D105" s="14">
        <f t="shared" si="11"/>
        <v>7931625</v>
      </c>
      <c r="E105" s="15">
        <f ca="1">IF(AND($B105&lt;&gt;"",$B105&lt;=$G$4),$G104*C105*$D$6/360,IF(B105&lt;&gt;"",$G104*C105*$G$5/360,IF(AND(B104&lt;&gt;"",B104=$D$5),SUM($E$10:E104),"")))</f>
        <v>126355.19270833333</v>
      </c>
      <c r="F105" s="402">
        <f t="shared" ca="1" si="9"/>
        <v>8057980.192708333</v>
      </c>
      <c r="G105" s="14">
        <f t="shared" si="10"/>
        <v>7931625</v>
      </c>
    </row>
    <row r="106" spans="1:7" ht="16.5" customHeight="1">
      <c r="A106" s="3">
        <f t="shared" ca="1" si="6"/>
        <v>48880</v>
      </c>
      <c r="B106" s="4">
        <f t="shared" si="7"/>
        <v>96</v>
      </c>
      <c r="C106" s="2">
        <f t="shared" ca="1" si="8"/>
        <v>30</v>
      </c>
      <c r="D106" s="14">
        <f t="shared" si="11"/>
        <v>7931625</v>
      </c>
      <c r="E106" s="15">
        <f ca="1">IF(AND($B106&lt;&gt;"",$B106&lt;=$G$4),$G105*C106*$D$6/360,IF(B106&lt;&gt;"",$G105*C106*$G$5/360,IF(AND(B105&lt;&gt;"",B105=$D$5),SUM($E$10:E105),"")))</f>
        <v>61139.609375</v>
      </c>
      <c r="F106" s="402">
        <f t="shared" ca="1" si="9"/>
        <v>7992764.609375</v>
      </c>
      <c r="G106" s="14">
        <f t="shared" si="10"/>
        <v>0</v>
      </c>
    </row>
    <row r="107" spans="1:7" ht="16.5" customHeight="1">
      <c r="A107" s="3" t="str">
        <f t="shared" si="6"/>
        <v>Tổng</v>
      </c>
      <c r="B107" s="4" t="str">
        <f t="shared" si="7"/>
        <v/>
      </c>
      <c r="C107" s="2" t="str">
        <f t="shared" si="8"/>
        <v/>
      </c>
      <c r="D107" s="14">
        <f t="shared" si="11"/>
        <v>761436000</v>
      </c>
      <c r="E107" s="15">
        <f ca="1">IF(AND($B107&lt;&gt;"",$B107&lt;=$G$4),$G106*C107*$D$6/360,IF(B107&lt;&gt;"",$G106*C107*$G$5/360,IF(AND(B106&lt;&gt;"",B106=$D$5),SUM($E$10:E106),"")))</f>
        <v>256853469.73541671</v>
      </c>
      <c r="F107" s="402">
        <f t="shared" ca="1" si="9"/>
        <v>1018289469.7354167</v>
      </c>
      <c r="G107" s="14" t="str">
        <f t="shared" si="10"/>
        <v/>
      </c>
    </row>
    <row r="108" spans="1:7" ht="16.5" customHeight="1">
      <c r="A108" s="3" t="str">
        <f>IF(B107&lt;$D$5,DATE(YEAR(A107),MONTH(A107)+1,DAY(A107)),IF(B107=$D$5,"Tổng",""))</f>
        <v/>
      </c>
      <c r="B108" s="4" t="str">
        <f>IF(B107&lt;$D$5,B107+1,"")</f>
        <v/>
      </c>
      <c r="C108" s="2" t="str">
        <f>IF(B108&lt;&gt;"",A108-A107,"")</f>
        <v/>
      </c>
      <c r="D108" s="14" t="str">
        <f>IF($B107&lt;$D$5,IF(B107&lt;$G$7,0,$D$4/($D$5-$G$7)),IF($B107=$D$5,$D$4,""))</f>
        <v/>
      </c>
      <c r="E108" s="15" t="str">
        <f>IF(AND($B108&lt;&gt;"",$B108&lt;=$G$4),$G107*C108*$D$6/360,IF(B108&lt;&gt;"",$G107*C108*$G$5/360,IF(AND(B107&lt;&gt;"",B107=$D$5),SUM($E$10:E107),"")))</f>
        <v/>
      </c>
      <c r="F108" s="403" t="str">
        <f t="shared" si="9"/>
        <v/>
      </c>
      <c r="G108" s="14" t="str">
        <f>IF($B108&lt;&gt;"",G107-D108,"")</f>
        <v/>
      </c>
    </row>
    <row r="109" spans="1:7" ht="16.5" customHeight="1">
      <c r="A109" s="3" t="str">
        <f t="shared" si="6"/>
        <v/>
      </c>
      <c r="B109" s="4" t="str">
        <f t="shared" si="7"/>
        <v/>
      </c>
      <c r="C109" s="2" t="str">
        <f t="shared" si="8"/>
        <v/>
      </c>
      <c r="D109" s="14" t="str">
        <f t="shared" si="11"/>
        <v/>
      </c>
      <c r="E109" s="15" t="str">
        <f>IF(AND($B109&lt;&gt;"",$B109&lt;=$G$4),$G108*C109*$D$6/360,IF(B109&lt;&gt;"",$G108*C109*$G$5/360,IF(AND(B108&lt;&gt;"",B108=$D$5),SUM($E$10:E108),"")))</f>
        <v/>
      </c>
      <c r="F109" s="403" t="str">
        <f t="shared" si="9"/>
        <v/>
      </c>
      <c r="G109" s="14" t="str">
        <f t="shared" si="10"/>
        <v/>
      </c>
    </row>
    <row r="110" spans="1:7" ht="16.5" customHeight="1">
      <c r="A110" s="3" t="str">
        <f t="shared" si="6"/>
        <v/>
      </c>
      <c r="B110" s="4" t="str">
        <f t="shared" si="7"/>
        <v/>
      </c>
      <c r="C110" s="2" t="str">
        <f t="shared" si="8"/>
        <v/>
      </c>
      <c r="D110" s="14" t="str">
        <f t="shared" si="11"/>
        <v/>
      </c>
      <c r="E110" s="15" t="str">
        <f>IF(AND($B110&lt;&gt;"",$B110&lt;=$G$4),$G109*C110*$D$6/360,IF(B110&lt;&gt;"",$G109*C110*$G$5/360,IF(AND(B109&lt;&gt;"",B109=$D$5),SUM($E$10:E109),"")))</f>
        <v/>
      </c>
      <c r="F110" s="403" t="str">
        <f t="shared" si="9"/>
        <v/>
      </c>
      <c r="G110" s="14" t="str">
        <f t="shared" si="10"/>
        <v/>
      </c>
    </row>
    <row r="111" spans="1:7" ht="16.5" customHeight="1">
      <c r="A111" s="3" t="str">
        <f t="shared" si="6"/>
        <v/>
      </c>
      <c r="B111" s="4" t="str">
        <f t="shared" si="7"/>
        <v/>
      </c>
      <c r="C111" s="2" t="str">
        <f t="shared" si="8"/>
        <v/>
      </c>
      <c r="D111" s="14" t="str">
        <f t="shared" si="11"/>
        <v/>
      </c>
      <c r="E111" s="15" t="str">
        <f>IF(AND($B111&lt;&gt;"",$B111&lt;=$G$4),$G110*C111*$D$6/360,IF(B111&lt;&gt;"",$G110*C111*$G$5/360,IF(AND(B110&lt;&gt;"",B110=$D$5),SUM($E$10:E110),"")))</f>
        <v/>
      </c>
      <c r="F111" s="403" t="str">
        <f t="shared" si="9"/>
        <v/>
      </c>
      <c r="G111" s="14" t="str">
        <f t="shared" si="10"/>
        <v/>
      </c>
    </row>
    <row r="112" spans="1:7" ht="16.5" customHeight="1">
      <c r="A112" s="3" t="str">
        <f t="shared" si="6"/>
        <v/>
      </c>
      <c r="B112" s="4" t="str">
        <f t="shared" si="7"/>
        <v/>
      </c>
      <c r="C112" s="2" t="str">
        <f t="shared" si="8"/>
        <v/>
      </c>
      <c r="D112" s="14" t="str">
        <f t="shared" si="11"/>
        <v/>
      </c>
      <c r="E112" s="15" t="str">
        <f>IF(AND($B112&lt;&gt;"",$B112&lt;=$G$4),$G111*C112*$D$6/360,IF(B112&lt;&gt;"",$G111*C112*$G$5/360,IF(AND(B111&lt;&gt;"",B111=$D$5),SUM($E$10:E111),"")))</f>
        <v/>
      </c>
      <c r="F112" s="403" t="str">
        <f t="shared" si="9"/>
        <v/>
      </c>
      <c r="G112" s="14" t="str">
        <f t="shared" si="10"/>
        <v/>
      </c>
    </row>
    <row r="113" spans="1:7" ht="16.5" customHeight="1">
      <c r="A113" s="3" t="str">
        <f t="shared" si="6"/>
        <v/>
      </c>
      <c r="B113" s="4" t="str">
        <f t="shared" si="7"/>
        <v/>
      </c>
      <c r="C113" s="2" t="str">
        <f t="shared" si="8"/>
        <v/>
      </c>
      <c r="D113" s="14" t="str">
        <f t="shared" si="11"/>
        <v/>
      </c>
      <c r="E113" s="15" t="str">
        <f>IF(AND($B113&lt;&gt;"",$B113&lt;=$G$4),$G112*C113*$D$6/360,IF(B113&lt;&gt;"",$G112*C113*$G$5/360,IF(AND(B112&lt;&gt;"",B112=$D$5),SUM($E$10:E112),"")))</f>
        <v/>
      </c>
      <c r="F113" s="403" t="str">
        <f t="shared" si="9"/>
        <v/>
      </c>
      <c r="G113" s="14" t="str">
        <f t="shared" si="10"/>
        <v/>
      </c>
    </row>
    <row r="114" spans="1:7" ht="16.5" customHeight="1">
      <c r="A114" s="3" t="str">
        <f t="shared" si="6"/>
        <v/>
      </c>
      <c r="B114" s="4" t="str">
        <f t="shared" si="7"/>
        <v/>
      </c>
      <c r="C114" s="2" t="str">
        <f t="shared" si="8"/>
        <v/>
      </c>
      <c r="D114" s="14" t="str">
        <f t="shared" si="11"/>
        <v/>
      </c>
      <c r="E114" s="15" t="str">
        <f>IF(AND($B114&lt;&gt;"",$B114&lt;=$G$4),$G113*C114*$D$6/360,IF(B114&lt;&gt;"",$G113*C114*$G$5/360,IF(AND(B113&lt;&gt;"",B113=$D$5),SUM($E$10:E113),"")))</f>
        <v/>
      </c>
      <c r="F114" s="403" t="str">
        <f t="shared" si="9"/>
        <v/>
      </c>
      <c r="G114" s="14" t="str">
        <f t="shared" si="10"/>
        <v/>
      </c>
    </row>
    <row r="115" spans="1:7" ht="16.5" customHeight="1">
      <c r="A115" s="3" t="str">
        <f t="shared" si="6"/>
        <v/>
      </c>
      <c r="B115" s="4" t="str">
        <f t="shared" si="7"/>
        <v/>
      </c>
      <c r="C115" s="2" t="str">
        <f t="shared" si="8"/>
        <v/>
      </c>
      <c r="D115" s="14" t="str">
        <f t="shared" si="11"/>
        <v/>
      </c>
      <c r="E115" s="15" t="str">
        <f>IF(AND($B115&lt;&gt;"",$B115&lt;=$G$4),$G114*C115*$D$6/360,IF(B115&lt;&gt;"",$G114*C115*$G$5/360,IF(AND(B114&lt;&gt;"",B114=$D$5),SUM($E$10:E114),"")))</f>
        <v/>
      </c>
      <c r="F115" s="403" t="str">
        <f t="shared" si="9"/>
        <v/>
      </c>
      <c r="G115" s="14" t="str">
        <f t="shared" si="10"/>
        <v/>
      </c>
    </row>
    <row r="116" spans="1:7" ht="16.5" customHeight="1">
      <c r="A116" s="3" t="str">
        <f t="shared" si="6"/>
        <v/>
      </c>
      <c r="B116" s="4" t="str">
        <f t="shared" si="7"/>
        <v/>
      </c>
      <c r="C116" s="2" t="str">
        <f t="shared" si="8"/>
        <v/>
      </c>
      <c r="D116" s="14" t="str">
        <f t="shared" si="11"/>
        <v/>
      </c>
      <c r="E116" s="15" t="str">
        <f>IF(AND($B116&lt;&gt;"",$B116&lt;=$G$4),$G115*C116*$D$6/360,IF(B116&lt;&gt;"",$G115*C116*$G$5/360,IF(AND(B115&lt;&gt;"",B115=$D$5),SUM($E$10:E115),"")))</f>
        <v/>
      </c>
      <c r="F116" s="403" t="str">
        <f t="shared" si="9"/>
        <v/>
      </c>
      <c r="G116" s="14" t="str">
        <f t="shared" si="10"/>
        <v/>
      </c>
    </row>
    <row r="117" spans="1:7" ht="16.5" customHeight="1">
      <c r="A117" s="3" t="str">
        <f t="shared" si="6"/>
        <v/>
      </c>
      <c r="B117" s="4" t="str">
        <f t="shared" si="7"/>
        <v/>
      </c>
      <c r="C117" s="2" t="str">
        <f t="shared" si="8"/>
        <v/>
      </c>
      <c r="D117" s="14" t="str">
        <f t="shared" si="11"/>
        <v/>
      </c>
      <c r="E117" s="15" t="str">
        <f>IF(AND($B117&lt;&gt;"",$B117&lt;=$G$4),$G116*C117*$D$6/360,IF(B117&lt;&gt;"",$G116*C117*$G$5/360,IF(AND(B116&lt;&gt;"",B116=$D$5),SUM($E$10:E116),"")))</f>
        <v/>
      </c>
      <c r="F117" s="403" t="str">
        <f t="shared" si="9"/>
        <v/>
      </c>
      <c r="G117" s="14" t="str">
        <f t="shared" si="10"/>
        <v/>
      </c>
    </row>
    <row r="118" spans="1:7" ht="16.5" customHeight="1">
      <c r="A118" s="3" t="str">
        <f t="shared" si="6"/>
        <v/>
      </c>
      <c r="B118" s="4" t="str">
        <f t="shared" si="7"/>
        <v/>
      </c>
      <c r="C118" s="2" t="str">
        <f t="shared" si="8"/>
        <v/>
      </c>
      <c r="D118" s="14" t="str">
        <f t="shared" si="11"/>
        <v/>
      </c>
      <c r="E118" s="15" t="str">
        <f>IF(AND($B118&lt;&gt;"",$B118&lt;=$G$4),$G117*C118*$D$6/360,IF(B118&lt;&gt;"",$G117*C118*$G$5/360,IF(AND(B117&lt;&gt;"",B117=$D$5),SUM($E$10:E117),"")))</f>
        <v/>
      </c>
      <c r="F118" s="403" t="str">
        <f t="shared" si="9"/>
        <v/>
      </c>
      <c r="G118" s="14" t="str">
        <f t="shared" si="10"/>
        <v/>
      </c>
    </row>
    <row r="119" spans="1:7" ht="16.5" customHeight="1">
      <c r="A119" s="3" t="str">
        <f t="shared" si="6"/>
        <v/>
      </c>
      <c r="B119" s="4" t="str">
        <f t="shared" si="7"/>
        <v/>
      </c>
      <c r="C119" s="2" t="str">
        <f t="shared" si="8"/>
        <v/>
      </c>
      <c r="D119" s="14" t="str">
        <f t="shared" si="11"/>
        <v/>
      </c>
      <c r="E119" s="15" t="str">
        <f>IF(AND($B119&lt;&gt;"",$B119&lt;=$G$4),$G118*C119*$D$6/360,IF(B119&lt;&gt;"",$G118*C119*$G$5/360,IF(AND(B118&lt;&gt;"",B118=$D$5),SUM($E$10:E118),"")))</f>
        <v/>
      </c>
      <c r="F119" s="403" t="str">
        <f t="shared" si="9"/>
        <v/>
      </c>
      <c r="G119" s="14" t="str">
        <f t="shared" si="10"/>
        <v/>
      </c>
    </row>
    <row r="120" spans="1:7" ht="16.5" customHeight="1">
      <c r="A120" s="3" t="str">
        <f t="shared" si="6"/>
        <v/>
      </c>
      <c r="B120" s="4" t="str">
        <f t="shared" si="7"/>
        <v/>
      </c>
      <c r="C120" s="2" t="str">
        <f t="shared" si="8"/>
        <v/>
      </c>
      <c r="D120" s="14" t="str">
        <f t="shared" si="11"/>
        <v/>
      </c>
      <c r="E120" s="15" t="str">
        <f>IF(AND($B120&lt;&gt;"",$B120&lt;=$G$4),$G119*C120*$D$6/360,IF(B120&lt;&gt;"",$G119*C120*$G$5/360,IF(AND(B119&lt;&gt;"",B119=$D$5),SUM($E$10:E119),"")))</f>
        <v/>
      </c>
      <c r="F120" s="403" t="str">
        <f t="shared" si="9"/>
        <v/>
      </c>
      <c r="G120" s="14" t="str">
        <f t="shared" si="10"/>
        <v/>
      </c>
    </row>
    <row r="121" spans="1:7" ht="16.5" customHeight="1">
      <c r="A121" s="3" t="str">
        <f t="shared" si="6"/>
        <v/>
      </c>
      <c r="B121" s="4" t="str">
        <f t="shared" si="7"/>
        <v/>
      </c>
      <c r="C121" s="2" t="str">
        <f t="shared" si="8"/>
        <v/>
      </c>
      <c r="D121" s="14" t="str">
        <f t="shared" si="11"/>
        <v/>
      </c>
      <c r="E121" s="15" t="str">
        <f>IF(AND($B121&lt;&gt;"",$B121&lt;=$G$4),$G120*C121*$D$6/360,IF(B121&lt;&gt;"",$G120*C121*$G$5/360,IF(AND(B120&lt;&gt;"",B120=$D$5),SUM($E$10:E120),"")))</f>
        <v/>
      </c>
      <c r="F121" s="403" t="str">
        <f t="shared" si="9"/>
        <v/>
      </c>
      <c r="G121" s="14" t="str">
        <f t="shared" si="10"/>
        <v/>
      </c>
    </row>
    <row r="122" spans="1:7" ht="16.5" customHeight="1">
      <c r="A122" s="3" t="str">
        <f t="shared" si="6"/>
        <v/>
      </c>
      <c r="B122" s="4" t="str">
        <f t="shared" si="7"/>
        <v/>
      </c>
      <c r="C122" s="2" t="str">
        <f t="shared" si="8"/>
        <v/>
      </c>
      <c r="D122" s="14" t="str">
        <f t="shared" si="11"/>
        <v/>
      </c>
      <c r="E122" s="15" t="str">
        <f>IF(AND($B122&lt;&gt;"",$B122&lt;=$G$4),$G121*C122*$D$6/360,IF(B122&lt;&gt;"",$G121*C122*$G$5/360,IF(AND(B121&lt;&gt;"",B121=$D$5),SUM($E$10:E121),"")))</f>
        <v/>
      </c>
      <c r="F122" s="403" t="str">
        <f t="shared" si="9"/>
        <v/>
      </c>
      <c r="G122" s="14" t="str">
        <f t="shared" si="10"/>
        <v/>
      </c>
    </row>
    <row r="123" spans="1:7" ht="16.5" customHeight="1">
      <c r="A123" s="3" t="str">
        <f t="shared" si="6"/>
        <v/>
      </c>
      <c r="B123" s="4" t="str">
        <f t="shared" si="7"/>
        <v/>
      </c>
      <c r="C123" s="2" t="str">
        <f t="shared" si="8"/>
        <v/>
      </c>
      <c r="D123" s="14" t="str">
        <f t="shared" si="11"/>
        <v/>
      </c>
      <c r="E123" s="15" t="str">
        <f>IF(AND($B123&lt;&gt;"",$B123&lt;=$G$4),$G122*C123*$D$6/360,IF(B123&lt;&gt;"",$G122*C123*$G$5/360,IF(AND(B122&lt;&gt;"",B122=$D$5),SUM($E$10:E122),"")))</f>
        <v/>
      </c>
      <c r="F123" s="403" t="str">
        <f t="shared" si="9"/>
        <v/>
      </c>
      <c r="G123" s="14" t="str">
        <f t="shared" si="10"/>
        <v/>
      </c>
    </row>
    <row r="124" spans="1:7" ht="16.5" customHeight="1">
      <c r="A124" s="3" t="str">
        <f t="shared" si="6"/>
        <v/>
      </c>
      <c r="B124" s="4" t="str">
        <f t="shared" si="7"/>
        <v/>
      </c>
      <c r="C124" s="2" t="str">
        <f t="shared" si="8"/>
        <v/>
      </c>
      <c r="D124" s="14" t="str">
        <f t="shared" si="11"/>
        <v/>
      </c>
      <c r="E124" s="15" t="str">
        <f>IF(AND($B124&lt;&gt;"",$B124&lt;=$G$4),$G123*C124*$D$6/360,IF(B124&lt;&gt;"",$G123*C124*$G$5/360,IF(AND(B123&lt;&gt;"",B123=$D$5),SUM($E$10:E123),"")))</f>
        <v/>
      </c>
      <c r="F124" s="403" t="str">
        <f t="shared" si="9"/>
        <v/>
      </c>
      <c r="G124" s="14" t="str">
        <f t="shared" si="10"/>
        <v/>
      </c>
    </row>
    <row r="125" spans="1:7" ht="16.5" customHeight="1">
      <c r="A125" s="3" t="str">
        <f t="shared" si="6"/>
        <v/>
      </c>
      <c r="B125" s="4" t="str">
        <f t="shared" si="7"/>
        <v/>
      </c>
      <c r="C125" s="2" t="str">
        <f t="shared" si="8"/>
        <v/>
      </c>
      <c r="D125" s="14" t="str">
        <f t="shared" si="11"/>
        <v/>
      </c>
      <c r="E125" s="15" t="str">
        <f>IF(AND($B125&lt;&gt;"",$B125&lt;=$G$4),$G124*C125*$D$6/360,IF(B125&lt;&gt;"",$G124*C125*$G$5/360,IF(AND(B124&lt;&gt;"",B124=$D$5),SUM($E$10:E124),"")))</f>
        <v/>
      </c>
      <c r="F125" s="403" t="str">
        <f t="shared" si="9"/>
        <v/>
      </c>
      <c r="G125" s="14" t="str">
        <f t="shared" si="10"/>
        <v/>
      </c>
    </row>
    <row r="126" spans="1:7" ht="16.5" customHeight="1">
      <c r="A126" s="3" t="str">
        <f t="shared" si="6"/>
        <v/>
      </c>
      <c r="B126" s="4" t="str">
        <f t="shared" si="7"/>
        <v/>
      </c>
      <c r="C126" s="2" t="str">
        <f t="shared" si="8"/>
        <v/>
      </c>
      <c r="D126" s="14" t="str">
        <f t="shared" si="11"/>
        <v/>
      </c>
      <c r="E126" s="15" t="str">
        <f>IF(AND($B126&lt;&gt;"",$B126&lt;=$G$4),$G125*C126*$D$6/360,IF(B126&lt;&gt;"",$G125*C126*$G$5/360,IF(AND(B125&lt;&gt;"",B125=$D$5),SUM($E$10:E125),"")))</f>
        <v/>
      </c>
      <c r="F126" s="403" t="str">
        <f t="shared" si="9"/>
        <v/>
      </c>
      <c r="G126" s="14" t="str">
        <f t="shared" si="10"/>
        <v/>
      </c>
    </row>
    <row r="127" spans="1:7" ht="16.5" customHeight="1">
      <c r="A127" s="3" t="str">
        <f t="shared" si="6"/>
        <v/>
      </c>
      <c r="B127" s="4" t="str">
        <f t="shared" si="7"/>
        <v/>
      </c>
      <c r="C127" s="2" t="str">
        <f t="shared" si="8"/>
        <v/>
      </c>
      <c r="D127" s="14" t="str">
        <f t="shared" si="11"/>
        <v/>
      </c>
      <c r="E127" s="15" t="str">
        <f>IF(AND($B127&lt;&gt;"",$B127&lt;=$G$4),$G126*C127*$D$6/360,IF(B127&lt;&gt;"",$G126*C127*$G$5/360,IF(AND(B126&lt;&gt;"",B126=$D$5),SUM($E$10:E126),"")))</f>
        <v/>
      </c>
      <c r="F127" s="403" t="str">
        <f t="shared" si="9"/>
        <v/>
      </c>
      <c r="G127" s="14" t="str">
        <f t="shared" si="10"/>
        <v/>
      </c>
    </row>
    <row r="128" spans="1:7" ht="16.5" customHeight="1">
      <c r="A128" s="3" t="str">
        <f t="shared" si="6"/>
        <v/>
      </c>
      <c r="B128" s="4" t="str">
        <f t="shared" si="7"/>
        <v/>
      </c>
      <c r="C128" s="2" t="str">
        <f t="shared" si="8"/>
        <v/>
      </c>
      <c r="D128" s="14" t="str">
        <f t="shared" si="11"/>
        <v/>
      </c>
      <c r="E128" s="15" t="str">
        <f>IF(AND($B128&lt;&gt;"",$B128&lt;=$G$4),$G127*C128*$D$6/360,IF(B128&lt;&gt;"",$G127*C128*$G$5/360,IF(AND(B127&lt;&gt;"",B127=$D$5),SUM($E$10:E127),"")))</f>
        <v/>
      </c>
      <c r="F128" s="403" t="str">
        <f t="shared" si="9"/>
        <v/>
      </c>
      <c r="G128" s="14" t="str">
        <f t="shared" si="10"/>
        <v/>
      </c>
    </row>
    <row r="129" spans="1:7" ht="16.5" customHeight="1">
      <c r="A129" s="3" t="str">
        <f t="shared" si="6"/>
        <v/>
      </c>
      <c r="B129" s="4" t="str">
        <f t="shared" si="7"/>
        <v/>
      </c>
      <c r="C129" s="2" t="str">
        <f t="shared" si="8"/>
        <v/>
      </c>
      <c r="D129" s="14" t="str">
        <f t="shared" si="11"/>
        <v/>
      </c>
      <c r="E129" s="15" t="str">
        <f>IF(AND($B129&lt;&gt;"",$B129&lt;=$G$4),$G128*C129*$D$6/360,IF(B129&lt;&gt;"",$G128*C129*$G$5/360,IF(AND(B128&lt;&gt;"",B128=$D$5),SUM($E$10:E128),"")))</f>
        <v/>
      </c>
      <c r="F129" s="403" t="str">
        <f t="shared" si="9"/>
        <v/>
      </c>
      <c r="G129" s="14" t="str">
        <f t="shared" si="10"/>
        <v/>
      </c>
    </row>
    <row r="130" spans="1:7" ht="16.5" customHeight="1">
      <c r="A130" s="3" t="str">
        <f t="shared" si="6"/>
        <v/>
      </c>
      <c r="B130" s="4" t="str">
        <f t="shared" si="7"/>
        <v/>
      </c>
      <c r="C130" s="2" t="str">
        <f t="shared" si="8"/>
        <v/>
      </c>
      <c r="D130" s="14" t="str">
        <f t="shared" si="11"/>
        <v/>
      </c>
      <c r="E130" s="15" t="str">
        <f>IF(AND($B130&lt;&gt;"",$B130&lt;=$G$4),$G129*C130*$D$6/360,IF(B130&lt;&gt;"",$G129*C130*$G$5/360,IF(AND(B129&lt;&gt;"",B129=$D$5),SUM($E$10:E129),"")))</f>
        <v/>
      </c>
      <c r="F130" s="403" t="str">
        <f t="shared" si="9"/>
        <v/>
      </c>
      <c r="G130" s="14" t="str">
        <f t="shared" si="10"/>
        <v/>
      </c>
    </row>
    <row r="131" spans="1:7" ht="16.5" customHeight="1">
      <c r="A131" s="3" t="str">
        <f t="shared" si="6"/>
        <v/>
      </c>
      <c r="B131" s="4" t="str">
        <f t="shared" si="7"/>
        <v/>
      </c>
      <c r="C131" s="2" t="str">
        <f t="shared" si="8"/>
        <v/>
      </c>
      <c r="D131" s="14" t="str">
        <f t="shared" si="11"/>
        <v/>
      </c>
      <c r="E131" s="15" t="str">
        <f>IF(AND($B131&lt;&gt;"",$B131&lt;=$G$4),$G130*C131*$D$6/360,IF(B131&lt;&gt;"",$G130*C131*$G$5/360,IF(AND(B130&lt;&gt;"",B130=$D$5),SUM($E$10:E130),"")))</f>
        <v/>
      </c>
      <c r="F131" s="403" t="str">
        <f t="shared" si="9"/>
        <v/>
      </c>
      <c r="G131" s="14" t="str">
        <f t="shared" si="10"/>
        <v/>
      </c>
    </row>
    <row r="132" spans="1:7" ht="16.5" customHeight="1">
      <c r="A132" s="3" t="str">
        <f t="shared" si="6"/>
        <v/>
      </c>
      <c r="B132" s="4" t="str">
        <f t="shared" si="7"/>
        <v/>
      </c>
      <c r="C132" s="2" t="str">
        <f t="shared" si="8"/>
        <v/>
      </c>
      <c r="D132" s="14" t="str">
        <f t="shared" si="11"/>
        <v/>
      </c>
      <c r="E132" s="15" t="str">
        <f>IF(AND($B132&lt;&gt;"",$B132&lt;=$G$4),$G131*C132*$D$6/360,IF(B132&lt;&gt;"",$G131*C132*$G$5/360,IF(AND(B131&lt;&gt;"",B131=$D$5),SUM($E$10:E131),"")))</f>
        <v/>
      </c>
      <c r="F132" s="403" t="str">
        <f t="shared" si="9"/>
        <v/>
      </c>
      <c r="G132" s="14" t="str">
        <f t="shared" si="10"/>
        <v/>
      </c>
    </row>
    <row r="133" spans="1:7" ht="16.5" customHeight="1">
      <c r="A133" s="3" t="str">
        <f t="shared" si="6"/>
        <v/>
      </c>
      <c r="B133" s="4" t="str">
        <f t="shared" si="7"/>
        <v/>
      </c>
      <c r="C133" s="2" t="str">
        <f t="shared" si="8"/>
        <v/>
      </c>
      <c r="D133" s="14" t="str">
        <f t="shared" si="11"/>
        <v/>
      </c>
      <c r="E133" s="15" t="str">
        <f>IF(AND($B133&lt;&gt;"",$B133&lt;=$G$4),$G132*C133*$D$6/360,IF(B133&lt;&gt;"",$G132*C133*$G$5/360,IF(AND(B132&lt;&gt;"",B132=$D$5),SUM($E$10:E132),"")))</f>
        <v/>
      </c>
      <c r="F133" s="403" t="str">
        <f t="shared" si="9"/>
        <v/>
      </c>
      <c r="G133" s="14" t="str">
        <f t="shared" si="10"/>
        <v/>
      </c>
    </row>
    <row r="134" spans="1:7" ht="16.5" customHeight="1">
      <c r="A134" s="3" t="str">
        <f t="shared" si="6"/>
        <v/>
      </c>
      <c r="B134" s="4" t="str">
        <f t="shared" si="7"/>
        <v/>
      </c>
      <c r="C134" s="2" t="str">
        <f t="shared" si="8"/>
        <v/>
      </c>
      <c r="D134" s="14" t="str">
        <f t="shared" si="11"/>
        <v/>
      </c>
      <c r="E134" s="15" t="str">
        <f>IF(AND($B134&lt;&gt;"",$B134&lt;=$G$4),$G133*C134*$D$6/360,IF(B134&lt;&gt;"",$G133*C134*$G$5/360,IF(AND(B133&lt;&gt;"",B133=$D$5),SUM($E$10:E133),"")))</f>
        <v/>
      </c>
      <c r="F134" s="403" t="str">
        <f t="shared" si="9"/>
        <v/>
      </c>
      <c r="G134" s="14" t="str">
        <f t="shared" si="10"/>
        <v/>
      </c>
    </row>
    <row r="135" spans="1:7" ht="16.5" customHeight="1">
      <c r="A135" s="3" t="str">
        <f t="shared" si="6"/>
        <v/>
      </c>
      <c r="B135" s="4" t="str">
        <f t="shared" si="7"/>
        <v/>
      </c>
      <c r="C135" s="2" t="str">
        <f t="shared" si="8"/>
        <v/>
      </c>
      <c r="D135" s="14" t="str">
        <f t="shared" si="11"/>
        <v/>
      </c>
      <c r="E135" s="15" t="str">
        <f>IF(AND($B135&lt;&gt;"",$B135&lt;=$G$4),$G134*C135*$D$6/360,IF(B135&lt;&gt;"",$G134*C135*$G$5/360,IF(AND(B134&lt;&gt;"",B134=$D$5),SUM($E$10:E134),"")))</f>
        <v/>
      </c>
      <c r="F135" s="403" t="str">
        <f t="shared" si="9"/>
        <v/>
      </c>
      <c r="G135" s="14" t="str">
        <f t="shared" si="10"/>
        <v/>
      </c>
    </row>
    <row r="136" spans="1:7" ht="16.5" customHeight="1">
      <c r="A136" s="3" t="str">
        <f t="shared" si="6"/>
        <v/>
      </c>
      <c r="B136" s="4" t="str">
        <f t="shared" si="7"/>
        <v/>
      </c>
      <c r="C136" s="2" t="str">
        <f t="shared" si="8"/>
        <v/>
      </c>
      <c r="D136" s="14" t="str">
        <f t="shared" si="11"/>
        <v/>
      </c>
      <c r="E136" s="15" t="str">
        <f>IF(AND($B136&lt;&gt;"",$B136&lt;=$G$4),$G135*C136*$D$6/360,IF(B136&lt;&gt;"",$G135*C136*$G$5/360,IF(AND(B135&lt;&gt;"",B135=$D$5),SUM($E$10:E135),"")))</f>
        <v/>
      </c>
      <c r="F136" s="16" t="str">
        <f t="shared" si="9"/>
        <v/>
      </c>
      <c r="G136" s="14" t="str">
        <f t="shared" si="10"/>
        <v/>
      </c>
    </row>
    <row r="137" spans="1:7" ht="16.5" customHeight="1">
      <c r="A137" s="3" t="str">
        <f t="shared" si="6"/>
        <v/>
      </c>
      <c r="B137" s="4" t="str">
        <f t="shared" si="7"/>
        <v/>
      </c>
      <c r="C137" s="2" t="str">
        <f t="shared" si="8"/>
        <v/>
      </c>
      <c r="D137" s="14" t="str">
        <f t="shared" si="11"/>
        <v/>
      </c>
      <c r="E137" s="15" t="str">
        <f>IF(AND($B137&lt;&gt;"",$B137&lt;=$G$4),$G136*C137*$D$6/360,IF(B137&lt;&gt;"",$G136*C137*$G$5/360,IF(AND(B136&lt;&gt;"",B136=$D$5),SUM($E$10:E136),"")))</f>
        <v/>
      </c>
      <c r="F137" s="16" t="str">
        <f t="shared" si="9"/>
        <v/>
      </c>
      <c r="G137" s="14" t="str">
        <f t="shared" si="10"/>
        <v/>
      </c>
    </row>
    <row r="138" spans="1:7" ht="16.5" customHeight="1">
      <c r="A138" s="3" t="str">
        <f t="shared" si="6"/>
        <v/>
      </c>
      <c r="B138" s="4" t="str">
        <f t="shared" si="7"/>
        <v/>
      </c>
      <c r="C138" s="2" t="str">
        <f t="shared" si="8"/>
        <v/>
      </c>
      <c r="D138" s="14" t="str">
        <f t="shared" si="11"/>
        <v/>
      </c>
      <c r="E138" s="15" t="str">
        <f>IF(AND($B138&lt;&gt;"",$B138&lt;=$G$4),$G137*C138*$D$6/360,IF(B138&lt;&gt;"",$G137*C138*$G$5/360,IF(AND(B137&lt;&gt;"",B137=$D$5),SUM($E$10:E137),"")))</f>
        <v/>
      </c>
      <c r="F138" s="16" t="str">
        <f t="shared" si="9"/>
        <v/>
      </c>
      <c r="G138" s="14" t="str">
        <f t="shared" si="10"/>
        <v/>
      </c>
    </row>
    <row r="139" spans="1:7" ht="16.5" customHeight="1">
      <c r="A139" s="3" t="str">
        <f t="shared" ref="A139:A202" si="12">IF(B138&lt;$D$5,DATE(YEAR(A138),MONTH(A138)+1,DAY(A138)),IF(B138=$D$5,"Tổng",""))</f>
        <v/>
      </c>
      <c r="B139" s="4" t="str">
        <f t="shared" ref="B139:B202" si="13">IF(B138&lt;$D$5,B138+1,"")</f>
        <v/>
      </c>
      <c r="C139" s="2" t="str">
        <f t="shared" si="8"/>
        <v/>
      </c>
      <c r="D139" s="14" t="str">
        <f t="shared" si="11"/>
        <v/>
      </c>
      <c r="E139" s="15" t="str">
        <f>IF(AND($B139&lt;&gt;"",$B139&lt;=$G$4),$G138*C139*$D$6/360,IF(B139&lt;&gt;"",$G138*C139*$G$5/360,IF(AND(B138&lt;&gt;"",B138=$D$5),SUM($E$10:E138),"")))</f>
        <v/>
      </c>
      <c r="F139" s="16" t="str">
        <f t="shared" si="9"/>
        <v/>
      </c>
      <c r="G139" s="14" t="str">
        <f t="shared" si="10"/>
        <v/>
      </c>
    </row>
    <row r="140" spans="1:7" ht="16.5" customHeight="1">
      <c r="A140" s="3" t="str">
        <f t="shared" si="12"/>
        <v/>
      </c>
      <c r="B140" s="4" t="str">
        <f t="shared" si="13"/>
        <v/>
      </c>
      <c r="C140" s="2" t="str">
        <f t="shared" ref="C140:C203" si="14">IF(B140&lt;&gt;"",A140-A139,"")</f>
        <v/>
      </c>
      <c r="D140" s="14" t="str">
        <f t="shared" si="11"/>
        <v/>
      </c>
      <c r="E140" s="15" t="str">
        <f>IF(AND($B140&lt;&gt;"",$B140&lt;=$G$4),$G139*C140*$D$6/360,IF(B140&lt;&gt;"",$G139*C140*$G$5/360,IF(AND(B139&lt;&gt;"",B139=$D$5),SUM($E$10:E139),"")))</f>
        <v/>
      </c>
      <c r="F140" s="16" t="str">
        <f t="shared" ref="F140:F203" si="15">IF(D140&lt;&gt;"",D140+E140,"")</f>
        <v/>
      </c>
      <c r="G140" s="14" t="str">
        <f t="shared" si="10"/>
        <v/>
      </c>
    </row>
    <row r="141" spans="1:7" ht="16.5" customHeight="1">
      <c r="A141" s="3" t="str">
        <f t="shared" si="12"/>
        <v/>
      </c>
      <c r="B141" s="4" t="str">
        <f t="shared" si="13"/>
        <v/>
      </c>
      <c r="C141" s="2" t="str">
        <f t="shared" si="14"/>
        <v/>
      </c>
      <c r="D141" s="14" t="str">
        <f t="shared" si="11"/>
        <v/>
      </c>
      <c r="E141" s="15" t="str">
        <f>IF(AND($B141&lt;&gt;"",$B141&lt;=$G$4),$G140*C141*$D$6/360,IF(B141&lt;&gt;"",$G140*C141*$G$5/360,IF(AND(B140&lt;&gt;"",B140=$D$5),SUM($E$10:E140),"")))</f>
        <v/>
      </c>
      <c r="F141" s="16" t="str">
        <f t="shared" si="15"/>
        <v/>
      </c>
      <c r="G141" s="14" t="str">
        <f t="shared" ref="G141:G204" si="16">IF($B141&lt;&gt;"",G140-D141,"")</f>
        <v/>
      </c>
    </row>
    <row r="142" spans="1:7" ht="16.5" customHeight="1">
      <c r="A142" s="3" t="str">
        <f t="shared" si="12"/>
        <v/>
      </c>
      <c r="B142" s="4" t="str">
        <f t="shared" si="13"/>
        <v/>
      </c>
      <c r="C142" s="2" t="str">
        <f t="shared" si="14"/>
        <v/>
      </c>
      <c r="D142" s="14" t="str">
        <f t="shared" si="11"/>
        <v/>
      </c>
      <c r="E142" s="15" t="str">
        <f>IF(AND($B142&lt;&gt;"",$B142&lt;=$G$4),$G141*C142*$D$6/360,IF(B142&lt;&gt;"",$G141*C142*$G$5/360,IF(AND(B141&lt;&gt;"",B141=$D$5),SUM($E$10:E141),"")))</f>
        <v/>
      </c>
      <c r="F142" s="16" t="str">
        <f t="shared" si="15"/>
        <v/>
      </c>
      <c r="G142" s="14" t="str">
        <f t="shared" si="16"/>
        <v/>
      </c>
    </row>
    <row r="143" spans="1:7" ht="16.5" customHeight="1">
      <c r="A143" s="3" t="str">
        <f t="shared" si="12"/>
        <v/>
      </c>
      <c r="B143" s="4" t="str">
        <f t="shared" si="13"/>
        <v/>
      </c>
      <c r="C143" s="2" t="str">
        <f t="shared" si="14"/>
        <v/>
      </c>
      <c r="D143" s="14" t="str">
        <f t="shared" ref="D143:D195" si="17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16" t="str">
        <f t="shared" si="15"/>
        <v/>
      </c>
      <c r="G143" s="14" t="str">
        <f t="shared" si="16"/>
        <v/>
      </c>
    </row>
    <row r="144" spans="1:7" ht="16.5" customHeight="1">
      <c r="A144" s="3" t="str">
        <f t="shared" si="12"/>
        <v/>
      </c>
      <c r="B144" s="4" t="str">
        <f t="shared" si="13"/>
        <v/>
      </c>
      <c r="C144" s="2" t="str">
        <f t="shared" si="14"/>
        <v/>
      </c>
      <c r="D144" s="14" t="str">
        <f t="shared" si="17"/>
        <v/>
      </c>
      <c r="E144" s="15" t="str">
        <f>IF(AND($B144&lt;&gt;"",$B144&lt;=$G$4),$G143*C144*$D$6/360,IF(B144&lt;&gt;"",$G143*C144*$G$5/360,IF(AND(B143&lt;&gt;"",B143=$D$5),SUM($E$10:E143),"")))</f>
        <v/>
      </c>
      <c r="F144" s="16" t="str">
        <f t="shared" si="15"/>
        <v/>
      </c>
      <c r="G144" s="14" t="str">
        <f t="shared" si="16"/>
        <v/>
      </c>
    </row>
    <row r="145" spans="1:7" ht="16.5" customHeight="1">
      <c r="A145" s="3" t="str">
        <f t="shared" si="12"/>
        <v/>
      </c>
      <c r="B145" s="4" t="str">
        <f t="shared" si="13"/>
        <v/>
      </c>
      <c r="C145" s="2" t="str">
        <f t="shared" si="14"/>
        <v/>
      </c>
      <c r="D145" s="14" t="str">
        <f t="shared" si="17"/>
        <v/>
      </c>
      <c r="E145" s="15" t="str">
        <f>IF(AND($B145&lt;&gt;"",$B145&lt;=$G$4),$G144*C145*$D$6/360,IF(B145&lt;&gt;"",$G144*C145*$G$5/360,IF(AND(B144&lt;&gt;"",B144=$D$5),SUM($E$10:E144),"")))</f>
        <v/>
      </c>
      <c r="F145" s="16" t="str">
        <f t="shared" si="15"/>
        <v/>
      </c>
      <c r="G145" s="14" t="str">
        <f t="shared" si="16"/>
        <v/>
      </c>
    </row>
    <row r="146" spans="1:7" ht="16.5" customHeight="1">
      <c r="A146" s="3" t="str">
        <f t="shared" si="12"/>
        <v/>
      </c>
      <c r="B146" s="4" t="str">
        <f t="shared" si="13"/>
        <v/>
      </c>
      <c r="C146" s="2" t="str">
        <f t="shared" si="14"/>
        <v/>
      </c>
      <c r="D146" s="14" t="str">
        <f t="shared" si="17"/>
        <v/>
      </c>
      <c r="E146" s="15" t="str">
        <f>IF(AND($B146&lt;&gt;"",$B146&lt;=$G$4),$G145*C146*$D$6/360,IF(B146&lt;&gt;"",$G145*C146*$G$5/360,IF(AND(B145&lt;&gt;"",B145=$D$5),SUM($E$10:E145),"")))</f>
        <v/>
      </c>
      <c r="F146" s="16" t="str">
        <f t="shared" si="15"/>
        <v/>
      </c>
      <c r="G146" s="14" t="str">
        <f t="shared" si="16"/>
        <v/>
      </c>
    </row>
    <row r="147" spans="1:7" ht="16.5" customHeight="1">
      <c r="A147" s="3" t="str">
        <f t="shared" si="12"/>
        <v/>
      </c>
      <c r="B147" s="4" t="str">
        <f t="shared" si="13"/>
        <v/>
      </c>
      <c r="C147" s="2" t="str">
        <f t="shared" si="14"/>
        <v/>
      </c>
      <c r="D147" s="14" t="str">
        <f t="shared" si="17"/>
        <v/>
      </c>
      <c r="E147" s="15" t="str">
        <f>IF(AND($B147&lt;&gt;"",$B147&lt;=$G$4),$G146*C147*$D$6/360,IF(B147&lt;&gt;"",$G146*C147*$G$5/360,IF(AND(B146&lt;&gt;"",B146=$D$5),SUM($E$10:E146),"")))</f>
        <v/>
      </c>
      <c r="F147" s="16" t="str">
        <f t="shared" si="15"/>
        <v/>
      </c>
      <c r="G147" s="14" t="str">
        <f t="shared" si="16"/>
        <v/>
      </c>
    </row>
    <row r="148" spans="1:7" ht="16.5" customHeight="1">
      <c r="A148" s="3" t="str">
        <f t="shared" si="12"/>
        <v/>
      </c>
      <c r="B148" s="4" t="str">
        <f t="shared" si="13"/>
        <v/>
      </c>
      <c r="C148" s="2" t="str">
        <f t="shared" si="14"/>
        <v/>
      </c>
      <c r="D148" s="14" t="str">
        <f t="shared" si="17"/>
        <v/>
      </c>
      <c r="E148" s="15" t="str">
        <f>IF(AND($B148&lt;&gt;"",$B148&lt;=$G$4),$G147*C148*$D$6/360,IF(B148&lt;&gt;"",$G147*C148*$G$5/360,IF(AND(B147&lt;&gt;"",B147=$D$5),SUM($E$10:E147),"")))</f>
        <v/>
      </c>
      <c r="F148" s="16" t="str">
        <f t="shared" si="15"/>
        <v/>
      </c>
      <c r="G148" s="14" t="str">
        <f t="shared" si="16"/>
        <v/>
      </c>
    </row>
    <row r="149" spans="1:7" ht="16.5" customHeight="1">
      <c r="A149" s="3" t="str">
        <f t="shared" si="12"/>
        <v/>
      </c>
      <c r="B149" s="4" t="str">
        <f t="shared" si="13"/>
        <v/>
      </c>
      <c r="C149" s="2" t="str">
        <f t="shared" si="14"/>
        <v/>
      </c>
      <c r="D149" s="14" t="str">
        <f t="shared" si="17"/>
        <v/>
      </c>
      <c r="E149" s="15" t="str">
        <f>IF(AND($B149&lt;&gt;"",$B149&lt;=$G$4),$G148*C149*$D$6/360,IF(B149&lt;&gt;"",$G148*C149*$G$5/360,IF(AND(B148&lt;&gt;"",B148=$D$5),SUM($E$10:E148),"")))</f>
        <v/>
      </c>
      <c r="F149" s="16" t="str">
        <f t="shared" si="15"/>
        <v/>
      </c>
      <c r="G149" s="14" t="str">
        <f t="shared" si="16"/>
        <v/>
      </c>
    </row>
    <row r="150" spans="1:7" ht="16.5" customHeight="1">
      <c r="A150" s="3" t="str">
        <f t="shared" si="12"/>
        <v/>
      </c>
      <c r="B150" s="4" t="str">
        <f t="shared" si="13"/>
        <v/>
      </c>
      <c r="C150" s="2" t="str">
        <f t="shared" si="14"/>
        <v/>
      </c>
      <c r="D150" s="14" t="str">
        <f t="shared" si="17"/>
        <v/>
      </c>
      <c r="E150" s="15" t="str">
        <f>IF(AND($B150&lt;&gt;"",$B150&lt;=$G$4),$G149*C150*$D$6/360,IF(B150&lt;&gt;"",$G149*C150*$G$5/360,IF(AND(B149&lt;&gt;"",B149=$D$5),SUM($E$10:E149),"")))</f>
        <v/>
      </c>
      <c r="F150" s="16" t="str">
        <f t="shared" si="15"/>
        <v/>
      </c>
      <c r="G150" s="14" t="str">
        <f t="shared" si="16"/>
        <v/>
      </c>
    </row>
    <row r="151" spans="1:7" ht="16.5" customHeight="1">
      <c r="A151" s="3" t="str">
        <f t="shared" si="12"/>
        <v/>
      </c>
      <c r="B151" s="4" t="str">
        <f t="shared" si="13"/>
        <v/>
      </c>
      <c r="C151" s="2" t="str">
        <f t="shared" si="14"/>
        <v/>
      </c>
      <c r="D151" s="14" t="str">
        <f t="shared" si="17"/>
        <v/>
      </c>
      <c r="E151" s="15" t="str">
        <f>IF(AND($B151&lt;&gt;"",$B151&lt;=$G$4),$G150*C151*$D$6/360,IF(B151&lt;&gt;"",$G150*C151*$G$5/360,IF(AND(B150&lt;&gt;"",B150=$D$5),SUM($E$10:E150),"")))</f>
        <v/>
      </c>
      <c r="F151" s="16" t="str">
        <f t="shared" si="15"/>
        <v/>
      </c>
      <c r="G151" s="14" t="str">
        <f t="shared" si="16"/>
        <v/>
      </c>
    </row>
    <row r="152" spans="1:7" ht="16.5" customHeight="1">
      <c r="A152" s="3" t="str">
        <f t="shared" si="12"/>
        <v/>
      </c>
      <c r="B152" s="4" t="str">
        <f t="shared" si="13"/>
        <v/>
      </c>
      <c r="C152" s="2" t="str">
        <f t="shared" si="14"/>
        <v/>
      </c>
      <c r="D152" s="14" t="str">
        <f t="shared" si="17"/>
        <v/>
      </c>
      <c r="E152" s="15" t="str">
        <f>IF(AND($B152&lt;&gt;"",$B152&lt;=$G$4),$G151*C152*$D$6/360,IF(B152&lt;&gt;"",$G151*C152*$G$5/360,IF(AND(B151&lt;&gt;"",B151=$D$5),SUM($E$10:E151),"")))</f>
        <v/>
      </c>
      <c r="F152" s="16" t="str">
        <f t="shared" si="15"/>
        <v/>
      </c>
      <c r="G152" s="14" t="str">
        <f t="shared" si="16"/>
        <v/>
      </c>
    </row>
    <row r="153" spans="1:7" ht="16.5" customHeight="1">
      <c r="A153" s="3" t="str">
        <f t="shared" si="12"/>
        <v/>
      </c>
      <c r="B153" s="4" t="str">
        <f t="shared" si="13"/>
        <v/>
      </c>
      <c r="C153" s="2" t="str">
        <f t="shared" si="14"/>
        <v/>
      </c>
      <c r="D153" s="14" t="str">
        <f t="shared" si="17"/>
        <v/>
      </c>
      <c r="E153" s="15" t="str">
        <f>IF(AND($B153&lt;&gt;"",$B153&lt;=$G$4),$G152*C153*$D$6/360,IF(B153&lt;&gt;"",$G152*C153*$G$5/360,IF(AND(B152&lt;&gt;"",B152=$D$5),SUM($E$10:E152),"")))</f>
        <v/>
      </c>
      <c r="F153" s="16" t="str">
        <f t="shared" si="15"/>
        <v/>
      </c>
      <c r="G153" s="14" t="str">
        <f t="shared" si="16"/>
        <v/>
      </c>
    </row>
    <row r="154" spans="1:7" ht="16.5" customHeight="1">
      <c r="A154" s="3" t="str">
        <f t="shared" si="12"/>
        <v/>
      </c>
      <c r="B154" s="4" t="str">
        <f t="shared" si="13"/>
        <v/>
      </c>
      <c r="C154" s="2" t="str">
        <f t="shared" si="14"/>
        <v/>
      </c>
      <c r="D154" s="14" t="str">
        <f t="shared" si="17"/>
        <v/>
      </c>
      <c r="E154" s="15" t="str">
        <f>IF(AND($B154&lt;&gt;"",$B154&lt;=$G$4),$G153*C154*$D$6/360,IF(B154&lt;&gt;"",$G153*C154*$G$5/360,IF(AND(B153&lt;&gt;"",B153=$D$5),SUM($E$10:E153),"")))</f>
        <v/>
      </c>
      <c r="F154" s="16" t="str">
        <f t="shared" si="15"/>
        <v/>
      </c>
      <c r="G154" s="14" t="str">
        <f t="shared" si="16"/>
        <v/>
      </c>
    </row>
    <row r="155" spans="1:7" ht="16.5" customHeight="1">
      <c r="A155" s="3" t="str">
        <f t="shared" si="12"/>
        <v/>
      </c>
      <c r="B155" s="4" t="str">
        <f t="shared" si="13"/>
        <v/>
      </c>
      <c r="C155" s="2" t="str">
        <f t="shared" si="14"/>
        <v/>
      </c>
      <c r="D155" s="14" t="str">
        <f t="shared" si="17"/>
        <v/>
      </c>
      <c r="E155" s="15" t="str">
        <f>IF(AND($B155&lt;&gt;"",$B155&lt;=$G$4),$G154*C155*$D$6/360,IF(B155&lt;&gt;"",$G154*C155*$G$5/360,IF(AND(B154&lt;&gt;"",B154=$D$5),SUM($E$10:E154),"")))</f>
        <v/>
      </c>
      <c r="F155" s="16" t="str">
        <f t="shared" si="15"/>
        <v/>
      </c>
      <c r="G155" s="14" t="str">
        <f t="shared" si="16"/>
        <v/>
      </c>
    </row>
    <row r="156" spans="1:7" ht="16.5" customHeight="1">
      <c r="A156" s="3" t="str">
        <f t="shared" si="12"/>
        <v/>
      </c>
      <c r="B156" s="4" t="str">
        <f t="shared" si="13"/>
        <v/>
      </c>
      <c r="C156" s="2" t="str">
        <f t="shared" si="14"/>
        <v/>
      </c>
      <c r="D156" s="14" t="str">
        <f t="shared" si="17"/>
        <v/>
      </c>
      <c r="E156" s="15" t="str">
        <f>IF(AND($B156&lt;&gt;"",$B156&lt;=$G$4),$G155*C156*$D$6/360,IF(B156&lt;&gt;"",$G155*C156*$G$5/360,IF(AND(B155&lt;&gt;"",B155=$D$5),SUM($E$10:E155),"")))</f>
        <v/>
      </c>
      <c r="F156" s="16" t="str">
        <f t="shared" si="15"/>
        <v/>
      </c>
      <c r="G156" s="14" t="str">
        <f t="shared" si="16"/>
        <v/>
      </c>
    </row>
    <row r="157" spans="1:7" ht="16.5" customHeight="1">
      <c r="A157" s="3" t="str">
        <f t="shared" si="12"/>
        <v/>
      </c>
      <c r="B157" s="4" t="str">
        <f t="shared" si="13"/>
        <v/>
      </c>
      <c r="C157" s="2" t="str">
        <f t="shared" si="14"/>
        <v/>
      </c>
      <c r="D157" s="14" t="str">
        <f t="shared" si="17"/>
        <v/>
      </c>
      <c r="E157" s="15" t="str">
        <f>IF(AND($B157&lt;&gt;"",$B157&lt;=$G$4),$G156*C157*$D$6/360,IF(B157&lt;&gt;"",$G156*C157*$G$5/360,IF(AND(B156&lt;&gt;"",B156=$D$5),SUM($E$10:E156),"")))</f>
        <v/>
      </c>
      <c r="F157" s="16" t="str">
        <f t="shared" si="15"/>
        <v/>
      </c>
      <c r="G157" s="14" t="str">
        <f t="shared" si="16"/>
        <v/>
      </c>
    </row>
    <row r="158" spans="1:7" ht="16.5" customHeight="1">
      <c r="A158" s="3" t="str">
        <f t="shared" si="12"/>
        <v/>
      </c>
      <c r="B158" s="4" t="str">
        <f t="shared" si="13"/>
        <v/>
      </c>
      <c r="C158" s="2" t="str">
        <f t="shared" si="14"/>
        <v/>
      </c>
      <c r="D158" s="14" t="str">
        <f t="shared" si="17"/>
        <v/>
      </c>
      <c r="E158" s="15" t="str">
        <f>IF(AND($B158&lt;&gt;"",$B158&lt;=$G$4),$G157*C158*$D$6/360,IF(B158&lt;&gt;"",$G157*C158*$G$5/360,IF(AND(B157&lt;&gt;"",B157=$D$5),SUM($E$10:E157),"")))</f>
        <v/>
      </c>
      <c r="F158" s="16" t="str">
        <f t="shared" si="15"/>
        <v/>
      </c>
      <c r="G158" s="14" t="str">
        <f t="shared" si="16"/>
        <v/>
      </c>
    </row>
    <row r="159" spans="1:7" ht="16.5" customHeight="1">
      <c r="A159" s="3" t="str">
        <f t="shared" si="12"/>
        <v/>
      </c>
      <c r="B159" s="4" t="str">
        <f t="shared" si="13"/>
        <v/>
      </c>
      <c r="C159" s="2" t="str">
        <f t="shared" si="14"/>
        <v/>
      </c>
      <c r="D159" s="14" t="str">
        <f t="shared" si="17"/>
        <v/>
      </c>
      <c r="E159" s="15" t="str">
        <f>IF(AND($B159&lt;&gt;"",$B159&lt;=$G$4),$G158*C159*$D$6/360,IF(B159&lt;&gt;"",$G158*C159*$G$5/360,IF(AND(B158&lt;&gt;"",B158=$D$5),SUM($E$10:E158),"")))</f>
        <v/>
      </c>
      <c r="F159" s="16" t="str">
        <f t="shared" si="15"/>
        <v/>
      </c>
      <c r="G159" s="14" t="str">
        <f t="shared" si="16"/>
        <v/>
      </c>
    </row>
    <row r="160" spans="1:7" ht="16.5" customHeight="1">
      <c r="A160" s="3" t="str">
        <f t="shared" si="12"/>
        <v/>
      </c>
      <c r="B160" s="4" t="str">
        <f t="shared" si="13"/>
        <v/>
      </c>
      <c r="C160" s="2" t="str">
        <f t="shared" si="14"/>
        <v/>
      </c>
      <c r="D160" s="14" t="str">
        <f t="shared" si="17"/>
        <v/>
      </c>
      <c r="E160" s="15" t="str">
        <f>IF(AND($B160&lt;&gt;"",$B160&lt;=$G$4),$G159*C160*$D$6/360,IF(B160&lt;&gt;"",$G159*C160*$G$5/360,IF(AND(B159&lt;&gt;"",B159=$D$5),SUM($E$10:E159),"")))</f>
        <v/>
      </c>
      <c r="F160" s="16" t="str">
        <f t="shared" si="15"/>
        <v/>
      </c>
      <c r="G160" s="14" t="str">
        <f t="shared" si="16"/>
        <v/>
      </c>
    </row>
    <row r="161" spans="1:7" ht="16.5" customHeight="1">
      <c r="A161" s="3" t="str">
        <f t="shared" si="12"/>
        <v/>
      </c>
      <c r="B161" s="4" t="str">
        <f t="shared" si="13"/>
        <v/>
      </c>
      <c r="C161" s="2" t="str">
        <f t="shared" si="14"/>
        <v/>
      </c>
      <c r="D161" s="14" t="str">
        <f t="shared" si="17"/>
        <v/>
      </c>
      <c r="E161" s="15" t="str">
        <f>IF(AND($B161&lt;&gt;"",$B161&lt;=$G$4),$G160*C161*$D$6/360,IF(B161&lt;&gt;"",$G160*C161*$G$5/360,IF(AND(B160&lt;&gt;"",B160=$D$5),SUM($E$10:E160),"")))</f>
        <v/>
      </c>
      <c r="F161" s="16" t="str">
        <f t="shared" si="15"/>
        <v/>
      </c>
      <c r="G161" s="14" t="str">
        <f t="shared" si="16"/>
        <v/>
      </c>
    </row>
    <row r="162" spans="1:7" ht="16.5" customHeight="1">
      <c r="A162" s="3" t="str">
        <f t="shared" si="12"/>
        <v/>
      </c>
      <c r="B162" s="4" t="str">
        <f t="shared" si="13"/>
        <v/>
      </c>
      <c r="C162" s="2" t="str">
        <f t="shared" si="14"/>
        <v/>
      </c>
      <c r="D162" s="14" t="str">
        <f t="shared" si="17"/>
        <v/>
      </c>
      <c r="E162" s="15" t="str">
        <f>IF(AND($B162&lt;&gt;"",$B162&lt;=$G$4),$G161*C162*$D$6/360,IF(B162&lt;&gt;"",$G161*C162*$G$5/360,IF(AND(B161&lt;&gt;"",B161=$D$5),SUM($E$10:E161),"")))</f>
        <v/>
      </c>
      <c r="F162" s="16" t="str">
        <f t="shared" si="15"/>
        <v/>
      </c>
      <c r="G162" s="14" t="str">
        <f t="shared" si="16"/>
        <v/>
      </c>
    </row>
    <row r="163" spans="1:7" ht="16.5" customHeight="1">
      <c r="A163" s="3" t="str">
        <f t="shared" si="12"/>
        <v/>
      </c>
      <c r="B163" s="4" t="str">
        <f t="shared" si="13"/>
        <v/>
      </c>
      <c r="C163" s="2" t="str">
        <f t="shared" si="14"/>
        <v/>
      </c>
      <c r="D163" s="14" t="str">
        <f t="shared" si="17"/>
        <v/>
      </c>
      <c r="E163" s="15" t="str">
        <f>IF(AND($B163&lt;&gt;"",$B163&lt;=$G$4),$G162*C163*$D$6/360,IF(B163&lt;&gt;"",$G162*C163*$G$5/360,IF(AND(B162&lt;&gt;"",B162=$D$5),SUM($E$10:E162),"")))</f>
        <v/>
      </c>
      <c r="F163" s="16" t="str">
        <f t="shared" si="15"/>
        <v/>
      </c>
      <c r="G163" s="14" t="str">
        <f t="shared" si="16"/>
        <v/>
      </c>
    </row>
    <row r="164" spans="1:7" ht="16.5" customHeight="1">
      <c r="A164" s="3" t="str">
        <f t="shared" si="12"/>
        <v/>
      </c>
      <c r="B164" s="4" t="str">
        <f t="shared" si="13"/>
        <v/>
      </c>
      <c r="C164" s="2" t="str">
        <f t="shared" si="14"/>
        <v/>
      </c>
      <c r="D164" s="14" t="str">
        <f t="shared" si="17"/>
        <v/>
      </c>
      <c r="E164" s="15" t="str">
        <f>IF(AND($B164&lt;&gt;"",$B164&lt;=$G$4),$G163*C164*$D$6/360,IF(B164&lt;&gt;"",$G163*C164*$G$5/360,IF(AND(B163&lt;&gt;"",B163=$D$5),SUM($E$10:E163),"")))</f>
        <v/>
      </c>
      <c r="F164" s="16" t="str">
        <f t="shared" si="15"/>
        <v/>
      </c>
      <c r="G164" s="14" t="str">
        <f t="shared" si="16"/>
        <v/>
      </c>
    </row>
    <row r="165" spans="1:7" ht="16.5" customHeight="1">
      <c r="A165" s="3" t="str">
        <f t="shared" si="12"/>
        <v/>
      </c>
      <c r="B165" s="4" t="str">
        <f t="shared" si="13"/>
        <v/>
      </c>
      <c r="C165" s="2" t="str">
        <f t="shared" si="14"/>
        <v/>
      </c>
      <c r="D165" s="14" t="str">
        <f t="shared" si="17"/>
        <v/>
      </c>
      <c r="E165" s="15" t="str">
        <f>IF(AND($B165&lt;&gt;"",$B165&lt;=$G$4),$G164*C165*$D$6/360,IF(B165&lt;&gt;"",$G164*C165*$G$5/360,IF(AND(B164&lt;&gt;"",B164=$D$5),SUM($E$10:E164),"")))</f>
        <v/>
      </c>
      <c r="F165" s="16" t="str">
        <f t="shared" si="15"/>
        <v/>
      </c>
      <c r="G165" s="14" t="str">
        <f t="shared" si="16"/>
        <v/>
      </c>
    </row>
    <row r="166" spans="1:7" ht="16.5" customHeight="1">
      <c r="A166" s="3" t="str">
        <f t="shared" si="12"/>
        <v/>
      </c>
      <c r="B166" s="4" t="str">
        <f t="shared" si="13"/>
        <v/>
      </c>
      <c r="C166" s="2" t="str">
        <f t="shared" si="14"/>
        <v/>
      </c>
      <c r="D166" s="14" t="str">
        <f t="shared" si="17"/>
        <v/>
      </c>
      <c r="E166" s="15" t="str">
        <f>IF(AND($B166&lt;&gt;"",$B166&lt;=$G$4),$G165*C166*$D$6/360,IF(B166&lt;&gt;"",$G165*C166*$G$5/360,IF(AND(B165&lt;&gt;"",B165=$D$5),SUM($E$10:E165),"")))</f>
        <v/>
      </c>
      <c r="F166" s="16" t="str">
        <f t="shared" si="15"/>
        <v/>
      </c>
      <c r="G166" s="14" t="str">
        <f t="shared" si="16"/>
        <v/>
      </c>
    </row>
    <row r="167" spans="1:7" ht="16.5" customHeight="1">
      <c r="A167" s="3" t="str">
        <f t="shared" si="12"/>
        <v/>
      </c>
      <c r="B167" s="4" t="str">
        <f t="shared" si="13"/>
        <v/>
      </c>
      <c r="C167" s="2" t="str">
        <f t="shared" si="14"/>
        <v/>
      </c>
      <c r="D167" s="14" t="str">
        <f t="shared" si="17"/>
        <v/>
      </c>
      <c r="E167" s="15" t="str">
        <f>IF(AND($B167&lt;&gt;"",$B167&lt;=$G$4),$G166*C167*$D$6/360,IF(B167&lt;&gt;"",$G166*C167*$G$5/360,IF(AND(B166&lt;&gt;"",B166=$D$5),SUM($E$10:E166),"")))</f>
        <v/>
      </c>
      <c r="F167" s="16" t="str">
        <f t="shared" si="15"/>
        <v/>
      </c>
      <c r="G167" s="14" t="str">
        <f t="shared" si="16"/>
        <v/>
      </c>
    </row>
    <row r="168" spans="1:7" ht="16.5" customHeight="1">
      <c r="A168" s="3" t="str">
        <f t="shared" si="12"/>
        <v/>
      </c>
      <c r="B168" s="4" t="str">
        <f t="shared" si="13"/>
        <v/>
      </c>
      <c r="C168" s="2" t="str">
        <f t="shared" si="14"/>
        <v/>
      </c>
      <c r="D168" s="14" t="str">
        <f t="shared" si="17"/>
        <v/>
      </c>
      <c r="E168" s="15" t="str">
        <f>IF(AND($B168&lt;&gt;"",$B168&lt;=$G$4),$G167*C168*$D$6/360,IF(B168&lt;&gt;"",$G167*C168*$G$5/360,IF(AND(B167&lt;&gt;"",B167=$D$5),SUM($E$10:E167),"")))</f>
        <v/>
      </c>
      <c r="F168" s="16" t="str">
        <f t="shared" si="15"/>
        <v/>
      </c>
      <c r="G168" s="14" t="str">
        <f t="shared" si="16"/>
        <v/>
      </c>
    </row>
    <row r="169" spans="1:7" ht="16.5" customHeight="1">
      <c r="A169" s="3" t="str">
        <f t="shared" si="12"/>
        <v/>
      </c>
      <c r="B169" s="4" t="str">
        <f t="shared" si="13"/>
        <v/>
      </c>
      <c r="C169" s="2" t="str">
        <f t="shared" si="14"/>
        <v/>
      </c>
      <c r="D169" s="14" t="str">
        <f t="shared" si="17"/>
        <v/>
      </c>
      <c r="E169" s="15" t="str">
        <f>IF(AND($B169&lt;&gt;"",$B169&lt;=$G$4),$G168*C169*$D$6/360,IF(B169&lt;&gt;"",$G168*C169*$G$5/360,IF(AND(B168&lt;&gt;"",B168=$D$5),SUM($E$10:E168),"")))</f>
        <v/>
      </c>
      <c r="F169" s="16" t="str">
        <f t="shared" si="15"/>
        <v/>
      </c>
      <c r="G169" s="14" t="str">
        <f t="shared" si="16"/>
        <v/>
      </c>
    </row>
    <row r="170" spans="1:7" ht="16.5" customHeight="1">
      <c r="A170" s="3" t="str">
        <f t="shared" si="12"/>
        <v/>
      </c>
      <c r="B170" s="4" t="str">
        <f t="shared" si="13"/>
        <v/>
      </c>
      <c r="C170" s="2" t="str">
        <f t="shared" si="14"/>
        <v/>
      </c>
      <c r="D170" s="14" t="str">
        <f t="shared" si="17"/>
        <v/>
      </c>
      <c r="E170" s="15" t="str">
        <f>IF(AND($B170&lt;&gt;"",$B170&lt;=$G$4),$G169*C170*$D$6/360,IF(B170&lt;&gt;"",$G169*C170*$G$5/360,IF(AND(B169&lt;&gt;"",B169=$D$5),SUM($E$10:E169),"")))</f>
        <v/>
      </c>
      <c r="F170" s="16" t="str">
        <f t="shared" si="15"/>
        <v/>
      </c>
      <c r="G170" s="14" t="str">
        <f t="shared" si="16"/>
        <v/>
      </c>
    </row>
    <row r="171" spans="1:7" ht="16.5" customHeight="1">
      <c r="A171" s="3" t="str">
        <f t="shared" si="12"/>
        <v/>
      </c>
      <c r="B171" s="4" t="str">
        <f t="shared" si="13"/>
        <v/>
      </c>
      <c r="C171" s="2" t="str">
        <f t="shared" si="14"/>
        <v/>
      </c>
      <c r="D171" s="14" t="str">
        <f t="shared" si="17"/>
        <v/>
      </c>
      <c r="E171" s="15" t="str">
        <f>IF(AND($B171&lt;&gt;"",$B171&lt;=$G$4),$G170*C171*$D$6/360,IF(B171&lt;&gt;"",$G170*C171*$G$5/360,IF(AND(B170&lt;&gt;"",B170=$D$5),SUM($E$10:E170),"")))</f>
        <v/>
      </c>
      <c r="F171" s="16" t="str">
        <f t="shared" si="15"/>
        <v/>
      </c>
      <c r="G171" s="14" t="str">
        <f t="shared" si="16"/>
        <v/>
      </c>
    </row>
    <row r="172" spans="1:7" ht="16.5" customHeight="1">
      <c r="A172" s="3" t="str">
        <f t="shared" si="12"/>
        <v/>
      </c>
      <c r="B172" s="4" t="str">
        <f t="shared" si="13"/>
        <v/>
      </c>
      <c r="C172" s="2" t="str">
        <f t="shared" si="14"/>
        <v/>
      </c>
      <c r="D172" s="14" t="str">
        <f t="shared" si="17"/>
        <v/>
      </c>
      <c r="E172" s="15" t="str">
        <f>IF(AND($B172&lt;&gt;"",$B172&lt;=$G$4),$G171*C172*$D$6/360,IF(B172&lt;&gt;"",$G171*C172*$G$5/360,IF(AND(B171&lt;&gt;"",B171=$D$5),SUM($E$10:E171),"")))</f>
        <v/>
      </c>
      <c r="F172" s="16" t="str">
        <f t="shared" si="15"/>
        <v/>
      </c>
      <c r="G172" s="14" t="str">
        <f t="shared" si="16"/>
        <v/>
      </c>
    </row>
    <row r="173" spans="1:7" ht="16.5" customHeight="1">
      <c r="A173" s="3" t="str">
        <f t="shared" si="12"/>
        <v/>
      </c>
      <c r="B173" s="4" t="str">
        <f t="shared" si="13"/>
        <v/>
      </c>
      <c r="C173" s="2" t="str">
        <f t="shared" si="14"/>
        <v/>
      </c>
      <c r="D173" s="14" t="str">
        <f t="shared" si="17"/>
        <v/>
      </c>
      <c r="E173" s="15" t="str">
        <f>IF(AND($B173&lt;&gt;"",$B173&lt;=$G$4),$G172*C173*$D$6/360,IF(B173&lt;&gt;"",$G172*C173*$G$5/360,IF(AND(B172&lt;&gt;"",B172=$D$5),SUM($E$10:E172),"")))</f>
        <v/>
      </c>
      <c r="F173" s="16" t="str">
        <f t="shared" si="15"/>
        <v/>
      </c>
      <c r="G173" s="14" t="str">
        <f t="shared" si="16"/>
        <v/>
      </c>
    </row>
    <row r="174" spans="1:7" ht="16.5" customHeight="1">
      <c r="A174" s="3" t="str">
        <f t="shared" si="12"/>
        <v/>
      </c>
      <c r="B174" s="4" t="str">
        <f t="shared" si="13"/>
        <v/>
      </c>
      <c r="C174" s="2" t="str">
        <f t="shared" si="14"/>
        <v/>
      </c>
      <c r="D174" s="14" t="str">
        <f t="shared" si="17"/>
        <v/>
      </c>
      <c r="E174" s="15" t="str">
        <f>IF(AND($B174&lt;&gt;"",$B174&lt;=$G$4),$G173*C174*$D$6/360,IF(B174&lt;&gt;"",$G173*C174*$G$5/360,IF(AND(B173&lt;&gt;"",B173=$D$5),SUM($E$10:E173),"")))</f>
        <v/>
      </c>
      <c r="F174" s="16" t="str">
        <f t="shared" si="15"/>
        <v/>
      </c>
      <c r="G174" s="14" t="str">
        <f t="shared" si="16"/>
        <v/>
      </c>
    </row>
    <row r="175" spans="1:7" ht="16.5" customHeight="1">
      <c r="A175" s="3" t="str">
        <f t="shared" si="12"/>
        <v/>
      </c>
      <c r="B175" s="4" t="str">
        <f t="shared" si="13"/>
        <v/>
      </c>
      <c r="C175" s="2" t="str">
        <f t="shared" si="14"/>
        <v/>
      </c>
      <c r="D175" s="14" t="str">
        <f t="shared" si="17"/>
        <v/>
      </c>
      <c r="E175" s="15" t="str">
        <f>IF(AND($B175&lt;&gt;"",$B175&lt;=$G$4),$G174*C175*$D$6/360,IF(B175&lt;&gt;"",$G174*C175*$G$5/360,IF(AND(B174&lt;&gt;"",B174=$D$5),SUM($E$10:E174),"")))</f>
        <v/>
      </c>
      <c r="F175" s="16" t="str">
        <f t="shared" si="15"/>
        <v/>
      </c>
      <c r="G175" s="14" t="str">
        <f t="shared" si="16"/>
        <v/>
      </c>
    </row>
    <row r="176" spans="1:7" ht="16.5" customHeight="1">
      <c r="A176" s="3" t="str">
        <f t="shared" si="12"/>
        <v/>
      </c>
      <c r="B176" s="4" t="str">
        <f t="shared" si="13"/>
        <v/>
      </c>
      <c r="C176" s="2" t="str">
        <f t="shared" si="14"/>
        <v/>
      </c>
      <c r="D176" s="14" t="str">
        <f t="shared" si="17"/>
        <v/>
      </c>
      <c r="E176" s="15" t="str">
        <f>IF(AND($B176&lt;&gt;"",$B176&lt;=$G$4),$G175*C176*$D$6/360,IF(B176&lt;&gt;"",$G175*C176*$G$5/360,IF(AND(B175&lt;&gt;"",B175=$D$5),SUM($E$10:E175),"")))</f>
        <v/>
      </c>
      <c r="F176" s="16" t="str">
        <f t="shared" si="15"/>
        <v/>
      </c>
      <c r="G176" s="14" t="str">
        <f t="shared" si="16"/>
        <v/>
      </c>
    </row>
    <row r="177" spans="1:7" ht="16.5" customHeight="1">
      <c r="A177" s="3" t="str">
        <f t="shared" si="12"/>
        <v/>
      </c>
      <c r="B177" s="4" t="str">
        <f t="shared" si="13"/>
        <v/>
      </c>
      <c r="C177" s="2" t="str">
        <f t="shared" si="14"/>
        <v/>
      </c>
      <c r="D177" s="14" t="str">
        <f t="shared" si="17"/>
        <v/>
      </c>
      <c r="E177" s="15" t="str">
        <f>IF(AND($B177&lt;&gt;"",$B177&lt;=$G$4),$G176*C177*$D$6/360,IF(B177&lt;&gt;"",$G176*C177*$G$5/360,IF(AND(B176&lt;&gt;"",B176=$D$5),SUM($E$10:E176),"")))</f>
        <v/>
      </c>
      <c r="F177" s="16" t="str">
        <f t="shared" si="15"/>
        <v/>
      </c>
      <c r="G177" s="14" t="str">
        <f t="shared" si="16"/>
        <v/>
      </c>
    </row>
    <row r="178" spans="1:7" ht="16.5" customHeight="1">
      <c r="A178" s="3" t="str">
        <f t="shared" si="12"/>
        <v/>
      </c>
      <c r="B178" s="4" t="str">
        <f t="shared" si="13"/>
        <v/>
      </c>
      <c r="C178" s="2" t="str">
        <f t="shared" si="14"/>
        <v/>
      </c>
      <c r="D178" s="14" t="str">
        <f t="shared" si="17"/>
        <v/>
      </c>
      <c r="E178" s="15" t="str">
        <f>IF(AND($B178&lt;&gt;"",$B178&lt;=$G$4),$G177*C178*$D$6/360,IF(B178&lt;&gt;"",$G177*C178*$G$5/360,IF(AND(B177&lt;&gt;"",B177=$D$5),SUM($E$10:E177),"")))</f>
        <v/>
      </c>
      <c r="F178" s="16" t="str">
        <f t="shared" si="15"/>
        <v/>
      </c>
      <c r="G178" s="14" t="str">
        <f t="shared" si="16"/>
        <v/>
      </c>
    </row>
    <row r="179" spans="1:7" ht="16.5" customHeight="1">
      <c r="A179" s="3" t="str">
        <f t="shared" si="12"/>
        <v/>
      </c>
      <c r="B179" s="4" t="str">
        <f t="shared" si="13"/>
        <v/>
      </c>
      <c r="C179" s="2" t="str">
        <f t="shared" si="14"/>
        <v/>
      </c>
      <c r="D179" s="14" t="str">
        <f t="shared" si="17"/>
        <v/>
      </c>
      <c r="E179" s="15" t="str">
        <f>IF(AND($B179&lt;&gt;"",$B179&lt;=$G$4),$G178*C179*$D$6/360,IF(B179&lt;&gt;"",$G178*C179*$G$5/360,IF(AND(B178&lt;&gt;"",B178=$D$5),SUM($E$10:E178),"")))</f>
        <v/>
      </c>
      <c r="F179" s="16" t="str">
        <f t="shared" si="15"/>
        <v/>
      </c>
      <c r="G179" s="14" t="str">
        <f t="shared" si="16"/>
        <v/>
      </c>
    </row>
    <row r="180" spans="1:7" ht="16.5" customHeight="1">
      <c r="A180" s="3" t="str">
        <f t="shared" si="12"/>
        <v/>
      </c>
      <c r="B180" s="4" t="str">
        <f t="shared" si="13"/>
        <v/>
      </c>
      <c r="C180" s="2" t="str">
        <f t="shared" si="14"/>
        <v/>
      </c>
      <c r="D180" s="14" t="str">
        <f t="shared" si="17"/>
        <v/>
      </c>
      <c r="E180" s="15" t="str">
        <f>IF(AND($B180&lt;&gt;"",$B180&lt;=$G$4),$G179*C180*$D$6/360,IF(B180&lt;&gt;"",$G179*C180*$G$5/360,IF(AND(B179&lt;&gt;"",B179=$D$5),SUM($E$10:E179),"")))</f>
        <v/>
      </c>
      <c r="F180" s="16" t="str">
        <f t="shared" si="15"/>
        <v/>
      </c>
      <c r="G180" s="14" t="str">
        <f t="shared" si="16"/>
        <v/>
      </c>
    </row>
    <row r="181" spans="1:7" ht="16.5" customHeight="1">
      <c r="A181" s="3" t="str">
        <f t="shared" si="12"/>
        <v/>
      </c>
      <c r="B181" s="4" t="str">
        <f t="shared" si="13"/>
        <v/>
      </c>
      <c r="C181" s="2" t="str">
        <f t="shared" si="14"/>
        <v/>
      </c>
      <c r="D181" s="14" t="str">
        <f t="shared" si="17"/>
        <v/>
      </c>
      <c r="E181" s="15" t="str">
        <f>IF(AND($B181&lt;&gt;"",$B181&lt;=$G$4),$G180*C181*$D$6/360,IF(B181&lt;&gt;"",$G180*C181*$G$5/360,IF(AND(B180&lt;&gt;"",B180=$D$5),SUM($E$10:E180),"")))</f>
        <v/>
      </c>
      <c r="F181" s="16" t="str">
        <f t="shared" si="15"/>
        <v/>
      </c>
      <c r="G181" s="14" t="str">
        <f t="shared" si="16"/>
        <v/>
      </c>
    </row>
    <row r="182" spans="1:7" ht="16.5" customHeight="1">
      <c r="A182" s="3" t="str">
        <f t="shared" si="12"/>
        <v/>
      </c>
      <c r="B182" s="4" t="str">
        <f t="shared" si="13"/>
        <v/>
      </c>
      <c r="C182" s="2" t="str">
        <f t="shared" si="14"/>
        <v/>
      </c>
      <c r="D182" s="14" t="str">
        <f t="shared" si="17"/>
        <v/>
      </c>
      <c r="E182" s="15" t="str">
        <f>IF(AND($B182&lt;&gt;"",$B182&lt;=$G$4),$G181*C182*$D$6/360,IF(B182&lt;&gt;"",$G181*C182*$G$5/360,IF(AND(B181&lt;&gt;"",B181=$D$5),SUM($E$10:E181),"")))</f>
        <v/>
      </c>
      <c r="F182" s="16" t="str">
        <f t="shared" si="15"/>
        <v/>
      </c>
      <c r="G182" s="14" t="str">
        <f t="shared" si="16"/>
        <v/>
      </c>
    </row>
    <row r="183" spans="1:7" ht="16.5" customHeight="1">
      <c r="A183" s="3" t="str">
        <f t="shared" si="12"/>
        <v/>
      </c>
      <c r="B183" s="4" t="str">
        <f t="shared" si="13"/>
        <v/>
      </c>
      <c r="C183" s="2" t="str">
        <f t="shared" si="14"/>
        <v/>
      </c>
      <c r="D183" s="14" t="str">
        <f t="shared" si="17"/>
        <v/>
      </c>
      <c r="E183" s="15" t="str">
        <f>IF(AND($B183&lt;&gt;"",$B183&lt;=$G$4),$G182*C183*$D$6/360,IF(B183&lt;&gt;"",$G182*C183*$G$5/360,IF(AND(B182&lt;&gt;"",B182=$D$5),SUM($E$10:E182),"")))</f>
        <v/>
      </c>
      <c r="F183" s="16" t="str">
        <f t="shared" si="15"/>
        <v/>
      </c>
      <c r="G183" s="14" t="str">
        <f t="shared" si="16"/>
        <v/>
      </c>
    </row>
    <row r="184" spans="1:7" ht="16.5" customHeight="1">
      <c r="A184" s="3" t="str">
        <f t="shared" si="12"/>
        <v/>
      </c>
      <c r="B184" s="4" t="str">
        <f t="shared" si="13"/>
        <v/>
      </c>
      <c r="C184" s="2" t="str">
        <f t="shared" si="14"/>
        <v/>
      </c>
      <c r="D184" s="14" t="str">
        <f t="shared" si="17"/>
        <v/>
      </c>
      <c r="E184" s="15" t="str">
        <f>IF(AND($B184&lt;&gt;"",$B184&lt;=$G$4),$G183*C184*$D$6/360,IF(B184&lt;&gt;"",$G183*C184*$G$5/360,IF(AND(B183&lt;&gt;"",B183=$D$5),SUM($E$10:E183),"")))</f>
        <v/>
      </c>
      <c r="F184" s="16" t="str">
        <f t="shared" si="15"/>
        <v/>
      </c>
      <c r="G184" s="14" t="str">
        <f t="shared" si="16"/>
        <v/>
      </c>
    </row>
    <row r="185" spans="1:7" ht="16.5" customHeight="1">
      <c r="A185" s="3" t="str">
        <f t="shared" si="12"/>
        <v/>
      </c>
      <c r="B185" s="4" t="str">
        <f t="shared" si="13"/>
        <v/>
      </c>
      <c r="C185" s="2" t="str">
        <f t="shared" si="14"/>
        <v/>
      </c>
      <c r="D185" s="14" t="str">
        <f t="shared" si="17"/>
        <v/>
      </c>
      <c r="E185" s="15" t="str">
        <f>IF(AND($B185&lt;&gt;"",$B185&lt;=$G$4),$G184*C185*$D$6/360,IF(B185&lt;&gt;"",$G184*C185*$G$5/360,IF(AND(B184&lt;&gt;"",B184=$D$5),SUM($E$10:E184),"")))</f>
        <v/>
      </c>
      <c r="F185" s="16" t="str">
        <f t="shared" si="15"/>
        <v/>
      </c>
      <c r="G185" s="14" t="str">
        <f t="shared" si="16"/>
        <v/>
      </c>
    </row>
    <row r="186" spans="1:7" ht="16.5" customHeight="1">
      <c r="A186" s="3" t="str">
        <f t="shared" si="12"/>
        <v/>
      </c>
      <c r="B186" s="4" t="str">
        <f t="shared" si="13"/>
        <v/>
      </c>
      <c r="C186" s="2" t="str">
        <f t="shared" si="14"/>
        <v/>
      </c>
      <c r="D186" s="14" t="str">
        <f t="shared" si="17"/>
        <v/>
      </c>
      <c r="E186" s="15" t="str">
        <f>IF(AND($B186&lt;&gt;"",$B186&lt;=$G$4),$G185*C186*$D$6/360,IF(B186&lt;&gt;"",$G185*C186*$G$5/360,IF(AND(B185&lt;&gt;"",B185=$D$5),SUM($E$10:E185),"")))</f>
        <v/>
      </c>
      <c r="F186" s="16" t="str">
        <f t="shared" si="15"/>
        <v/>
      </c>
      <c r="G186" s="14" t="str">
        <f t="shared" si="16"/>
        <v/>
      </c>
    </row>
    <row r="187" spans="1:7" ht="16.5" customHeight="1">
      <c r="A187" s="3" t="str">
        <f t="shared" si="12"/>
        <v/>
      </c>
      <c r="B187" s="4" t="str">
        <f t="shared" si="13"/>
        <v/>
      </c>
      <c r="C187" s="2" t="str">
        <f t="shared" si="14"/>
        <v/>
      </c>
      <c r="D187" s="14" t="str">
        <f t="shared" si="17"/>
        <v/>
      </c>
      <c r="E187" s="15" t="str">
        <f>IF(AND($B187&lt;&gt;"",$B187&lt;=$G$4),$G186*C187*$D$6/360,IF(B187&lt;&gt;"",$G186*C187*$G$5/360,IF(AND(B186&lt;&gt;"",B186=$D$5),SUM($E$10:E186),"")))</f>
        <v/>
      </c>
      <c r="F187" s="16" t="str">
        <f t="shared" si="15"/>
        <v/>
      </c>
      <c r="G187" s="14" t="str">
        <f t="shared" si="16"/>
        <v/>
      </c>
    </row>
    <row r="188" spans="1:7" ht="16.5" customHeight="1">
      <c r="A188" s="3" t="str">
        <f t="shared" si="12"/>
        <v/>
      </c>
      <c r="B188" s="4" t="str">
        <f t="shared" si="13"/>
        <v/>
      </c>
      <c r="C188" s="2" t="str">
        <f t="shared" si="14"/>
        <v/>
      </c>
      <c r="D188" s="14" t="str">
        <f t="shared" si="17"/>
        <v/>
      </c>
      <c r="E188" s="15" t="str">
        <f>IF(AND($B188&lt;&gt;"",$B188&lt;=$G$4),$G187*C188*$D$6/360,IF(B188&lt;&gt;"",$G187*C188*$G$5/360,IF(AND(B187&lt;&gt;"",B187=$D$5),SUM($E$10:E187),"")))</f>
        <v/>
      </c>
      <c r="F188" s="16" t="str">
        <f t="shared" si="15"/>
        <v/>
      </c>
      <c r="G188" s="14" t="str">
        <f t="shared" si="16"/>
        <v/>
      </c>
    </row>
    <row r="189" spans="1:7" ht="16.5" customHeight="1">
      <c r="A189" s="3" t="str">
        <f t="shared" si="12"/>
        <v/>
      </c>
      <c r="B189" s="4" t="str">
        <f t="shared" si="13"/>
        <v/>
      </c>
      <c r="C189" s="2" t="str">
        <f t="shared" si="14"/>
        <v/>
      </c>
      <c r="D189" s="14" t="str">
        <f t="shared" si="17"/>
        <v/>
      </c>
      <c r="E189" s="15" t="str">
        <f>IF(AND($B189&lt;&gt;"",$B189&lt;=$G$4),$G188*C189*$D$6/360,IF(B189&lt;&gt;"",$G188*C189*$G$5/360,IF(AND(B188&lt;&gt;"",B188=$D$5),SUM($E$10:E188),"")))</f>
        <v/>
      </c>
      <c r="F189" s="16" t="str">
        <f t="shared" si="15"/>
        <v/>
      </c>
      <c r="G189" s="14" t="str">
        <f t="shared" si="16"/>
        <v/>
      </c>
    </row>
    <row r="190" spans="1:7" ht="16.5" customHeight="1">
      <c r="A190" s="3" t="str">
        <f t="shared" si="12"/>
        <v/>
      </c>
      <c r="B190" s="4" t="str">
        <f t="shared" si="13"/>
        <v/>
      </c>
      <c r="C190" s="2" t="str">
        <f t="shared" si="14"/>
        <v/>
      </c>
      <c r="D190" s="14" t="str">
        <f t="shared" si="17"/>
        <v/>
      </c>
      <c r="E190" s="15" t="str">
        <f>IF(AND($B190&lt;&gt;"",$B190&lt;=$G$4),$G189*C190*$D$6/360,IF(B190&lt;&gt;"",$G189*C190*$G$5/360,IF(AND(B189&lt;&gt;"",B189=$D$5),SUM($E$10:E189),"")))</f>
        <v/>
      </c>
      <c r="F190" s="16" t="str">
        <f t="shared" si="15"/>
        <v/>
      </c>
      <c r="G190" s="14" t="str">
        <f t="shared" si="16"/>
        <v/>
      </c>
    </row>
    <row r="191" spans="1:7" ht="16.5" customHeight="1">
      <c r="A191" s="3" t="str">
        <f t="shared" si="12"/>
        <v/>
      </c>
      <c r="B191" s="4" t="str">
        <f t="shared" si="13"/>
        <v/>
      </c>
      <c r="C191" s="2" t="str">
        <f t="shared" si="14"/>
        <v/>
      </c>
      <c r="D191" s="14" t="str">
        <f t="shared" si="17"/>
        <v/>
      </c>
      <c r="E191" s="15" t="str">
        <f>IF(AND($B191&lt;&gt;"",$B191&lt;=$G$4),$G190*C191*$D$6/360,IF(B191&lt;&gt;"",$G190*C191*$G$5/360,IF(AND(B190&lt;&gt;"",B190=$D$5),SUM($E$10:E190),"")))</f>
        <v/>
      </c>
      <c r="F191" s="16" t="str">
        <f t="shared" si="15"/>
        <v/>
      </c>
      <c r="G191" s="14" t="str">
        <f t="shared" si="16"/>
        <v/>
      </c>
    </row>
    <row r="192" spans="1:7" ht="16.5" customHeight="1">
      <c r="A192" s="3" t="str">
        <f t="shared" si="12"/>
        <v/>
      </c>
      <c r="B192" s="4" t="str">
        <f t="shared" si="13"/>
        <v/>
      </c>
      <c r="C192" s="2" t="str">
        <f t="shared" si="14"/>
        <v/>
      </c>
      <c r="D192" s="14" t="str">
        <f t="shared" si="17"/>
        <v/>
      </c>
      <c r="E192" s="15" t="str">
        <f>IF(AND($B192&lt;&gt;"",$B192&lt;=$G$4),$G191*C192*$D$6/360,IF(B192&lt;&gt;"",$G191*C192*$G$5/360,IF(AND(B191&lt;&gt;"",B191=$D$5),SUM($E$10:E191),"")))</f>
        <v/>
      </c>
      <c r="F192" s="16" t="str">
        <f t="shared" si="15"/>
        <v/>
      </c>
      <c r="G192" s="14" t="str">
        <f t="shared" si="16"/>
        <v/>
      </c>
    </row>
    <row r="193" spans="1:7" ht="16.5" customHeight="1">
      <c r="A193" s="3" t="str">
        <f t="shared" si="12"/>
        <v/>
      </c>
      <c r="B193" s="4" t="str">
        <f t="shared" si="13"/>
        <v/>
      </c>
      <c r="C193" s="2" t="str">
        <f t="shared" si="14"/>
        <v/>
      </c>
      <c r="D193" s="14" t="str">
        <f t="shared" si="17"/>
        <v/>
      </c>
      <c r="E193" s="15" t="str">
        <f>IF(AND($B193&lt;&gt;"",$B193&lt;=$G$4),$G192*C193*$D$6/360,IF(B193&lt;&gt;"",$G192*C193*$G$5/360,IF(AND(B192&lt;&gt;"",B192=$D$5),SUM($E$10:E192),"")))</f>
        <v/>
      </c>
      <c r="F193" s="16" t="str">
        <f t="shared" si="15"/>
        <v/>
      </c>
      <c r="G193" s="14" t="str">
        <f t="shared" si="16"/>
        <v/>
      </c>
    </row>
    <row r="194" spans="1:7" ht="16.5" customHeight="1">
      <c r="A194" s="3" t="str">
        <f t="shared" si="12"/>
        <v/>
      </c>
      <c r="B194" s="4" t="str">
        <f t="shared" si="13"/>
        <v/>
      </c>
      <c r="C194" s="2" t="str">
        <f t="shared" si="14"/>
        <v/>
      </c>
      <c r="D194" s="14" t="str">
        <f t="shared" si="17"/>
        <v/>
      </c>
      <c r="E194" s="15" t="str">
        <f>IF(AND($B194&lt;&gt;"",$B194&lt;=$G$4),$G193*C194*$D$6/360,IF(B194&lt;&gt;"",$G193*C194*$G$5/360,IF(AND(B193&lt;&gt;"",B193=$D$5),SUM($E$10:E193),"")))</f>
        <v/>
      </c>
      <c r="F194" s="16" t="str">
        <f t="shared" si="15"/>
        <v/>
      </c>
      <c r="G194" s="14" t="str">
        <f t="shared" si="16"/>
        <v/>
      </c>
    </row>
    <row r="195" spans="1:7" ht="16.5" customHeight="1">
      <c r="A195" s="3" t="str">
        <f t="shared" si="12"/>
        <v/>
      </c>
      <c r="B195" s="4" t="str">
        <f t="shared" si="13"/>
        <v/>
      </c>
      <c r="C195" s="2" t="str">
        <f t="shared" si="14"/>
        <v/>
      </c>
      <c r="D195" s="14" t="str">
        <f t="shared" si="17"/>
        <v/>
      </c>
      <c r="E195" s="15" t="str">
        <f>IF(AND($B195&lt;&gt;"",$B195&lt;=$G$4),$G194*C195*$D$6/360,IF(B195&lt;&gt;"",$G194*C195*$G$5/360,IF(AND(B194&lt;&gt;"",B194=$D$5),SUM($E$10:E194),"")))</f>
        <v/>
      </c>
      <c r="F195" s="16" t="str">
        <f t="shared" si="15"/>
        <v/>
      </c>
      <c r="G195" s="14" t="str">
        <f t="shared" si="16"/>
        <v/>
      </c>
    </row>
    <row r="196" spans="1:7" ht="16.5" customHeight="1">
      <c r="A196" s="3" t="str">
        <f t="shared" si="12"/>
        <v/>
      </c>
      <c r="B196" s="4" t="str">
        <f t="shared" si="13"/>
        <v/>
      </c>
      <c r="C196" s="2" t="str">
        <f t="shared" si="14"/>
        <v/>
      </c>
      <c r="D196" s="14" t="str">
        <f t="shared" ref="D196:D259" si="18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16" t="str">
        <f t="shared" si="15"/>
        <v/>
      </c>
      <c r="G196" s="14" t="str">
        <f t="shared" si="16"/>
        <v/>
      </c>
    </row>
    <row r="197" spans="1:7" ht="16.5" customHeight="1">
      <c r="A197" s="3" t="str">
        <f t="shared" si="12"/>
        <v/>
      </c>
      <c r="B197" s="4" t="str">
        <f t="shared" si="13"/>
        <v/>
      </c>
      <c r="C197" s="2" t="str">
        <f t="shared" si="14"/>
        <v/>
      </c>
      <c r="D197" s="14" t="str">
        <f t="shared" si="18"/>
        <v/>
      </c>
      <c r="E197" s="15" t="str">
        <f>IF(AND($B197&lt;&gt;"",$B197&lt;=$G$4),$G196*C197*$D$6/360,IF(B197&lt;&gt;"",$G196*C197*$G$5/360,IF(AND(B196&lt;&gt;"",B196=$D$5),SUM($E$10:E196),"")))</f>
        <v/>
      </c>
      <c r="F197" s="16" t="str">
        <f t="shared" si="15"/>
        <v/>
      </c>
      <c r="G197" s="14" t="str">
        <f t="shared" si="16"/>
        <v/>
      </c>
    </row>
    <row r="198" spans="1:7" ht="16.5" customHeight="1">
      <c r="A198" s="3" t="str">
        <f t="shared" si="12"/>
        <v/>
      </c>
      <c r="B198" s="4" t="str">
        <f t="shared" si="13"/>
        <v/>
      </c>
      <c r="C198" s="2" t="str">
        <f t="shared" si="14"/>
        <v/>
      </c>
      <c r="D198" s="14" t="str">
        <f t="shared" si="18"/>
        <v/>
      </c>
      <c r="E198" s="15" t="str">
        <f>IF(AND($B198&lt;&gt;"",$B198&lt;=$G$4),$G197*C198*$D$6/360,IF(B198&lt;&gt;"",$G197*C198*$G$5/360,IF(AND(B197&lt;&gt;"",B197=$D$5),SUM($E$10:E197),"")))</f>
        <v/>
      </c>
      <c r="F198" s="16" t="str">
        <f t="shared" si="15"/>
        <v/>
      </c>
      <c r="G198" s="14" t="str">
        <f t="shared" si="16"/>
        <v/>
      </c>
    </row>
    <row r="199" spans="1:7" ht="16.5" customHeight="1">
      <c r="A199" s="3" t="str">
        <f t="shared" si="12"/>
        <v/>
      </c>
      <c r="B199" s="4" t="str">
        <f t="shared" si="13"/>
        <v/>
      </c>
      <c r="C199" s="2" t="str">
        <f t="shared" si="14"/>
        <v/>
      </c>
      <c r="D199" s="14" t="str">
        <f t="shared" si="18"/>
        <v/>
      </c>
      <c r="E199" s="15" t="str">
        <f>IF(AND($B199&lt;&gt;"",$B199&lt;=$G$4),$G198*C199*$D$6/360,IF(B199&lt;&gt;"",$G198*C199*$G$5/360,IF(AND(B198&lt;&gt;"",B198=$D$5),SUM($E$10:E198),"")))</f>
        <v/>
      </c>
      <c r="F199" s="16" t="str">
        <f t="shared" si="15"/>
        <v/>
      </c>
      <c r="G199" s="14" t="str">
        <f t="shared" si="16"/>
        <v/>
      </c>
    </row>
    <row r="200" spans="1:7" ht="16.5" customHeight="1">
      <c r="A200" s="3" t="str">
        <f t="shared" si="12"/>
        <v/>
      </c>
      <c r="B200" s="4" t="str">
        <f t="shared" si="13"/>
        <v/>
      </c>
      <c r="C200" s="2" t="str">
        <f t="shared" si="14"/>
        <v/>
      </c>
      <c r="D200" s="14" t="str">
        <f t="shared" si="18"/>
        <v/>
      </c>
      <c r="E200" s="15" t="str">
        <f>IF(AND($B200&lt;&gt;"",$B200&lt;=$G$4),$G199*C200*$D$6/360,IF(B200&lt;&gt;"",$G199*C200*$G$5/360,IF(AND(B199&lt;&gt;"",B199=$D$5),SUM($E$10:E199),"")))</f>
        <v/>
      </c>
      <c r="F200" s="16" t="str">
        <f t="shared" si="15"/>
        <v/>
      </c>
      <c r="G200" s="14" t="str">
        <f t="shared" si="16"/>
        <v/>
      </c>
    </row>
    <row r="201" spans="1:7" ht="16.5" customHeight="1">
      <c r="A201" s="3" t="str">
        <f t="shared" si="12"/>
        <v/>
      </c>
      <c r="B201" s="4" t="str">
        <f t="shared" si="13"/>
        <v/>
      </c>
      <c r="C201" s="2" t="str">
        <f t="shared" si="14"/>
        <v/>
      </c>
      <c r="D201" s="14" t="str">
        <f t="shared" si="18"/>
        <v/>
      </c>
      <c r="E201" s="15" t="str">
        <f>IF(AND($B201&lt;&gt;"",$B201&lt;=$G$4),$G200*C201*$D$6/360,IF(B201&lt;&gt;"",$G200*C201*$G$5/360,IF(AND(B200&lt;&gt;"",B200=$D$5),SUM($E$10:E200),"")))</f>
        <v/>
      </c>
      <c r="F201" s="16" t="str">
        <f t="shared" si="15"/>
        <v/>
      </c>
      <c r="G201" s="14" t="str">
        <f t="shared" si="16"/>
        <v/>
      </c>
    </row>
    <row r="202" spans="1:7" ht="16.5" customHeight="1">
      <c r="A202" s="3" t="str">
        <f t="shared" si="12"/>
        <v/>
      </c>
      <c r="B202" s="4" t="str">
        <f t="shared" si="13"/>
        <v/>
      </c>
      <c r="C202" s="2" t="str">
        <f t="shared" si="14"/>
        <v/>
      </c>
      <c r="D202" s="14" t="str">
        <f t="shared" si="18"/>
        <v/>
      </c>
      <c r="E202" s="15" t="str">
        <f>IF(AND($B202&lt;&gt;"",$B202&lt;=$G$4),$G201*C202*$D$6/360,IF(B202&lt;&gt;"",$G201*C202*$G$5/360,IF(AND(B201&lt;&gt;"",B201=$D$5),SUM($E$10:E201),"")))</f>
        <v/>
      </c>
      <c r="F202" s="16" t="str">
        <f t="shared" si="15"/>
        <v/>
      </c>
      <c r="G202" s="14" t="str">
        <f t="shared" si="16"/>
        <v/>
      </c>
    </row>
    <row r="203" spans="1:7" ht="16.5" customHeight="1">
      <c r="A203" s="3" t="str">
        <f t="shared" ref="A203:A266" si="19">IF(B202&lt;$D$5,DATE(YEAR(A202),MONTH(A202)+1,DAY(A202)),IF(B202=$D$5,"Tổng",""))</f>
        <v/>
      </c>
      <c r="B203" s="4" t="str">
        <f t="shared" ref="B203:B266" si="20">IF(B202&lt;$D$5,B202+1,"")</f>
        <v/>
      </c>
      <c r="C203" s="2" t="str">
        <f t="shared" si="14"/>
        <v/>
      </c>
      <c r="D203" s="14" t="str">
        <f t="shared" si="18"/>
        <v/>
      </c>
      <c r="E203" s="15" t="str">
        <f>IF(AND($B203&lt;&gt;"",$B203&lt;=$G$4),$G202*C203*$D$6/360,IF(B203&lt;&gt;"",$G202*C203*$G$5/360,IF(AND(B202&lt;&gt;"",B202=$D$5),SUM($E$10:E202),"")))</f>
        <v/>
      </c>
      <c r="F203" s="16" t="str">
        <f t="shared" si="15"/>
        <v/>
      </c>
      <c r="G203" s="14" t="str">
        <f t="shared" si="16"/>
        <v/>
      </c>
    </row>
    <row r="204" spans="1:7" ht="16.5" customHeight="1">
      <c r="A204" s="3" t="str">
        <f t="shared" si="19"/>
        <v/>
      </c>
      <c r="B204" s="4" t="str">
        <f t="shared" si="20"/>
        <v/>
      </c>
      <c r="C204" s="2" t="str">
        <f t="shared" ref="C204:C267" si="21">IF(B204&lt;&gt;"",A204-A203,"")</f>
        <v/>
      </c>
      <c r="D204" s="14" t="str">
        <f t="shared" si="18"/>
        <v/>
      </c>
      <c r="E204" s="15" t="str">
        <f>IF(AND($B204&lt;&gt;"",$B204&lt;=$G$4),$G203*C204*$D$6/360,IF(B204&lt;&gt;"",$G203*C204*$G$5/360,IF(AND(B203&lt;&gt;"",B203=$D$5),SUM($E$10:E203),"")))</f>
        <v/>
      </c>
      <c r="F204" s="16" t="str">
        <f t="shared" ref="F204:F262" si="22">IF(D204&lt;&gt;"",D204+E204,"")</f>
        <v/>
      </c>
      <c r="G204" s="14" t="str">
        <f t="shared" si="16"/>
        <v/>
      </c>
    </row>
    <row r="205" spans="1:7" ht="16.5" customHeight="1">
      <c r="A205" s="3" t="str">
        <f t="shared" si="19"/>
        <v/>
      </c>
      <c r="B205" s="4" t="str">
        <f t="shared" si="20"/>
        <v/>
      </c>
      <c r="C205" s="2" t="str">
        <f t="shared" si="21"/>
        <v/>
      </c>
      <c r="D205" s="14" t="str">
        <f t="shared" si="18"/>
        <v/>
      </c>
      <c r="E205" s="15" t="str">
        <f>IF(AND($B205&lt;&gt;"",$B205&lt;=$G$4),$G204*C205*$D$6/360,IF(B205&lt;&gt;"",$G204*C205*$G$5/360,IF(AND(B204&lt;&gt;"",B204=$D$5),SUM($E$10:E204),"")))</f>
        <v/>
      </c>
      <c r="F205" s="16" t="str">
        <f t="shared" si="22"/>
        <v/>
      </c>
      <c r="G205" s="14" t="str">
        <f t="shared" ref="G205:G268" si="23">IF($B205&lt;&gt;"",G204-D205,"")</f>
        <v/>
      </c>
    </row>
    <row r="206" spans="1:7" ht="16.5" customHeight="1">
      <c r="A206" s="3" t="str">
        <f t="shared" si="19"/>
        <v/>
      </c>
      <c r="B206" s="4" t="str">
        <f t="shared" si="20"/>
        <v/>
      </c>
      <c r="C206" s="2" t="str">
        <f t="shared" si="21"/>
        <v/>
      </c>
      <c r="D206" s="14" t="str">
        <f t="shared" si="18"/>
        <v/>
      </c>
      <c r="E206" s="15" t="str">
        <f>IF(AND($B206&lt;&gt;"",$B206&lt;=$G$4),$G205*C206*$D$6/360,IF(B206&lt;&gt;"",$G205*C206*$G$5/360,IF(AND(B205&lt;&gt;"",B205=$D$5),SUM($E$10:E205),"")))</f>
        <v/>
      </c>
      <c r="F206" s="16" t="str">
        <f t="shared" si="22"/>
        <v/>
      </c>
      <c r="G206" s="14" t="str">
        <f t="shared" si="23"/>
        <v/>
      </c>
    </row>
    <row r="207" spans="1:7" ht="16.5" customHeight="1">
      <c r="A207" s="3" t="str">
        <f t="shared" si="19"/>
        <v/>
      </c>
      <c r="B207" s="4" t="str">
        <f t="shared" si="20"/>
        <v/>
      </c>
      <c r="C207" s="2" t="str">
        <f t="shared" si="21"/>
        <v/>
      </c>
      <c r="D207" s="14" t="str">
        <f t="shared" si="18"/>
        <v/>
      </c>
      <c r="E207" s="15" t="str">
        <f>IF(AND($B207&lt;&gt;"",$B207&lt;=$G$4),$G206*C207*$D$6/360,IF(B207&lt;&gt;"",$G206*C207*$G$5/360,IF(AND(B206&lt;&gt;"",B206=$D$5),SUM($E$10:E206),"")))</f>
        <v/>
      </c>
      <c r="F207" s="16" t="str">
        <f t="shared" si="22"/>
        <v/>
      </c>
      <c r="G207" s="14" t="str">
        <f t="shared" si="23"/>
        <v/>
      </c>
    </row>
    <row r="208" spans="1:7" ht="16.5" customHeight="1">
      <c r="A208" s="3" t="str">
        <f t="shared" si="19"/>
        <v/>
      </c>
      <c r="B208" s="4" t="str">
        <f t="shared" si="20"/>
        <v/>
      </c>
      <c r="C208" s="2" t="str">
        <f t="shared" si="21"/>
        <v/>
      </c>
      <c r="D208" s="14" t="str">
        <f t="shared" si="18"/>
        <v/>
      </c>
      <c r="E208" s="15" t="str">
        <f>IF(AND($B208&lt;&gt;"",$B208&lt;=$G$4),$G207*C208*$D$6/360,IF(B208&lt;&gt;"",$G207*C208*$G$5/360,IF(AND(B207&lt;&gt;"",B207=$D$5),SUM($E$10:E207),"")))</f>
        <v/>
      </c>
      <c r="F208" s="16" t="str">
        <f t="shared" si="22"/>
        <v/>
      </c>
      <c r="G208" s="14" t="str">
        <f t="shared" si="23"/>
        <v/>
      </c>
    </row>
    <row r="209" spans="1:7" ht="16.5" customHeight="1">
      <c r="A209" s="3" t="str">
        <f t="shared" si="19"/>
        <v/>
      </c>
      <c r="B209" s="4" t="str">
        <f t="shared" si="20"/>
        <v/>
      </c>
      <c r="C209" s="2" t="str">
        <f t="shared" si="21"/>
        <v/>
      </c>
      <c r="D209" s="14" t="str">
        <f t="shared" si="18"/>
        <v/>
      </c>
      <c r="E209" s="15" t="str">
        <f>IF(AND($B209&lt;&gt;"",$B209&lt;=$G$4),$G208*C209*$D$6/360,IF(B209&lt;&gt;"",$G208*C209*$G$5/360,IF(AND(B208&lt;&gt;"",B208=$D$5),SUM($E$10:E208),"")))</f>
        <v/>
      </c>
      <c r="F209" s="16" t="str">
        <f t="shared" si="22"/>
        <v/>
      </c>
      <c r="G209" s="14" t="str">
        <f t="shared" si="23"/>
        <v/>
      </c>
    </row>
    <row r="210" spans="1:7" ht="16.5" customHeight="1">
      <c r="A210" s="3" t="str">
        <f t="shared" si="19"/>
        <v/>
      </c>
      <c r="B210" s="4" t="str">
        <f t="shared" si="20"/>
        <v/>
      </c>
      <c r="C210" s="2" t="str">
        <f t="shared" si="21"/>
        <v/>
      </c>
      <c r="D210" s="14" t="str">
        <f t="shared" si="18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2"/>
        <v/>
      </c>
      <c r="G210" s="14" t="str">
        <f t="shared" si="23"/>
        <v/>
      </c>
    </row>
    <row r="211" spans="1:7" ht="16.5" customHeight="1">
      <c r="A211" s="3" t="str">
        <f t="shared" si="19"/>
        <v/>
      </c>
      <c r="B211" s="4" t="str">
        <f t="shared" si="20"/>
        <v/>
      </c>
      <c r="C211" s="2" t="str">
        <f t="shared" si="21"/>
        <v/>
      </c>
      <c r="D211" s="14" t="str">
        <f t="shared" si="18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2"/>
        <v/>
      </c>
      <c r="G211" s="14" t="str">
        <f t="shared" si="23"/>
        <v/>
      </c>
    </row>
    <row r="212" spans="1:7" ht="16.5" customHeight="1">
      <c r="A212" s="3" t="str">
        <f t="shared" si="19"/>
        <v/>
      </c>
      <c r="B212" s="4" t="str">
        <f t="shared" si="20"/>
        <v/>
      </c>
      <c r="C212" s="2" t="str">
        <f t="shared" si="21"/>
        <v/>
      </c>
      <c r="D212" s="14" t="str">
        <f t="shared" si="18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2"/>
        <v/>
      </c>
      <c r="G212" s="14" t="str">
        <f t="shared" si="23"/>
        <v/>
      </c>
    </row>
    <row r="213" spans="1:7" ht="16.5" customHeight="1">
      <c r="A213" s="3" t="str">
        <f t="shared" si="19"/>
        <v/>
      </c>
      <c r="B213" s="4" t="str">
        <f t="shared" si="20"/>
        <v/>
      </c>
      <c r="C213" s="2" t="str">
        <f t="shared" si="21"/>
        <v/>
      </c>
      <c r="D213" s="14" t="str">
        <f t="shared" si="18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2"/>
        <v/>
      </c>
      <c r="G213" s="14" t="str">
        <f t="shared" si="23"/>
        <v/>
      </c>
    </row>
    <row r="214" spans="1:7" ht="16.5" customHeight="1">
      <c r="A214" s="3" t="str">
        <f t="shared" si="19"/>
        <v/>
      </c>
      <c r="B214" s="4" t="str">
        <f t="shared" si="20"/>
        <v/>
      </c>
      <c r="C214" s="2" t="str">
        <f t="shared" si="21"/>
        <v/>
      </c>
      <c r="D214" s="14" t="str">
        <f t="shared" si="18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2"/>
        <v/>
      </c>
      <c r="G214" s="14" t="str">
        <f t="shared" si="23"/>
        <v/>
      </c>
    </row>
    <row r="215" spans="1:7" ht="16.5" customHeight="1">
      <c r="A215" s="3" t="str">
        <f t="shared" si="19"/>
        <v/>
      </c>
      <c r="B215" s="4" t="str">
        <f t="shared" si="20"/>
        <v/>
      </c>
      <c r="C215" s="2" t="str">
        <f t="shared" si="21"/>
        <v/>
      </c>
      <c r="D215" s="14" t="str">
        <f t="shared" si="18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2"/>
        <v/>
      </c>
      <c r="G215" s="14" t="str">
        <f t="shared" si="23"/>
        <v/>
      </c>
    </row>
    <row r="216" spans="1:7" ht="16.5" customHeight="1">
      <c r="A216" s="3" t="str">
        <f t="shared" si="19"/>
        <v/>
      </c>
      <c r="B216" s="4" t="str">
        <f t="shared" si="20"/>
        <v/>
      </c>
      <c r="C216" s="2" t="str">
        <f t="shared" si="21"/>
        <v/>
      </c>
      <c r="D216" s="14" t="str">
        <f t="shared" si="18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2"/>
        <v/>
      </c>
      <c r="G216" s="14" t="str">
        <f t="shared" si="23"/>
        <v/>
      </c>
    </row>
    <row r="217" spans="1:7" ht="16.5" customHeight="1">
      <c r="A217" s="3" t="str">
        <f t="shared" si="19"/>
        <v/>
      </c>
      <c r="B217" s="4" t="str">
        <f t="shared" si="20"/>
        <v/>
      </c>
      <c r="C217" s="2" t="str">
        <f t="shared" si="21"/>
        <v/>
      </c>
      <c r="D217" s="14" t="str">
        <f t="shared" si="18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2"/>
        <v/>
      </c>
      <c r="G217" s="14" t="str">
        <f t="shared" si="23"/>
        <v/>
      </c>
    </row>
    <row r="218" spans="1:7" ht="16.5" customHeight="1">
      <c r="A218" s="3" t="str">
        <f t="shared" si="19"/>
        <v/>
      </c>
      <c r="B218" s="4" t="str">
        <f t="shared" si="20"/>
        <v/>
      </c>
      <c r="C218" s="2" t="str">
        <f t="shared" si="21"/>
        <v/>
      </c>
      <c r="D218" s="14" t="str">
        <f t="shared" si="18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2"/>
        <v/>
      </c>
      <c r="G218" s="14" t="str">
        <f t="shared" si="23"/>
        <v/>
      </c>
    </row>
    <row r="219" spans="1:7" ht="16.5" customHeight="1">
      <c r="A219" s="3" t="str">
        <f t="shared" si="19"/>
        <v/>
      </c>
      <c r="B219" s="4" t="str">
        <f t="shared" si="20"/>
        <v/>
      </c>
      <c r="C219" s="2" t="str">
        <f t="shared" si="21"/>
        <v/>
      </c>
      <c r="D219" s="14" t="str">
        <f t="shared" si="18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2"/>
        <v/>
      </c>
      <c r="G219" s="14" t="str">
        <f t="shared" si="23"/>
        <v/>
      </c>
    </row>
    <row r="220" spans="1:7" ht="16.5" customHeight="1">
      <c r="A220" s="3" t="str">
        <f t="shared" si="19"/>
        <v/>
      </c>
      <c r="B220" s="4" t="str">
        <f t="shared" si="20"/>
        <v/>
      </c>
      <c r="C220" s="2" t="str">
        <f t="shared" si="21"/>
        <v/>
      </c>
      <c r="D220" s="14" t="str">
        <f t="shared" si="18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2"/>
        <v/>
      </c>
      <c r="G220" s="14" t="str">
        <f t="shared" si="23"/>
        <v/>
      </c>
    </row>
    <row r="221" spans="1:7" ht="16.5" customHeight="1">
      <c r="A221" s="3" t="str">
        <f t="shared" si="19"/>
        <v/>
      </c>
      <c r="B221" s="4" t="str">
        <f t="shared" si="20"/>
        <v/>
      </c>
      <c r="C221" s="2" t="str">
        <f t="shared" si="21"/>
        <v/>
      </c>
      <c r="D221" s="14" t="str">
        <f t="shared" si="18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2"/>
        <v/>
      </c>
      <c r="G221" s="14" t="str">
        <f t="shared" si="23"/>
        <v/>
      </c>
    </row>
    <row r="222" spans="1:7" ht="16.5" customHeight="1">
      <c r="A222" s="3" t="str">
        <f t="shared" si="19"/>
        <v/>
      </c>
      <c r="B222" s="4" t="str">
        <f t="shared" si="20"/>
        <v/>
      </c>
      <c r="C222" s="2" t="str">
        <f t="shared" si="21"/>
        <v/>
      </c>
      <c r="D222" s="14" t="str">
        <f t="shared" si="18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2"/>
        <v/>
      </c>
      <c r="G222" s="14" t="str">
        <f t="shared" si="23"/>
        <v/>
      </c>
    </row>
    <row r="223" spans="1:7" ht="16.5" customHeight="1">
      <c r="A223" s="3" t="str">
        <f t="shared" si="19"/>
        <v/>
      </c>
      <c r="B223" s="4" t="str">
        <f t="shared" si="20"/>
        <v/>
      </c>
      <c r="C223" s="2" t="str">
        <f t="shared" si="21"/>
        <v/>
      </c>
      <c r="D223" s="14" t="str">
        <f t="shared" si="18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2"/>
        <v/>
      </c>
      <c r="G223" s="14" t="str">
        <f t="shared" si="23"/>
        <v/>
      </c>
    </row>
    <row r="224" spans="1:7" ht="16.5" customHeight="1">
      <c r="A224" s="3" t="str">
        <f t="shared" si="19"/>
        <v/>
      </c>
      <c r="B224" s="4" t="str">
        <f t="shared" si="20"/>
        <v/>
      </c>
      <c r="C224" s="2" t="str">
        <f t="shared" si="21"/>
        <v/>
      </c>
      <c r="D224" s="14" t="str">
        <f t="shared" si="18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2"/>
        <v/>
      </c>
      <c r="G224" s="14" t="str">
        <f t="shared" si="23"/>
        <v/>
      </c>
    </row>
    <row r="225" spans="1:7" ht="16.5" customHeight="1">
      <c r="A225" s="3" t="str">
        <f t="shared" si="19"/>
        <v/>
      </c>
      <c r="B225" s="4" t="str">
        <f t="shared" si="20"/>
        <v/>
      </c>
      <c r="C225" s="2" t="str">
        <f t="shared" si="21"/>
        <v/>
      </c>
      <c r="D225" s="14" t="str">
        <f t="shared" si="18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2"/>
        <v/>
      </c>
      <c r="G225" s="14" t="str">
        <f t="shared" si="23"/>
        <v/>
      </c>
    </row>
    <row r="226" spans="1:7" ht="16.5" customHeight="1">
      <c r="A226" s="3" t="str">
        <f t="shared" si="19"/>
        <v/>
      </c>
      <c r="B226" s="4" t="str">
        <f t="shared" si="20"/>
        <v/>
      </c>
      <c r="C226" s="2" t="str">
        <f t="shared" si="21"/>
        <v/>
      </c>
      <c r="D226" s="14" t="str">
        <f t="shared" si="18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2"/>
        <v/>
      </c>
      <c r="G226" s="14" t="str">
        <f t="shared" si="23"/>
        <v/>
      </c>
    </row>
    <row r="227" spans="1:7" ht="16.5" customHeight="1">
      <c r="A227" s="3" t="str">
        <f t="shared" si="19"/>
        <v/>
      </c>
      <c r="B227" s="4" t="str">
        <f t="shared" si="20"/>
        <v/>
      </c>
      <c r="C227" s="2" t="str">
        <f t="shared" si="21"/>
        <v/>
      </c>
      <c r="D227" s="14" t="str">
        <f t="shared" si="18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2"/>
        <v/>
      </c>
      <c r="G227" s="14" t="str">
        <f t="shared" si="23"/>
        <v/>
      </c>
    </row>
    <row r="228" spans="1:7" ht="16.5" customHeight="1">
      <c r="A228" s="3" t="str">
        <f t="shared" si="19"/>
        <v/>
      </c>
      <c r="B228" s="4" t="str">
        <f t="shared" si="20"/>
        <v/>
      </c>
      <c r="C228" s="2" t="str">
        <f t="shared" si="21"/>
        <v/>
      </c>
      <c r="D228" s="14" t="str">
        <f t="shared" si="18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2"/>
        <v/>
      </c>
      <c r="G228" s="14" t="str">
        <f t="shared" si="23"/>
        <v/>
      </c>
    </row>
    <row r="229" spans="1:7" ht="16.5" customHeight="1">
      <c r="A229" s="3" t="str">
        <f t="shared" si="19"/>
        <v/>
      </c>
      <c r="B229" s="4" t="str">
        <f t="shared" si="20"/>
        <v/>
      </c>
      <c r="C229" s="2" t="str">
        <f t="shared" si="21"/>
        <v/>
      </c>
      <c r="D229" s="14" t="str">
        <f t="shared" si="18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2"/>
        <v/>
      </c>
      <c r="G229" s="14" t="str">
        <f t="shared" si="23"/>
        <v/>
      </c>
    </row>
    <row r="230" spans="1:7" ht="16.5" customHeight="1">
      <c r="A230" s="3" t="str">
        <f t="shared" si="19"/>
        <v/>
      </c>
      <c r="B230" s="4" t="str">
        <f t="shared" si="20"/>
        <v/>
      </c>
      <c r="C230" s="2" t="str">
        <f t="shared" si="21"/>
        <v/>
      </c>
      <c r="D230" s="14" t="str">
        <f t="shared" si="18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2"/>
        <v/>
      </c>
      <c r="G230" s="14" t="str">
        <f t="shared" si="23"/>
        <v/>
      </c>
    </row>
    <row r="231" spans="1:7" ht="16.5" customHeight="1">
      <c r="A231" s="3" t="str">
        <f t="shared" si="19"/>
        <v/>
      </c>
      <c r="B231" s="4" t="str">
        <f t="shared" si="20"/>
        <v/>
      </c>
      <c r="C231" s="2" t="str">
        <f t="shared" si="21"/>
        <v/>
      </c>
      <c r="D231" s="14" t="str">
        <f t="shared" si="18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2"/>
        <v/>
      </c>
      <c r="G231" s="14" t="str">
        <f t="shared" si="23"/>
        <v/>
      </c>
    </row>
    <row r="232" spans="1:7" ht="16.5" customHeight="1">
      <c r="A232" s="3" t="str">
        <f t="shared" si="19"/>
        <v/>
      </c>
      <c r="B232" s="4" t="str">
        <f t="shared" si="20"/>
        <v/>
      </c>
      <c r="C232" s="2" t="str">
        <f t="shared" si="21"/>
        <v/>
      </c>
      <c r="D232" s="14" t="str">
        <f t="shared" si="18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2"/>
        <v/>
      </c>
      <c r="G232" s="14" t="str">
        <f t="shared" si="23"/>
        <v/>
      </c>
    </row>
    <row r="233" spans="1:7" ht="16.5" customHeight="1">
      <c r="A233" s="3" t="str">
        <f t="shared" si="19"/>
        <v/>
      </c>
      <c r="B233" s="4" t="str">
        <f t="shared" si="20"/>
        <v/>
      </c>
      <c r="C233" s="2" t="str">
        <f t="shared" si="21"/>
        <v/>
      </c>
      <c r="D233" s="14" t="str">
        <f t="shared" si="18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2"/>
        <v/>
      </c>
      <c r="G233" s="14" t="str">
        <f t="shared" si="23"/>
        <v/>
      </c>
    </row>
    <row r="234" spans="1:7" ht="16.5" customHeight="1">
      <c r="A234" s="3" t="str">
        <f t="shared" si="19"/>
        <v/>
      </c>
      <c r="B234" s="4" t="str">
        <f t="shared" si="20"/>
        <v/>
      </c>
      <c r="C234" s="2" t="str">
        <f t="shared" si="21"/>
        <v/>
      </c>
      <c r="D234" s="14" t="str">
        <f t="shared" si="18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2"/>
        <v/>
      </c>
      <c r="G234" s="14" t="str">
        <f t="shared" si="23"/>
        <v/>
      </c>
    </row>
    <row r="235" spans="1:7" ht="16.5" customHeight="1">
      <c r="A235" s="3" t="str">
        <f t="shared" si="19"/>
        <v/>
      </c>
      <c r="B235" s="4" t="str">
        <f t="shared" si="20"/>
        <v/>
      </c>
      <c r="C235" s="2" t="str">
        <f t="shared" si="21"/>
        <v/>
      </c>
      <c r="D235" s="14" t="str">
        <f t="shared" si="18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2"/>
        <v/>
      </c>
      <c r="G235" s="14" t="str">
        <f t="shared" si="23"/>
        <v/>
      </c>
    </row>
    <row r="236" spans="1:7" ht="16.5" customHeight="1">
      <c r="A236" s="3" t="str">
        <f t="shared" si="19"/>
        <v/>
      </c>
      <c r="B236" s="4" t="str">
        <f t="shared" si="20"/>
        <v/>
      </c>
      <c r="C236" s="2" t="str">
        <f t="shared" si="21"/>
        <v/>
      </c>
      <c r="D236" s="14" t="str">
        <f t="shared" si="18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2"/>
        <v/>
      </c>
      <c r="G236" s="14" t="str">
        <f t="shared" si="23"/>
        <v/>
      </c>
    </row>
    <row r="237" spans="1:7" ht="16.5" customHeight="1">
      <c r="A237" s="3" t="str">
        <f t="shared" si="19"/>
        <v/>
      </c>
      <c r="B237" s="4" t="str">
        <f t="shared" si="20"/>
        <v/>
      </c>
      <c r="C237" s="2" t="str">
        <f t="shared" si="21"/>
        <v/>
      </c>
      <c r="D237" s="14" t="str">
        <f t="shared" si="18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2"/>
        <v/>
      </c>
      <c r="G237" s="14" t="str">
        <f t="shared" si="23"/>
        <v/>
      </c>
    </row>
    <row r="238" spans="1:7" ht="16.5" customHeight="1">
      <c r="A238" s="3" t="str">
        <f t="shared" si="19"/>
        <v/>
      </c>
      <c r="B238" s="4" t="str">
        <f t="shared" si="20"/>
        <v/>
      </c>
      <c r="C238" s="2" t="str">
        <f t="shared" si="21"/>
        <v/>
      </c>
      <c r="D238" s="14" t="str">
        <f t="shared" si="18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2"/>
        <v/>
      </c>
      <c r="G238" s="14" t="str">
        <f t="shared" si="23"/>
        <v/>
      </c>
    </row>
    <row r="239" spans="1:7" ht="16.5" customHeight="1">
      <c r="A239" s="3" t="str">
        <f t="shared" si="19"/>
        <v/>
      </c>
      <c r="B239" s="4" t="str">
        <f t="shared" si="20"/>
        <v/>
      </c>
      <c r="C239" s="2" t="str">
        <f t="shared" si="21"/>
        <v/>
      </c>
      <c r="D239" s="14" t="str">
        <f t="shared" si="18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2"/>
        <v/>
      </c>
      <c r="G239" s="14" t="str">
        <f t="shared" si="23"/>
        <v/>
      </c>
    </row>
    <row r="240" spans="1:7" ht="16.5" customHeight="1">
      <c r="A240" s="3" t="str">
        <f t="shared" si="19"/>
        <v/>
      </c>
      <c r="B240" s="4" t="str">
        <f t="shared" si="20"/>
        <v/>
      </c>
      <c r="C240" s="2" t="str">
        <f t="shared" si="21"/>
        <v/>
      </c>
      <c r="D240" s="14" t="str">
        <f t="shared" si="18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2"/>
        <v/>
      </c>
      <c r="G240" s="14" t="str">
        <f t="shared" si="23"/>
        <v/>
      </c>
    </row>
    <row r="241" spans="1:7" ht="16.5" customHeight="1">
      <c r="A241" s="3" t="str">
        <f t="shared" si="19"/>
        <v/>
      </c>
      <c r="B241" s="4" t="str">
        <f t="shared" si="20"/>
        <v/>
      </c>
      <c r="C241" s="2" t="str">
        <f t="shared" si="21"/>
        <v/>
      </c>
      <c r="D241" s="14" t="str">
        <f t="shared" si="18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2"/>
        <v/>
      </c>
      <c r="G241" s="14" t="str">
        <f t="shared" si="23"/>
        <v/>
      </c>
    </row>
    <row r="242" spans="1:7" ht="16.5" customHeight="1">
      <c r="A242" s="3" t="str">
        <f t="shared" si="19"/>
        <v/>
      </c>
      <c r="B242" s="4" t="str">
        <f t="shared" si="20"/>
        <v/>
      </c>
      <c r="C242" s="2" t="str">
        <f t="shared" si="21"/>
        <v/>
      </c>
      <c r="D242" s="14" t="str">
        <f t="shared" si="18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2"/>
        <v/>
      </c>
      <c r="G242" s="14" t="str">
        <f t="shared" si="23"/>
        <v/>
      </c>
    </row>
    <row r="243" spans="1:7" ht="16.5" customHeight="1">
      <c r="A243" s="3" t="str">
        <f t="shared" si="19"/>
        <v/>
      </c>
      <c r="B243" s="4" t="str">
        <f t="shared" si="20"/>
        <v/>
      </c>
      <c r="C243" s="2" t="str">
        <f t="shared" si="21"/>
        <v/>
      </c>
      <c r="D243" s="14" t="str">
        <f t="shared" si="18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2"/>
        <v/>
      </c>
      <c r="G243" s="14" t="str">
        <f t="shared" si="23"/>
        <v/>
      </c>
    </row>
    <row r="244" spans="1:7" ht="16.5" customHeight="1">
      <c r="A244" s="3" t="str">
        <f t="shared" si="19"/>
        <v/>
      </c>
      <c r="B244" s="4" t="str">
        <f t="shared" si="20"/>
        <v/>
      </c>
      <c r="C244" s="2" t="str">
        <f t="shared" si="21"/>
        <v/>
      </c>
      <c r="D244" s="14" t="str">
        <f t="shared" si="18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2"/>
        <v/>
      </c>
      <c r="G244" s="14" t="str">
        <f t="shared" si="23"/>
        <v/>
      </c>
    </row>
    <row r="245" spans="1:7" ht="16.5" customHeight="1">
      <c r="A245" s="3" t="str">
        <f t="shared" si="19"/>
        <v/>
      </c>
      <c r="B245" s="4" t="str">
        <f t="shared" si="20"/>
        <v/>
      </c>
      <c r="C245" s="2" t="str">
        <f t="shared" si="21"/>
        <v/>
      </c>
      <c r="D245" s="14" t="str">
        <f t="shared" si="18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2"/>
        <v/>
      </c>
      <c r="G245" s="14" t="str">
        <f t="shared" si="23"/>
        <v/>
      </c>
    </row>
    <row r="246" spans="1:7" ht="16.5" customHeight="1">
      <c r="A246" s="3" t="str">
        <f t="shared" si="19"/>
        <v/>
      </c>
      <c r="B246" s="4" t="str">
        <f t="shared" si="20"/>
        <v/>
      </c>
      <c r="C246" s="2" t="str">
        <f t="shared" si="21"/>
        <v/>
      </c>
      <c r="D246" s="14" t="str">
        <f t="shared" si="18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2"/>
        <v/>
      </c>
      <c r="G246" s="14" t="str">
        <f t="shared" si="23"/>
        <v/>
      </c>
    </row>
    <row r="247" spans="1:7" ht="16.5" customHeight="1">
      <c r="A247" s="3" t="str">
        <f t="shared" si="19"/>
        <v/>
      </c>
      <c r="B247" s="4" t="str">
        <f t="shared" si="20"/>
        <v/>
      </c>
      <c r="C247" s="2" t="str">
        <f t="shared" si="21"/>
        <v/>
      </c>
      <c r="D247" s="14" t="str">
        <f t="shared" si="18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2"/>
        <v/>
      </c>
      <c r="G247" s="14" t="str">
        <f t="shared" si="23"/>
        <v/>
      </c>
    </row>
    <row r="248" spans="1:7" ht="16.5" customHeight="1">
      <c r="A248" s="3" t="str">
        <f t="shared" si="19"/>
        <v/>
      </c>
      <c r="B248" s="4" t="str">
        <f t="shared" si="20"/>
        <v/>
      </c>
      <c r="C248" s="2" t="str">
        <f t="shared" si="21"/>
        <v/>
      </c>
      <c r="D248" s="14" t="str">
        <f t="shared" si="18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2"/>
        <v/>
      </c>
      <c r="G248" s="14" t="str">
        <f t="shared" si="23"/>
        <v/>
      </c>
    </row>
    <row r="249" spans="1:7" ht="16.5" customHeight="1">
      <c r="A249" s="3" t="str">
        <f t="shared" si="19"/>
        <v/>
      </c>
      <c r="B249" s="4" t="str">
        <f t="shared" si="20"/>
        <v/>
      </c>
      <c r="C249" s="2" t="str">
        <f t="shared" si="21"/>
        <v/>
      </c>
      <c r="D249" s="14" t="str">
        <f t="shared" si="18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2"/>
        <v/>
      </c>
      <c r="G249" s="14" t="str">
        <f t="shared" si="23"/>
        <v/>
      </c>
    </row>
    <row r="250" spans="1:7" ht="16.5" customHeight="1">
      <c r="A250" s="3" t="str">
        <f t="shared" si="19"/>
        <v/>
      </c>
      <c r="B250" s="4" t="str">
        <f t="shared" si="20"/>
        <v/>
      </c>
      <c r="C250" s="2" t="str">
        <f t="shared" si="21"/>
        <v/>
      </c>
      <c r="D250" s="14" t="str">
        <f t="shared" si="18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2"/>
        <v/>
      </c>
      <c r="G250" s="14" t="str">
        <f t="shared" si="23"/>
        <v/>
      </c>
    </row>
    <row r="251" spans="1:7" ht="16.5" customHeight="1">
      <c r="A251" s="17" t="str">
        <f t="shared" si="19"/>
        <v/>
      </c>
      <c r="B251" s="18" t="str">
        <f t="shared" si="20"/>
        <v/>
      </c>
      <c r="C251" s="6" t="str">
        <f t="shared" si="21"/>
        <v/>
      </c>
      <c r="D251" s="19" t="str">
        <f t="shared" si="18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2"/>
        <v/>
      </c>
      <c r="G251" s="19" t="str">
        <f t="shared" si="23"/>
        <v/>
      </c>
    </row>
    <row r="252" spans="1:7" ht="16.5" customHeight="1">
      <c r="A252" s="3" t="str">
        <f t="shared" si="19"/>
        <v/>
      </c>
      <c r="B252" s="4" t="str">
        <f t="shared" si="20"/>
        <v/>
      </c>
      <c r="C252" s="2" t="str">
        <f t="shared" si="21"/>
        <v/>
      </c>
      <c r="D252" s="14" t="str">
        <f t="shared" si="18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2"/>
        <v/>
      </c>
      <c r="G252" s="14" t="str">
        <f t="shared" si="23"/>
        <v/>
      </c>
    </row>
    <row r="253" spans="1:7" ht="16.5" customHeight="1">
      <c r="A253" s="3" t="str">
        <f t="shared" si="19"/>
        <v/>
      </c>
      <c r="B253" s="4" t="str">
        <f t="shared" si="20"/>
        <v/>
      </c>
      <c r="C253" s="2" t="str">
        <f t="shared" si="21"/>
        <v/>
      </c>
      <c r="D253" s="14" t="str">
        <f t="shared" si="18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2"/>
        <v/>
      </c>
      <c r="G253" s="14" t="str">
        <f t="shared" si="23"/>
        <v/>
      </c>
    </row>
    <row r="254" spans="1:7" ht="16.5" customHeight="1">
      <c r="A254" s="3" t="str">
        <f t="shared" si="19"/>
        <v/>
      </c>
      <c r="B254" s="4" t="str">
        <f t="shared" si="20"/>
        <v/>
      </c>
      <c r="C254" s="2" t="str">
        <f t="shared" si="21"/>
        <v/>
      </c>
      <c r="D254" s="14" t="str">
        <f t="shared" si="18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2"/>
        <v/>
      </c>
      <c r="G254" s="14" t="str">
        <f t="shared" si="23"/>
        <v/>
      </c>
    </row>
    <row r="255" spans="1:7" ht="16.5" customHeight="1">
      <c r="A255" s="3" t="str">
        <f t="shared" si="19"/>
        <v/>
      </c>
      <c r="B255" s="4" t="str">
        <f t="shared" si="20"/>
        <v/>
      </c>
      <c r="C255" s="2" t="str">
        <f t="shared" si="21"/>
        <v/>
      </c>
      <c r="D255" s="14" t="str">
        <f t="shared" si="18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2"/>
        <v/>
      </c>
      <c r="G255" s="14" t="str">
        <f t="shared" si="23"/>
        <v/>
      </c>
    </row>
    <row r="256" spans="1:7" ht="16.5" customHeight="1">
      <c r="A256" s="3" t="str">
        <f t="shared" si="19"/>
        <v/>
      </c>
      <c r="B256" s="4" t="str">
        <f t="shared" si="20"/>
        <v/>
      </c>
      <c r="C256" s="2" t="str">
        <f t="shared" si="21"/>
        <v/>
      </c>
      <c r="D256" s="14" t="str">
        <f t="shared" si="18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2"/>
        <v/>
      </c>
      <c r="G256" s="14" t="str">
        <f t="shared" si="23"/>
        <v/>
      </c>
    </row>
    <row r="257" spans="1:7" ht="16.5" customHeight="1">
      <c r="A257" s="3" t="str">
        <f t="shared" si="19"/>
        <v/>
      </c>
      <c r="B257" s="4" t="str">
        <f t="shared" si="20"/>
        <v/>
      </c>
      <c r="C257" s="2" t="str">
        <f t="shared" si="21"/>
        <v/>
      </c>
      <c r="D257" s="14" t="str">
        <f t="shared" si="18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2"/>
        <v/>
      </c>
      <c r="G257" s="14" t="str">
        <f t="shared" si="23"/>
        <v/>
      </c>
    </row>
    <row r="258" spans="1:7" ht="16.5" customHeight="1">
      <c r="A258" s="3" t="str">
        <f t="shared" si="19"/>
        <v/>
      </c>
      <c r="B258" s="4" t="str">
        <f t="shared" si="20"/>
        <v/>
      </c>
      <c r="C258" s="2" t="str">
        <f t="shared" si="21"/>
        <v/>
      </c>
      <c r="D258" s="14" t="str">
        <f t="shared" si="18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2"/>
        <v/>
      </c>
      <c r="G258" s="14" t="str">
        <f t="shared" si="23"/>
        <v/>
      </c>
    </row>
    <row r="259" spans="1:7" ht="16.5" customHeight="1">
      <c r="A259" s="3" t="str">
        <f t="shared" si="19"/>
        <v/>
      </c>
      <c r="B259" s="4" t="str">
        <f t="shared" si="20"/>
        <v/>
      </c>
      <c r="C259" s="2" t="str">
        <f t="shared" si="21"/>
        <v/>
      </c>
      <c r="D259" s="14" t="str">
        <f t="shared" si="18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2"/>
        <v/>
      </c>
      <c r="G259" s="14" t="str">
        <f t="shared" si="23"/>
        <v/>
      </c>
    </row>
    <row r="260" spans="1:7" ht="16.5" customHeight="1">
      <c r="A260" s="3" t="str">
        <f t="shared" si="19"/>
        <v/>
      </c>
      <c r="B260" s="4" t="str">
        <f t="shared" si="20"/>
        <v/>
      </c>
      <c r="C260" s="2" t="str">
        <f t="shared" si="21"/>
        <v/>
      </c>
      <c r="D260" s="14" t="str">
        <f t="shared" ref="D260:D300" si="24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2"/>
        <v/>
      </c>
      <c r="G260" s="14" t="str">
        <f t="shared" si="23"/>
        <v/>
      </c>
    </row>
    <row r="261" spans="1:7" ht="16.5" customHeight="1">
      <c r="A261" s="3" t="str">
        <f t="shared" si="19"/>
        <v/>
      </c>
      <c r="B261" s="4" t="str">
        <f t="shared" si="20"/>
        <v/>
      </c>
      <c r="C261" s="2" t="str">
        <f t="shared" si="21"/>
        <v/>
      </c>
      <c r="D261" s="14" t="str">
        <f t="shared" si="24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2"/>
        <v/>
      </c>
      <c r="G261" s="14" t="str">
        <f t="shared" si="23"/>
        <v/>
      </c>
    </row>
    <row r="262" spans="1:7" ht="16.5" customHeight="1">
      <c r="A262" s="3" t="str">
        <f t="shared" si="19"/>
        <v/>
      </c>
      <c r="B262" s="4" t="str">
        <f t="shared" si="20"/>
        <v/>
      </c>
      <c r="C262" s="2" t="str">
        <f t="shared" si="21"/>
        <v/>
      </c>
      <c r="D262" s="14" t="str">
        <f t="shared" si="24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2"/>
        <v/>
      </c>
      <c r="G262" s="14" t="str">
        <f t="shared" si="23"/>
        <v/>
      </c>
    </row>
    <row r="263" spans="1:7" ht="16.5" customHeight="1">
      <c r="A263" s="3" t="str">
        <f t="shared" si="19"/>
        <v/>
      </c>
      <c r="B263" s="4" t="str">
        <f t="shared" si="20"/>
        <v/>
      </c>
      <c r="C263" s="2" t="str">
        <f t="shared" si="21"/>
        <v/>
      </c>
      <c r="D263" s="14" t="str">
        <f t="shared" si="24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5">IF(B263&lt;&gt;"",D263+E263,"")</f>
        <v/>
      </c>
      <c r="G263" s="14" t="str">
        <f t="shared" si="23"/>
        <v/>
      </c>
    </row>
    <row r="264" spans="1:7" ht="16.5" customHeight="1">
      <c r="A264" s="3" t="str">
        <f t="shared" si="19"/>
        <v/>
      </c>
      <c r="B264" s="4" t="str">
        <f t="shared" si="20"/>
        <v/>
      </c>
      <c r="C264" s="2" t="str">
        <f t="shared" si="21"/>
        <v/>
      </c>
      <c r="D264" s="14" t="str">
        <f t="shared" si="24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5"/>
        <v/>
      </c>
      <c r="G264" s="14" t="str">
        <f t="shared" si="23"/>
        <v/>
      </c>
    </row>
    <row r="265" spans="1:7" ht="16.5" customHeight="1">
      <c r="A265" s="3" t="str">
        <f t="shared" si="19"/>
        <v/>
      </c>
      <c r="B265" s="4" t="str">
        <f t="shared" si="20"/>
        <v/>
      </c>
      <c r="C265" s="2" t="str">
        <f t="shared" si="21"/>
        <v/>
      </c>
      <c r="D265" s="14" t="str">
        <f t="shared" si="24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5"/>
        <v/>
      </c>
      <c r="G265" s="14" t="str">
        <f t="shared" si="23"/>
        <v/>
      </c>
    </row>
    <row r="266" spans="1:7" ht="16.5" customHeight="1">
      <c r="A266" s="3" t="str">
        <f t="shared" si="19"/>
        <v/>
      </c>
      <c r="B266" s="4" t="str">
        <f t="shared" si="20"/>
        <v/>
      </c>
      <c r="C266" s="2" t="str">
        <f t="shared" si="21"/>
        <v/>
      </c>
      <c r="D266" s="14" t="str">
        <f t="shared" si="24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5"/>
        <v/>
      </c>
      <c r="G266" s="14" t="str">
        <f t="shared" si="23"/>
        <v/>
      </c>
    </row>
    <row r="267" spans="1:7" ht="16.5" customHeight="1">
      <c r="A267" s="3" t="str">
        <f t="shared" ref="A267:A300" si="26">IF(B266&lt;$D$5,DATE(YEAR(A266),MONTH(A266)+1,DAY(A266)),IF(B266=$D$5,"Tổng",""))</f>
        <v/>
      </c>
      <c r="B267" s="4" t="str">
        <f t="shared" ref="B267:B300" si="27">IF(B266&lt;$D$5,B266+1,"")</f>
        <v/>
      </c>
      <c r="C267" s="2" t="str">
        <f t="shared" si="21"/>
        <v/>
      </c>
      <c r="D267" s="14" t="str">
        <f t="shared" si="24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5"/>
        <v/>
      </c>
      <c r="G267" s="14" t="str">
        <f t="shared" si="23"/>
        <v/>
      </c>
    </row>
    <row r="268" spans="1:7" ht="16.5" customHeight="1">
      <c r="A268" s="3" t="str">
        <f t="shared" si="26"/>
        <v/>
      </c>
      <c r="B268" s="4" t="str">
        <f t="shared" si="27"/>
        <v/>
      </c>
      <c r="C268" s="2" t="str">
        <f t="shared" ref="C268:C296" si="28">IF(B268&lt;&gt;"",A268-A267,"")</f>
        <v/>
      </c>
      <c r="D268" s="14" t="str">
        <f t="shared" si="24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5"/>
        <v/>
      </c>
      <c r="G268" s="14" t="str">
        <f t="shared" si="23"/>
        <v/>
      </c>
    </row>
    <row r="269" spans="1:7" ht="16.5" customHeight="1">
      <c r="A269" s="3" t="str">
        <f t="shared" si="26"/>
        <v/>
      </c>
      <c r="B269" s="4" t="str">
        <f t="shared" si="27"/>
        <v/>
      </c>
      <c r="C269" s="2" t="str">
        <f t="shared" si="28"/>
        <v/>
      </c>
      <c r="D269" s="14" t="str">
        <f t="shared" si="24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5"/>
        <v/>
      </c>
      <c r="G269" s="14" t="str">
        <f t="shared" ref="G269:G281" si="29">IF($B269&lt;&gt;"",G268-D269,"")</f>
        <v/>
      </c>
    </row>
    <row r="270" spans="1:7" ht="16.5" customHeight="1">
      <c r="A270" s="3" t="str">
        <f t="shared" si="26"/>
        <v/>
      </c>
      <c r="B270" s="4" t="str">
        <f t="shared" si="27"/>
        <v/>
      </c>
      <c r="C270" s="2" t="str">
        <f t="shared" si="28"/>
        <v/>
      </c>
      <c r="D270" s="14" t="str">
        <f t="shared" si="24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5"/>
        <v/>
      </c>
      <c r="G270" s="14" t="str">
        <f t="shared" si="29"/>
        <v/>
      </c>
    </row>
    <row r="271" spans="1:7" ht="16.5" customHeight="1">
      <c r="A271" s="3" t="str">
        <f t="shared" si="26"/>
        <v/>
      </c>
      <c r="B271" s="4" t="str">
        <f t="shared" si="27"/>
        <v/>
      </c>
      <c r="C271" s="2" t="str">
        <f t="shared" si="28"/>
        <v/>
      </c>
      <c r="D271" s="14" t="str">
        <f t="shared" si="24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5"/>
        <v/>
      </c>
      <c r="G271" s="14" t="str">
        <f t="shared" si="29"/>
        <v/>
      </c>
    </row>
    <row r="272" spans="1:7" ht="16.5" customHeight="1">
      <c r="A272" s="3" t="str">
        <f t="shared" si="26"/>
        <v/>
      </c>
      <c r="B272" s="4" t="str">
        <f t="shared" si="27"/>
        <v/>
      </c>
      <c r="C272" s="2" t="str">
        <f t="shared" si="28"/>
        <v/>
      </c>
      <c r="D272" s="14" t="str">
        <f t="shared" si="24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29"/>
        <v/>
      </c>
    </row>
    <row r="273" spans="1:7" ht="16.5" customHeight="1">
      <c r="A273" s="3" t="str">
        <f t="shared" si="26"/>
        <v/>
      </c>
      <c r="B273" s="4" t="str">
        <f t="shared" si="27"/>
        <v/>
      </c>
      <c r="C273" s="2" t="str">
        <f t="shared" si="28"/>
        <v/>
      </c>
      <c r="D273" s="14" t="str">
        <f t="shared" si="24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29"/>
        <v/>
      </c>
    </row>
    <row r="274" spans="1:7" ht="16.5" customHeight="1">
      <c r="A274" s="3" t="str">
        <f t="shared" si="26"/>
        <v/>
      </c>
      <c r="B274" s="4" t="str">
        <f t="shared" si="27"/>
        <v/>
      </c>
      <c r="C274" s="2" t="str">
        <f t="shared" si="28"/>
        <v/>
      </c>
      <c r="D274" s="14" t="str">
        <f t="shared" si="24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29"/>
        <v/>
      </c>
    </row>
    <row r="275" spans="1:7" ht="16.5" customHeight="1">
      <c r="A275" s="3" t="str">
        <f t="shared" si="26"/>
        <v/>
      </c>
      <c r="B275" s="4" t="str">
        <f t="shared" si="27"/>
        <v/>
      </c>
      <c r="C275" s="2" t="str">
        <f t="shared" si="28"/>
        <v/>
      </c>
      <c r="D275" s="14" t="str">
        <f t="shared" si="24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29"/>
        <v/>
      </c>
    </row>
    <row r="276" spans="1:7" ht="16.5" customHeight="1">
      <c r="A276" s="3" t="str">
        <f t="shared" si="26"/>
        <v/>
      </c>
      <c r="B276" s="4" t="str">
        <f t="shared" si="27"/>
        <v/>
      </c>
      <c r="C276" s="2" t="str">
        <f t="shared" si="28"/>
        <v/>
      </c>
      <c r="D276" s="14" t="str">
        <f t="shared" si="24"/>
        <v/>
      </c>
      <c r="G276" s="14" t="str">
        <f t="shared" si="29"/>
        <v/>
      </c>
    </row>
    <row r="277" spans="1:7" ht="16.5" customHeight="1">
      <c r="A277" s="3" t="str">
        <f t="shared" si="26"/>
        <v/>
      </c>
      <c r="B277" s="4" t="str">
        <f t="shared" si="27"/>
        <v/>
      </c>
      <c r="C277" s="2" t="str">
        <f t="shared" si="28"/>
        <v/>
      </c>
      <c r="D277" s="14" t="str">
        <f t="shared" si="24"/>
        <v/>
      </c>
      <c r="G277" s="14" t="str">
        <f t="shared" si="29"/>
        <v/>
      </c>
    </row>
    <row r="278" spans="1:7" ht="16.5" customHeight="1">
      <c r="A278" s="3" t="str">
        <f t="shared" si="26"/>
        <v/>
      </c>
      <c r="B278" s="4" t="str">
        <f t="shared" si="27"/>
        <v/>
      </c>
      <c r="C278" s="2" t="str">
        <f t="shared" si="28"/>
        <v/>
      </c>
      <c r="D278" s="14" t="str">
        <f t="shared" si="24"/>
        <v/>
      </c>
      <c r="G278" s="14" t="str">
        <f t="shared" si="29"/>
        <v/>
      </c>
    </row>
    <row r="279" spans="1:7" ht="16.5" customHeight="1">
      <c r="A279" s="3" t="str">
        <f t="shared" si="26"/>
        <v/>
      </c>
      <c r="B279" s="4" t="str">
        <f t="shared" si="27"/>
        <v/>
      </c>
      <c r="C279" s="2" t="str">
        <f t="shared" si="28"/>
        <v/>
      </c>
      <c r="D279" s="14" t="str">
        <f t="shared" si="24"/>
        <v/>
      </c>
      <c r="G279" s="14" t="str">
        <f t="shared" si="29"/>
        <v/>
      </c>
    </row>
    <row r="280" spans="1:7" ht="16.5" customHeight="1">
      <c r="A280" s="3" t="str">
        <f t="shared" si="26"/>
        <v/>
      </c>
      <c r="B280" s="4" t="str">
        <f t="shared" si="27"/>
        <v/>
      </c>
      <c r="C280" s="2" t="str">
        <f t="shared" si="28"/>
        <v/>
      </c>
      <c r="D280" s="14" t="str">
        <f t="shared" si="24"/>
        <v/>
      </c>
      <c r="G280" s="14" t="str">
        <f t="shared" si="29"/>
        <v/>
      </c>
    </row>
    <row r="281" spans="1:7" ht="16.5" customHeight="1">
      <c r="A281" s="3" t="str">
        <f t="shared" si="26"/>
        <v/>
      </c>
      <c r="B281" s="4" t="str">
        <f t="shared" si="27"/>
        <v/>
      </c>
      <c r="C281" s="2" t="str">
        <f t="shared" si="28"/>
        <v/>
      </c>
      <c r="D281" s="14" t="str">
        <f t="shared" si="24"/>
        <v/>
      </c>
      <c r="G281" s="14" t="str">
        <f t="shared" si="29"/>
        <v/>
      </c>
    </row>
    <row r="282" spans="1:7" ht="16.5" customHeight="1">
      <c r="A282" s="3" t="str">
        <f t="shared" si="26"/>
        <v/>
      </c>
      <c r="B282" s="4" t="str">
        <f t="shared" si="27"/>
        <v/>
      </c>
      <c r="C282" s="2" t="str">
        <f t="shared" si="28"/>
        <v/>
      </c>
      <c r="D282" s="14" t="str">
        <f t="shared" si="24"/>
        <v/>
      </c>
      <c r="G282" s="14" t="str">
        <f>IF($B282&lt;&gt;"",G281-D282,"")</f>
        <v/>
      </c>
    </row>
    <row r="283" spans="1:7" ht="16.5" customHeight="1">
      <c r="A283" s="3" t="str">
        <f t="shared" si="26"/>
        <v/>
      </c>
      <c r="B283" s="4" t="str">
        <f t="shared" si="27"/>
        <v/>
      </c>
      <c r="C283" s="2" t="str">
        <f t="shared" si="28"/>
        <v/>
      </c>
      <c r="D283" s="14" t="str">
        <f t="shared" si="24"/>
        <v/>
      </c>
      <c r="G283" s="14" t="str">
        <f t="shared" ref="G283:G296" si="30">IF($B283&lt;&gt;"",G282-D283,"")</f>
        <v/>
      </c>
    </row>
    <row r="284" spans="1:7" ht="16.5" customHeight="1">
      <c r="A284" s="3" t="str">
        <f t="shared" si="26"/>
        <v/>
      </c>
      <c r="B284" s="4" t="str">
        <f t="shared" si="27"/>
        <v/>
      </c>
      <c r="C284" s="2" t="str">
        <f t="shared" si="28"/>
        <v/>
      </c>
      <c r="D284" s="14" t="str">
        <f t="shared" si="24"/>
        <v/>
      </c>
      <c r="G284" s="14" t="str">
        <f t="shared" si="30"/>
        <v/>
      </c>
    </row>
    <row r="285" spans="1:7" ht="16.5" customHeight="1">
      <c r="A285" s="3" t="str">
        <f t="shared" si="26"/>
        <v/>
      </c>
      <c r="B285" s="4" t="str">
        <f t="shared" si="27"/>
        <v/>
      </c>
      <c r="C285" s="2" t="str">
        <f t="shared" si="28"/>
        <v/>
      </c>
      <c r="D285" s="14" t="str">
        <f t="shared" si="24"/>
        <v/>
      </c>
      <c r="G285" s="14" t="str">
        <f t="shared" si="30"/>
        <v/>
      </c>
    </row>
    <row r="286" spans="1:7" ht="16.5" customHeight="1">
      <c r="A286" s="3" t="str">
        <f t="shared" si="26"/>
        <v/>
      </c>
      <c r="B286" s="4" t="str">
        <f t="shared" si="27"/>
        <v/>
      </c>
      <c r="C286" s="2" t="str">
        <f t="shared" si="28"/>
        <v/>
      </c>
      <c r="D286" s="14" t="str">
        <f t="shared" si="24"/>
        <v/>
      </c>
      <c r="G286" s="14" t="str">
        <f t="shared" si="30"/>
        <v/>
      </c>
    </row>
    <row r="287" spans="1:7" ht="16.5" customHeight="1">
      <c r="A287" s="3" t="str">
        <f t="shared" si="26"/>
        <v/>
      </c>
      <c r="B287" s="4" t="str">
        <f t="shared" si="27"/>
        <v/>
      </c>
      <c r="C287" s="2" t="str">
        <f t="shared" si="28"/>
        <v/>
      </c>
      <c r="D287" s="14" t="str">
        <f t="shared" si="24"/>
        <v/>
      </c>
      <c r="G287" s="14" t="str">
        <f t="shared" si="30"/>
        <v/>
      </c>
    </row>
    <row r="288" spans="1:7" ht="16.5" customHeight="1">
      <c r="A288" s="3" t="str">
        <f t="shared" si="26"/>
        <v/>
      </c>
      <c r="B288" s="4" t="str">
        <f t="shared" si="27"/>
        <v/>
      </c>
      <c r="C288" s="2" t="str">
        <f t="shared" si="28"/>
        <v/>
      </c>
      <c r="D288" s="14" t="str">
        <f t="shared" si="24"/>
        <v/>
      </c>
      <c r="G288" s="14" t="str">
        <f t="shared" si="30"/>
        <v/>
      </c>
    </row>
    <row r="289" spans="1:7" ht="16.5" customHeight="1">
      <c r="A289" s="3" t="str">
        <f t="shared" si="26"/>
        <v/>
      </c>
      <c r="B289" s="4" t="str">
        <f t="shared" si="27"/>
        <v/>
      </c>
      <c r="C289" s="2" t="str">
        <f t="shared" si="28"/>
        <v/>
      </c>
      <c r="D289" s="14" t="str">
        <f t="shared" si="24"/>
        <v/>
      </c>
      <c r="G289" s="14" t="str">
        <f t="shared" si="30"/>
        <v/>
      </c>
    </row>
    <row r="290" spans="1:7" ht="16.5" customHeight="1">
      <c r="A290" s="3" t="str">
        <f t="shared" si="26"/>
        <v/>
      </c>
      <c r="B290" s="4" t="str">
        <f t="shared" si="27"/>
        <v/>
      </c>
      <c r="C290" s="2" t="str">
        <f t="shared" si="28"/>
        <v/>
      </c>
      <c r="D290" s="14" t="str">
        <f t="shared" si="24"/>
        <v/>
      </c>
      <c r="G290" s="14" t="str">
        <f t="shared" si="30"/>
        <v/>
      </c>
    </row>
    <row r="291" spans="1:7" ht="16.5" customHeight="1">
      <c r="A291" s="3" t="str">
        <f t="shared" si="26"/>
        <v/>
      </c>
      <c r="B291" s="4" t="str">
        <f t="shared" si="27"/>
        <v/>
      </c>
      <c r="C291" s="2" t="str">
        <f t="shared" si="28"/>
        <v/>
      </c>
      <c r="D291" s="14" t="str">
        <f t="shared" si="24"/>
        <v/>
      </c>
      <c r="G291" s="14" t="str">
        <f t="shared" si="30"/>
        <v/>
      </c>
    </row>
    <row r="292" spans="1:7" ht="16.5" customHeight="1">
      <c r="A292" s="3" t="str">
        <f t="shared" si="26"/>
        <v/>
      </c>
      <c r="B292" s="4" t="str">
        <f t="shared" si="27"/>
        <v/>
      </c>
      <c r="C292" s="2" t="str">
        <f t="shared" si="28"/>
        <v/>
      </c>
      <c r="D292" s="14" t="str">
        <f t="shared" si="24"/>
        <v/>
      </c>
      <c r="G292" s="14" t="str">
        <f t="shared" si="30"/>
        <v/>
      </c>
    </row>
    <row r="293" spans="1:7" ht="16.5" customHeight="1">
      <c r="A293" s="3" t="str">
        <f t="shared" si="26"/>
        <v/>
      </c>
      <c r="B293" s="4" t="str">
        <f t="shared" si="27"/>
        <v/>
      </c>
      <c r="C293" s="2" t="str">
        <f t="shared" si="28"/>
        <v/>
      </c>
      <c r="D293" s="14" t="str">
        <f t="shared" si="24"/>
        <v/>
      </c>
      <c r="G293" s="14" t="str">
        <f t="shared" si="30"/>
        <v/>
      </c>
    </row>
    <row r="294" spans="1:7" ht="16.5" customHeight="1">
      <c r="A294" s="3" t="str">
        <f t="shared" si="26"/>
        <v/>
      </c>
      <c r="B294" s="4" t="str">
        <f t="shared" si="27"/>
        <v/>
      </c>
      <c r="C294" s="2" t="str">
        <f t="shared" si="28"/>
        <v/>
      </c>
      <c r="D294" s="14" t="str">
        <f t="shared" si="24"/>
        <v/>
      </c>
      <c r="G294" s="14" t="str">
        <f t="shared" si="30"/>
        <v/>
      </c>
    </row>
    <row r="295" spans="1:7" ht="16.5" customHeight="1">
      <c r="A295" s="3" t="str">
        <f t="shared" si="26"/>
        <v/>
      </c>
      <c r="B295" s="4" t="str">
        <f t="shared" si="27"/>
        <v/>
      </c>
      <c r="C295" s="2" t="str">
        <f t="shared" si="28"/>
        <v/>
      </c>
      <c r="D295" s="14" t="str">
        <f t="shared" si="24"/>
        <v/>
      </c>
      <c r="G295" s="14" t="str">
        <f t="shared" si="30"/>
        <v/>
      </c>
    </row>
    <row r="296" spans="1:7" ht="16.5" customHeight="1">
      <c r="A296" s="3" t="str">
        <f t="shared" si="26"/>
        <v/>
      </c>
      <c r="B296" s="4" t="str">
        <f t="shared" si="27"/>
        <v/>
      </c>
      <c r="C296" s="2" t="str">
        <f t="shared" si="28"/>
        <v/>
      </c>
      <c r="D296" s="14" t="str">
        <f t="shared" si="24"/>
        <v/>
      </c>
      <c r="G296" s="14" t="str">
        <f t="shared" si="30"/>
        <v/>
      </c>
    </row>
    <row r="297" spans="1:7" ht="16.5" customHeight="1">
      <c r="A297" s="3" t="str">
        <f t="shared" si="26"/>
        <v/>
      </c>
      <c r="B297" s="4" t="str">
        <f t="shared" si="27"/>
        <v/>
      </c>
      <c r="C297" s="2" t="str">
        <f>IF(B297&lt;&gt;"",A297-A296,"")</f>
        <v/>
      </c>
      <c r="D297" s="14" t="str">
        <f t="shared" si="24"/>
        <v/>
      </c>
    </row>
    <row r="298" spans="1:7" ht="16.5" customHeight="1">
      <c r="A298" s="3" t="str">
        <f t="shared" si="26"/>
        <v/>
      </c>
      <c r="B298" s="4" t="str">
        <f t="shared" si="27"/>
        <v/>
      </c>
      <c r="C298" s="2" t="str">
        <f t="shared" ref="C298:C300" si="31">IF(B298&lt;&gt;"",A298-A297,"")</f>
        <v/>
      </c>
      <c r="D298" s="14" t="str">
        <f t="shared" si="24"/>
        <v/>
      </c>
    </row>
    <row r="299" spans="1:7" ht="16.5" customHeight="1">
      <c r="A299" s="3" t="str">
        <f t="shared" si="26"/>
        <v/>
      </c>
      <c r="B299" s="4" t="str">
        <f t="shared" si="27"/>
        <v/>
      </c>
      <c r="C299" s="2" t="str">
        <f t="shared" si="31"/>
        <v/>
      </c>
      <c r="D299" s="14" t="str">
        <f t="shared" si="24"/>
        <v/>
      </c>
    </row>
    <row r="300" spans="1:7" ht="16.5" customHeight="1">
      <c r="A300" s="3" t="str">
        <f t="shared" si="26"/>
        <v/>
      </c>
      <c r="B300" s="4" t="str">
        <f t="shared" si="27"/>
        <v/>
      </c>
      <c r="C300" s="2" t="str">
        <f t="shared" si="31"/>
        <v/>
      </c>
      <c r="D300" s="14" t="str">
        <f t="shared" si="24"/>
        <v/>
      </c>
    </row>
  </sheetData>
  <mergeCells count="13">
    <mergeCell ref="A5:C5"/>
    <mergeCell ref="E5:F5"/>
    <mergeCell ref="A6:C6"/>
    <mergeCell ref="E6:F6"/>
    <mergeCell ref="A7:C7"/>
    <mergeCell ref="E7:G7"/>
    <mergeCell ref="A4:C4"/>
    <mergeCell ref="E4:F4"/>
    <mergeCell ref="A1:G1"/>
    <mergeCell ref="A2:C2"/>
    <mergeCell ref="D2:G2"/>
    <mergeCell ref="A3:C3"/>
    <mergeCell ref="E3:G3"/>
  </mergeCells>
  <conditionalFormatting sqref="A9:G188">
    <cfRule type="expression" dxfId="5" priority="2">
      <formula>"counta(A9)&gt;0"</formula>
    </cfRule>
  </conditionalFormatting>
  <conditionalFormatting sqref="A9:G238">
    <cfRule type="expression" dxfId="4" priority="1">
      <formula>COUNTA(A9)&gt;0</formula>
    </cfRule>
  </conditionalFormatting>
  <dataValidations disablePrompts="1" count="1">
    <dataValidation type="list" errorStyle="warning" allowBlank="1" showInputMessage="1" showErrorMessage="1" sqref="D5" xr:uid="{00000000-0002-0000-0500-000000000000}">
      <formula1>$L$5:$L$12</formula1>
    </dataValidation>
  </dataValidations>
  <pageMargins left="0.54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3A20B-6581-4889-860A-614B5C8E3A82}">
  <sheetPr codeName="Sheet5"/>
  <dimension ref="A1:AP17"/>
  <sheetViews>
    <sheetView workbookViewId="0">
      <selection activeCell="AF3" sqref="AF1:AF1048576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14" width="15.140625" style="1" customWidth="1"/>
    <col min="15" max="20" width="15.7109375" style="1" customWidth="1"/>
    <col min="21" max="27" width="16" style="1" customWidth="1"/>
    <col min="28" max="34" width="16.42578125" style="1" customWidth="1"/>
    <col min="35" max="42" width="16.7109375" style="1" customWidth="1"/>
    <col min="43" max="16384" width="9.140625" style="1"/>
  </cols>
  <sheetData>
    <row r="1" spans="1:42" ht="16.5" customHeight="1">
      <c r="A1" s="778" t="s">
        <v>9</v>
      </c>
      <c r="B1" s="778"/>
      <c r="C1" s="778"/>
      <c r="D1" s="778"/>
      <c r="E1" s="778"/>
      <c r="F1" s="778"/>
      <c r="G1" s="778"/>
      <c r="H1" s="778" t="s">
        <v>9</v>
      </c>
      <c r="I1" s="778"/>
      <c r="J1" s="778"/>
      <c r="K1" s="778"/>
      <c r="L1" s="778"/>
      <c r="M1" s="778"/>
      <c r="N1" s="778"/>
      <c r="O1" s="778" t="s">
        <v>9</v>
      </c>
      <c r="P1" s="778"/>
      <c r="Q1" s="778"/>
      <c r="R1" s="778"/>
      <c r="S1" s="778"/>
      <c r="T1" s="778"/>
      <c r="U1" s="778"/>
      <c r="V1" s="778" t="s">
        <v>9</v>
      </c>
      <c r="W1" s="778"/>
      <c r="X1" s="778"/>
      <c r="Y1" s="778"/>
      <c r="Z1" s="778"/>
      <c r="AA1" s="778"/>
      <c r="AB1" s="778"/>
      <c r="AC1" s="778" t="s">
        <v>9</v>
      </c>
      <c r="AD1" s="778"/>
      <c r="AE1" s="778"/>
      <c r="AF1" s="778"/>
      <c r="AG1" s="778"/>
      <c r="AH1" s="778"/>
      <c r="AI1" s="778"/>
      <c r="AJ1" s="778" t="s">
        <v>9</v>
      </c>
      <c r="AK1" s="778"/>
      <c r="AL1" s="778"/>
      <c r="AM1" s="778"/>
      <c r="AN1" s="778"/>
      <c r="AO1" s="778"/>
      <c r="AP1" s="778"/>
    </row>
    <row r="2" spans="1:42" ht="16.5" customHeight="1">
      <c r="A2" s="779" t="s">
        <v>15</v>
      </c>
      <c r="B2" s="779"/>
      <c r="C2" s="779"/>
      <c r="D2" s="780"/>
      <c r="E2" s="780"/>
      <c r="F2" s="780"/>
      <c r="G2" s="780"/>
      <c r="H2" s="779" t="s">
        <v>15</v>
      </c>
      <c r="I2" s="779"/>
      <c r="J2" s="779"/>
      <c r="K2" s="780"/>
      <c r="L2" s="780"/>
      <c r="M2" s="780"/>
      <c r="N2" s="780"/>
      <c r="O2" s="779" t="s">
        <v>15</v>
      </c>
      <c r="P2" s="779"/>
      <c r="Q2" s="779"/>
      <c r="R2" s="780"/>
      <c r="S2" s="780"/>
      <c r="T2" s="780"/>
      <c r="U2" s="780"/>
      <c r="V2" s="779" t="s">
        <v>15</v>
      </c>
      <c r="W2" s="779"/>
      <c r="X2" s="779"/>
      <c r="Y2" s="780"/>
      <c r="Z2" s="780"/>
      <c r="AA2" s="780"/>
      <c r="AB2" s="780"/>
      <c r="AC2" s="779" t="s">
        <v>15</v>
      </c>
      <c r="AD2" s="779"/>
      <c r="AE2" s="779"/>
      <c r="AF2" s="780"/>
      <c r="AG2" s="780"/>
      <c r="AH2" s="780"/>
      <c r="AI2" s="780"/>
      <c r="AJ2" s="779" t="s">
        <v>15</v>
      </c>
      <c r="AK2" s="779"/>
      <c r="AL2" s="779"/>
      <c r="AM2" s="780"/>
      <c r="AN2" s="780"/>
      <c r="AO2" s="780"/>
      <c r="AP2" s="780"/>
    </row>
    <row r="3" spans="1:42" ht="16.5" customHeight="1">
      <c r="A3" s="781" t="s">
        <v>36</v>
      </c>
      <c r="B3" s="781"/>
      <c r="C3" s="781"/>
      <c r="D3" s="70">
        <f>'Thuế chấp'!$D$3</f>
        <v>846040000</v>
      </c>
      <c r="E3" s="782"/>
      <c r="F3" s="782"/>
      <c r="G3" s="782"/>
      <c r="H3" s="781" t="s">
        <v>36</v>
      </c>
      <c r="I3" s="781"/>
      <c r="J3" s="781"/>
      <c r="K3" s="70">
        <f>'Thuế chấp'!$D$3</f>
        <v>846040000</v>
      </c>
      <c r="L3" s="782"/>
      <c r="M3" s="782"/>
      <c r="N3" s="782"/>
      <c r="O3" s="781" t="s">
        <v>36</v>
      </c>
      <c r="P3" s="781"/>
      <c r="Q3" s="781"/>
      <c r="R3" s="70">
        <f>'Thuế chấp'!$D$3</f>
        <v>846040000</v>
      </c>
      <c r="S3" s="782"/>
      <c r="T3" s="782"/>
      <c r="U3" s="782"/>
      <c r="V3" s="781" t="s">
        <v>36</v>
      </c>
      <c r="W3" s="781"/>
      <c r="X3" s="781"/>
      <c r="Y3" s="70">
        <f>'Thuế chấp'!$D$3</f>
        <v>846040000</v>
      </c>
      <c r="Z3" s="782"/>
      <c r="AA3" s="782"/>
      <c r="AB3" s="782"/>
      <c r="AC3" s="781" t="s">
        <v>36</v>
      </c>
      <c r="AD3" s="781"/>
      <c r="AE3" s="781"/>
      <c r="AF3" s="70">
        <f>'Thuế chấp'!$D$3</f>
        <v>846040000</v>
      </c>
      <c r="AG3" s="782"/>
      <c r="AH3" s="782"/>
      <c r="AI3" s="782"/>
      <c r="AJ3" s="781" t="s">
        <v>36</v>
      </c>
      <c r="AK3" s="781"/>
      <c r="AL3" s="781"/>
      <c r="AM3" s="70">
        <f>'Thuế chấp'!$D$3</f>
        <v>846040000</v>
      </c>
      <c r="AN3" s="782"/>
      <c r="AO3" s="782"/>
      <c r="AP3" s="782"/>
    </row>
    <row r="4" spans="1:42" ht="16.5" customHeight="1">
      <c r="A4" s="776" t="s">
        <v>8</v>
      </c>
      <c r="B4" s="776"/>
      <c r="C4" s="776"/>
      <c r="D4" s="123">
        <f>'BG New'!H70</f>
        <v>676832000</v>
      </c>
      <c r="E4" s="777" t="s">
        <v>12</v>
      </c>
      <c r="F4" s="777"/>
      <c r="G4" s="24">
        <v>36</v>
      </c>
      <c r="H4" s="776" t="s">
        <v>8</v>
      </c>
      <c r="I4" s="776"/>
      <c r="J4" s="776"/>
      <c r="K4" s="123">
        <f>D4</f>
        <v>676832000</v>
      </c>
      <c r="L4" s="777" t="s">
        <v>12</v>
      </c>
      <c r="M4" s="777"/>
      <c r="N4" s="24">
        <v>36</v>
      </c>
      <c r="O4" s="776" t="s">
        <v>8</v>
      </c>
      <c r="P4" s="776"/>
      <c r="Q4" s="776"/>
      <c r="R4" s="123">
        <f>K4</f>
        <v>676832000</v>
      </c>
      <c r="S4" s="777" t="s">
        <v>12</v>
      </c>
      <c r="T4" s="777"/>
      <c r="U4" s="24">
        <v>36</v>
      </c>
      <c r="V4" s="776" t="s">
        <v>8</v>
      </c>
      <c r="W4" s="776"/>
      <c r="X4" s="776"/>
      <c r="Y4" s="123">
        <f>R4</f>
        <v>676832000</v>
      </c>
      <c r="Z4" s="777" t="s">
        <v>12</v>
      </c>
      <c r="AA4" s="777"/>
      <c r="AB4" s="24">
        <v>36</v>
      </c>
      <c r="AC4" s="776" t="s">
        <v>8</v>
      </c>
      <c r="AD4" s="776"/>
      <c r="AE4" s="776"/>
      <c r="AF4" s="123">
        <f>Y4</f>
        <v>676832000</v>
      </c>
      <c r="AG4" s="777" t="s">
        <v>12</v>
      </c>
      <c r="AH4" s="777"/>
      <c r="AI4" s="24">
        <v>36</v>
      </c>
      <c r="AJ4" s="776" t="s">
        <v>8</v>
      </c>
      <c r="AK4" s="776"/>
      <c r="AL4" s="776"/>
      <c r="AM4" s="123">
        <f>AF4</f>
        <v>676832000</v>
      </c>
      <c r="AN4" s="777" t="s">
        <v>12</v>
      </c>
      <c r="AO4" s="777"/>
      <c r="AP4" s="24">
        <v>36</v>
      </c>
    </row>
    <row r="5" spans="1:42" ht="16.5" customHeight="1">
      <c r="A5" s="776" t="s">
        <v>7</v>
      </c>
      <c r="B5" s="776"/>
      <c r="C5" s="776"/>
      <c r="D5" s="124">
        <v>36</v>
      </c>
      <c r="E5" s="777" t="s">
        <v>217</v>
      </c>
      <c r="F5" s="777"/>
      <c r="G5" s="25">
        <v>0.10249999999999999</v>
      </c>
      <c r="H5" s="776" t="s">
        <v>7</v>
      </c>
      <c r="I5" s="776"/>
      <c r="J5" s="776"/>
      <c r="K5" s="124">
        <v>48</v>
      </c>
      <c r="L5" s="777" t="s">
        <v>217</v>
      </c>
      <c r="M5" s="777"/>
      <c r="N5" s="25">
        <v>0.10249999999999999</v>
      </c>
      <c r="O5" s="776" t="s">
        <v>7</v>
      </c>
      <c r="P5" s="776"/>
      <c r="Q5" s="776"/>
      <c r="R5" s="124">
        <v>60</v>
      </c>
      <c r="S5" s="777" t="s">
        <v>217</v>
      </c>
      <c r="T5" s="777"/>
      <c r="U5" s="25">
        <v>0.10249999999999999</v>
      </c>
      <c r="V5" s="776" t="s">
        <v>7</v>
      </c>
      <c r="W5" s="776"/>
      <c r="X5" s="776"/>
      <c r="Y5" s="124">
        <v>72</v>
      </c>
      <c r="Z5" s="777" t="s">
        <v>217</v>
      </c>
      <c r="AA5" s="777"/>
      <c r="AB5" s="25">
        <v>0.10249999999999999</v>
      </c>
      <c r="AC5" s="776" t="s">
        <v>7</v>
      </c>
      <c r="AD5" s="776"/>
      <c r="AE5" s="776"/>
      <c r="AF5" s="124">
        <v>84</v>
      </c>
      <c r="AG5" s="777" t="s">
        <v>217</v>
      </c>
      <c r="AH5" s="777"/>
      <c r="AI5" s="25">
        <v>0.10249999999999999</v>
      </c>
      <c r="AJ5" s="776" t="s">
        <v>7</v>
      </c>
      <c r="AK5" s="776"/>
      <c r="AL5" s="776"/>
      <c r="AM5" s="124">
        <v>96</v>
      </c>
      <c r="AN5" s="777" t="s">
        <v>217</v>
      </c>
      <c r="AO5" s="777"/>
      <c r="AP5" s="25">
        <v>0.10249999999999999</v>
      </c>
    </row>
    <row r="6" spans="1:42" ht="16.5" customHeight="1">
      <c r="A6" s="776" t="s">
        <v>6</v>
      </c>
      <c r="B6" s="776"/>
      <c r="C6" s="776"/>
      <c r="D6" s="58">
        <v>4.8000000000000001E-2</v>
      </c>
      <c r="E6" s="777" t="s">
        <v>10</v>
      </c>
      <c r="F6" s="777"/>
      <c r="G6" s="69">
        <f ca="1">TODAY()</f>
        <v>45958</v>
      </c>
      <c r="H6" s="776" t="s">
        <v>6</v>
      </c>
      <c r="I6" s="776"/>
      <c r="J6" s="776"/>
      <c r="K6" s="58">
        <v>4.8000000000000001E-2</v>
      </c>
      <c r="L6" s="777" t="s">
        <v>10</v>
      </c>
      <c r="M6" s="777"/>
      <c r="N6" s="69">
        <f ca="1">TODAY()</f>
        <v>45958</v>
      </c>
      <c r="O6" s="776" t="s">
        <v>6</v>
      </c>
      <c r="P6" s="776"/>
      <c r="Q6" s="776"/>
      <c r="R6" s="58">
        <v>4.8000000000000001E-2</v>
      </c>
      <c r="S6" s="777" t="s">
        <v>10</v>
      </c>
      <c r="T6" s="777"/>
      <c r="U6" s="69">
        <f ca="1">TODAY()</f>
        <v>45958</v>
      </c>
      <c r="V6" s="776" t="s">
        <v>6</v>
      </c>
      <c r="W6" s="776"/>
      <c r="X6" s="776"/>
      <c r="Y6" s="58">
        <v>4.8000000000000001E-2</v>
      </c>
      <c r="Z6" s="777" t="s">
        <v>10</v>
      </c>
      <c r="AA6" s="777"/>
      <c r="AB6" s="69">
        <f ca="1">TODAY()</f>
        <v>45958</v>
      </c>
      <c r="AC6" s="776" t="s">
        <v>6</v>
      </c>
      <c r="AD6" s="776"/>
      <c r="AE6" s="776"/>
      <c r="AF6" s="58">
        <v>4.8000000000000001E-2</v>
      </c>
      <c r="AG6" s="777" t="s">
        <v>10</v>
      </c>
      <c r="AH6" s="777"/>
      <c r="AI6" s="69">
        <f ca="1">TODAY()</f>
        <v>45958</v>
      </c>
      <c r="AJ6" s="776" t="s">
        <v>6</v>
      </c>
      <c r="AK6" s="776"/>
      <c r="AL6" s="776"/>
      <c r="AM6" s="58">
        <v>4.8000000000000001E-2</v>
      </c>
      <c r="AN6" s="777" t="s">
        <v>10</v>
      </c>
      <c r="AO6" s="777"/>
      <c r="AP6" s="69">
        <f ca="1">TODAY()</f>
        <v>45958</v>
      </c>
    </row>
    <row r="7" spans="1:42" ht="16.5" customHeight="1">
      <c r="A7" s="783" t="s">
        <v>214</v>
      </c>
      <c r="B7" s="783"/>
      <c r="C7" s="783"/>
      <c r="D7" s="170">
        <f>'Báo giá'!$D$36</f>
        <v>64821200</v>
      </c>
      <c r="E7" s="784">
        <f ca="1">TODAY()</f>
        <v>45958</v>
      </c>
      <c r="F7" s="785"/>
      <c r="G7" s="786"/>
      <c r="H7" s="783" t="s">
        <v>214</v>
      </c>
      <c r="I7" s="783"/>
      <c r="J7" s="783"/>
      <c r="K7" s="170">
        <f>'Báo giá'!$D$36</f>
        <v>64821200</v>
      </c>
      <c r="L7" s="784">
        <f ca="1">TODAY()</f>
        <v>45958</v>
      </c>
      <c r="M7" s="785"/>
      <c r="N7" s="786"/>
      <c r="O7" s="783" t="s">
        <v>214</v>
      </c>
      <c r="P7" s="783"/>
      <c r="Q7" s="783"/>
      <c r="R7" s="170">
        <f>'Báo giá'!$D$36</f>
        <v>64821200</v>
      </c>
      <c r="S7" s="784">
        <f ca="1">TODAY()</f>
        <v>45958</v>
      </c>
      <c r="T7" s="785"/>
      <c r="U7" s="786"/>
      <c r="V7" s="783" t="s">
        <v>214</v>
      </c>
      <c r="W7" s="783"/>
      <c r="X7" s="783"/>
      <c r="Y7" s="170">
        <f>'Báo giá'!$D$36</f>
        <v>64821200</v>
      </c>
      <c r="Z7" s="784">
        <f ca="1">TODAY()</f>
        <v>45958</v>
      </c>
      <c r="AA7" s="785"/>
      <c r="AB7" s="786"/>
      <c r="AC7" s="783" t="s">
        <v>214</v>
      </c>
      <c r="AD7" s="783"/>
      <c r="AE7" s="783"/>
      <c r="AF7" s="170">
        <f>'Báo giá'!$D$36</f>
        <v>64821200</v>
      </c>
      <c r="AG7" s="784">
        <f ca="1">TODAY()</f>
        <v>45958</v>
      </c>
      <c r="AH7" s="785"/>
      <c r="AI7" s="786"/>
      <c r="AJ7" s="783" t="s">
        <v>214</v>
      </c>
      <c r="AK7" s="783"/>
      <c r="AL7" s="783"/>
      <c r="AM7" s="170">
        <f>'Báo giá'!$D$36</f>
        <v>64821200</v>
      </c>
      <c r="AN7" s="784">
        <f ca="1">TODAY()</f>
        <v>45958</v>
      </c>
      <c r="AO7" s="785"/>
      <c r="AP7" s="786"/>
    </row>
    <row r="8" spans="1:42" ht="16.5" customHeight="1">
      <c r="A8" s="397">
        <f>D5</f>
        <v>36</v>
      </c>
      <c r="B8" s="397"/>
      <c r="C8" s="397"/>
      <c r="D8" s="397"/>
      <c r="E8" s="397"/>
      <c r="F8" s="397"/>
      <c r="G8" s="262" t="s">
        <v>138</v>
      </c>
      <c r="H8" s="397">
        <f>K5</f>
        <v>48</v>
      </c>
      <c r="I8" s="397"/>
      <c r="J8" s="397"/>
      <c r="K8" s="397"/>
      <c r="L8" s="397"/>
      <c r="M8" s="397"/>
      <c r="N8" s="262" t="s">
        <v>138</v>
      </c>
      <c r="O8" s="397">
        <f>R5</f>
        <v>60</v>
      </c>
      <c r="P8" s="397"/>
      <c r="Q8" s="397"/>
      <c r="R8" s="397"/>
      <c r="S8" s="397"/>
      <c r="T8" s="397"/>
      <c r="U8" s="262" t="s">
        <v>138</v>
      </c>
      <c r="V8" s="397">
        <f>Y5</f>
        <v>72</v>
      </c>
      <c r="W8" s="397"/>
      <c r="X8" s="397"/>
      <c r="Y8" s="397"/>
      <c r="Z8" s="397"/>
      <c r="AA8" s="397"/>
      <c r="AB8" s="262" t="s">
        <v>138</v>
      </c>
      <c r="AC8" s="397">
        <f>AF5</f>
        <v>84</v>
      </c>
      <c r="AD8" s="397"/>
      <c r="AE8" s="397"/>
      <c r="AF8" s="397"/>
      <c r="AG8" s="397"/>
      <c r="AH8" s="397"/>
      <c r="AI8" s="262" t="s">
        <v>138</v>
      </c>
      <c r="AJ8" s="397">
        <f>AM5</f>
        <v>96</v>
      </c>
      <c r="AK8" s="397"/>
      <c r="AL8" s="397"/>
      <c r="AM8" s="397"/>
      <c r="AN8" s="397"/>
      <c r="AO8" s="397"/>
      <c r="AP8" s="262" t="s">
        <v>138</v>
      </c>
    </row>
    <row r="9" spans="1:42" s="6" customFormat="1" ht="16.5" customHeight="1">
      <c r="A9" s="263" t="s">
        <v>2</v>
      </c>
      <c r="B9" s="264" t="s">
        <v>0</v>
      </c>
      <c r="C9" s="264" t="s">
        <v>1</v>
      </c>
      <c r="D9" s="264" t="s">
        <v>3</v>
      </c>
      <c r="E9" s="263" t="s">
        <v>4</v>
      </c>
      <c r="F9" s="265" t="s">
        <v>14</v>
      </c>
      <c r="G9" s="264" t="s">
        <v>5</v>
      </c>
      <c r="H9" s="263" t="s">
        <v>2</v>
      </c>
      <c r="I9" s="264" t="s">
        <v>0</v>
      </c>
      <c r="J9" s="264" t="s">
        <v>1</v>
      </c>
      <c r="K9" s="264" t="s">
        <v>3</v>
      </c>
      <c r="L9" s="263" t="s">
        <v>4</v>
      </c>
      <c r="M9" s="265" t="s">
        <v>14</v>
      </c>
      <c r="N9" s="264" t="s">
        <v>5</v>
      </c>
      <c r="O9" s="263" t="s">
        <v>2</v>
      </c>
      <c r="P9" s="264" t="s">
        <v>0</v>
      </c>
      <c r="Q9" s="264" t="s">
        <v>1</v>
      </c>
      <c r="R9" s="264" t="s">
        <v>3</v>
      </c>
      <c r="S9" s="263" t="s">
        <v>4</v>
      </c>
      <c r="T9" s="265" t="s">
        <v>14</v>
      </c>
      <c r="U9" s="264" t="s">
        <v>5</v>
      </c>
      <c r="V9" s="263" t="s">
        <v>2</v>
      </c>
      <c r="W9" s="264" t="s">
        <v>0</v>
      </c>
      <c r="X9" s="264" t="s">
        <v>1</v>
      </c>
      <c r="Y9" s="264" t="s">
        <v>3</v>
      </c>
      <c r="Z9" s="263" t="s">
        <v>4</v>
      </c>
      <c r="AA9" s="265" t="s">
        <v>14</v>
      </c>
      <c r="AB9" s="264" t="s">
        <v>5</v>
      </c>
      <c r="AC9" s="263" t="s">
        <v>2</v>
      </c>
      <c r="AD9" s="264" t="s">
        <v>0</v>
      </c>
      <c r="AE9" s="264" t="s">
        <v>1</v>
      </c>
      <c r="AF9" s="264" t="s">
        <v>3</v>
      </c>
      <c r="AG9" s="263" t="s">
        <v>4</v>
      </c>
      <c r="AH9" s="265" t="s">
        <v>14</v>
      </c>
      <c r="AI9" s="264" t="s">
        <v>5</v>
      </c>
      <c r="AJ9" s="263" t="s">
        <v>2</v>
      </c>
      <c r="AK9" s="264" t="s">
        <v>0</v>
      </c>
      <c r="AL9" s="264" t="s">
        <v>1</v>
      </c>
      <c r="AM9" s="264" t="s">
        <v>3</v>
      </c>
      <c r="AN9" s="263" t="s">
        <v>4</v>
      </c>
      <c r="AO9" s="265" t="s">
        <v>14</v>
      </c>
      <c r="AP9" s="264" t="s">
        <v>5</v>
      </c>
    </row>
    <row r="10" spans="1:42" ht="16.5" customHeight="1">
      <c r="A10" s="3">
        <f ca="1">$G$6</f>
        <v>45958</v>
      </c>
      <c r="B10" s="4">
        <v>0</v>
      </c>
      <c r="C10" s="9"/>
      <c r="D10" s="10"/>
      <c r="E10" s="11"/>
      <c r="F10" s="401"/>
      <c r="G10" s="14">
        <f>D4-D10</f>
        <v>676832000</v>
      </c>
      <c r="H10" s="3">
        <f ca="1">$G$6</f>
        <v>45958</v>
      </c>
      <c r="I10" s="4">
        <v>1</v>
      </c>
      <c r="J10" s="9"/>
      <c r="K10" s="10"/>
      <c r="L10" s="11"/>
      <c r="M10" s="401"/>
      <c r="N10" s="14">
        <f>K4-K10</f>
        <v>676832000</v>
      </c>
      <c r="O10" s="3">
        <f ca="1">$G$6</f>
        <v>45958</v>
      </c>
      <c r="P10" s="4">
        <v>2</v>
      </c>
      <c r="Q10" s="9"/>
      <c r="R10" s="10"/>
      <c r="S10" s="11"/>
      <c r="T10" s="401"/>
      <c r="U10" s="14">
        <f>R4-R10</f>
        <v>676832000</v>
      </c>
      <c r="V10" s="3">
        <f ca="1">$G$6</f>
        <v>45958</v>
      </c>
      <c r="W10" s="4">
        <v>3</v>
      </c>
      <c r="X10" s="9"/>
      <c r="Y10" s="10"/>
      <c r="Z10" s="11"/>
      <c r="AA10" s="401"/>
      <c r="AB10" s="14">
        <f>Y4-Y10</f>
        <v>676832000</v>
      </c>
      <c r="AC10" s="3">
        <f ca="1">$G$6</f>
        <v>45958</v>
      </c>
      <c r="AD10" s="4">
        <v>4</v>
      </c>
      <c r="AE10" s="9"/>
      <c r="AF10" s="10"/>
      <c r="AG10" s="11"/>
      <c r="AH10" s="401"/>
      <c r="AI10" s="14">
        <f>AF4-AF10</f>
        <v>676832000</v>
      </c>
      <c r="AJ10" s="3">
        <f ca="1">$G$6</f>
        <v>45958</v>
      </c>
      <c r="AK10" s="4">
        <v>5</v>
      </c>
      <c r="AL10" s="9"/>
      <c r="AM10" s="10"/>
      <c r="AN10" s="11"/>
      <c r="AO10" s="401"/>
      <c r="AP10" s="14">
        <f>AM4-AM10</f>
        <v>676832000</v>
      </c>
    </row>
    <row r="11" spans="1:42" ht="16.5" customHeight="1">
      <c r="A11" s="3">
        <f t="shared" ref="A11" ca="1" si="0">IF(B10&lt;$D$5,DATE(YEAR(A10),MONTH(A10)+1,DAY(A10)),IF(B10=$D$5,"Tổng",""))</f>
        <v>45989</v>
      </c>
      <c r="B11" s="4">
        <f>IF($B$10&lt;$D$5,$B$10+1,"")</f>
        <v>1</v>
      </c>
      <c r="C11" s="2">
        <f ca="1">IF($B$11&lt;&gt;"",$A$11-$A$10,"")</f>
        <v>31</v>
      </c>
      <c r="D11" s="14">
        <f>IF(B10&lt;D5,IF(B10&lt;G7,0,D4/(D5-G7)),IF(B10=D5,D4,""))</f>
        <v>18800888.888888888</v>
      </c>
      <c r="E11" s="15">
        <f ca="1">IF(AND(B11&lt;&gt;"",B11&lt;=G4),G10*C11*D6/360,IF(B11&lt;&gt;"",G10*C11*G5/360,IF(AND(B10&lt;&gt;"",B10=D5),SUM(E10:E10),"")))</f>
        <v>2797572.2666666666</v>
      </c>
      <c r="F11" s="402">
        <f ca="1">IF(D11&lt;&gt;"",D11+E11,"")</f>
        <v>21598461.155555554</v>
      </c>
      <c r="G11" s="14">
        <f>IF(B11&lt;&gt;"",G10-D11,"")</f>
        <v>658031111.11111116</v>
      </c>
      <c r="H11" s="3">
        <f t="shared" ref="H11" ca="1" si="1">IF(I10&lt;$D$5,DATE(YEAR(H10),MONTH(H10)+1,DAY(H10)),IF(I10=$D$5,"Tổng",""))</f>
        <v>45989</v>
      </c>
      <c r="I11" s="4">
        <f>IF($B$10&lt;$D$5,$B$10+1,"")</f>
        <v>1</v>
      </c>
      <c r="J11" s="2">
        <f ca="1">IF($B$11&lt;&gt;"",$A$11-$A$10,"")</f>
        <v>31</v>
      </c>
      <c r="K11" s="14">
        <f>IF(I10&lt;K5,IF(I10&lt;N7,0,K4/(K5-N7)),IF(I10=K5,K4,""))</f>
        <v>14100666.666666666</v>
      </c>
      <c r="L11" s="15">
        <f ca="1">IF(AND(I11&lt;&gt;"",I11&lt;=N4),N10*J11*K6/360,IF(I11&lt;&gt;"",N10*J11*N5/360,IF(AND(I10&lt;&gt;"",I10=K5),SUM(L10:L10),"")))</f>
        <v>2797572.2666666666</v>
      </c>
      <c r="M11" s="402">
        <f ca="1">IF(K11&lt;&gt;"",K11+L11,"")</f>
        <v>16898238.933333334</v>
      </c>
      <c r="N11" s="14">
        <f>IF(I11&lt;&gt;"",N10-K11,"")</f>
        <v>662731333.33333337</v>
      </c>
      <c r="O11" s="3">
        <f t="shared" ref="O11" ca="1" si="2">IF(P10&lt;$D$5,DATE(YEAR(O10),MONTH(O10)+1,DAY(O10)),IF(P10=$D$5,"Tổng",""))</f>
        <v>45989</v>
      </c>
      <c r="P11" s="4">
        <f>IF($B$10&lt;$D$5,$B$10+1,"")</f>
        <v>1</v>
      </c>
      <c r="Q11" s="2">
        <f ca="1">IF($B$11&lt;&gt;"",$A$11-$A$10,"")</f>
        <v>31</v>
      </c>
      <c r="R11" s="14">
        <f>IF(P10&lt;R5,IF(P10&lt;U7,0,R4/(R5-U7)),IF(P10=R5,R4,""))</f>
        <v>11280533.333333334</v>
      </c>
      <c r="S11" s="15">
        <f ca="1">IF(AND(P11&lt;&gt;"",P11&lt;=U4),U10*Q11*R6/360,IF(P11&lt;&gt;"",U10*Q11*U5/360,IF(AND(P10&lt;&gt;"",P10=R5),SUM(S10:S10),"")))</f>
        <v>2797572.2666666666</v>
      </c>
      <c r="T11" s="402">
        <f ca="1">IF(R11&lt;&gt;"",R11+S11,"")</f>
        <v>14078105.600000001</v>
      </c>
      <c r="U11" s="14">
        <f>IF(P11&lt;&gt;"",U10-R11,"")</f>
        <v>665551466.66666663</v>
      </c>
      <c r="V11" s="3">
        <f t="shared" ref="V11" ca="1" si="3">IF(W10&lt;$D$5,DATE(YEAR(V10),MONTH(V10)+1,DAY(V10)),IF(W10=$D$5,"Tổng",""))</f>
        <v>45989</v>
      </c>
      <c r="W11" s="4">
        <f>IF($B$10&lt;$D$5,$B$10+1,"")</f>
        <v>1</v>
      </c>
      <c r="X11" s="2">
        <f ca="1">IF($B$11&lt;&gt;"",$A$11-$A$10,"")</f>
        <v>31</v>
      </c>
      <c r="Y11" s="14">
        <f>IF(W10&lt;Y5,IF(W10&lt;AB7,0,Y4/(Y5-AB7)),IF(W10=Y5,Y4,""))</f>
        <v>9400444.444444444</v>
      </c>
      <c r="Z11" s="15">
        <f ca="1">IF(AND(W11&lt;&gt;"",W11&lt;=AB4),AB10*X11*Y6/360,IF(W11&lt;&gt;"",AB10*X11*AB5/360,IF(AND(W10&lt;&gt;"",W10=Y5),SUM(Z10:Z10),"")))</f>
        <v>2797572.2666666666</v>
      </c>
      <c r="AA11" s="402">
        <f ca="1">IF(Y11&lt;&gt;"",Y11+Z11,"")</f>
        <v>12198016.71111111</v>
      </c>
      <c r="AB11" s="14">
        <f>IF(W11&lt;&gt;"",AB10-Y11,"")</f>
        <v>667431555.55555558</v>
      </c>
      <c r="AC11" s="3">
        <f t="shared" ref="AC11" ca="1" si="4">IF(AD10&lt;$D$5,DATE(YEAR(AC10),MONTH(AC10)+1,DAY(AC10)),IF(AD10=$D$5,"Tổng",""))</f>
        <v>45989</v>
      </c>
      <c r="AD11" s="4">
        <f>IF($B$10&lt;$D$5,$B$10+1,"")</f>
        <v>1</v>
      </c>
      <c r="AE11" s="2">
        <f ca="1">IF($B$11&lt;&gt;"",$A$11-$A$10,"")</f>
        <v>31</v>
      </c>
      <c r="AF11" s="14">
        <f>IF(AD10&lt;AF5,IF(AD10&lt;AI7,0,AF4/(AF5-AI7)),IF(AD10=AF5,AF4,""))</f>
        <v>8057523.8095238097</v>
      </c>
      <c r="AG11" s="15">
        <f ca="1">IF(AND(AD11&lt;&gt;"",AD11&lt;=AI4),AI10*AE11*AF6/360,IF(AD11&lt;&gt;"",AI10*AE11*AI5/360,IF(AND(AD10&lt;&gt;"",AD10=AF5),SUM(AG10:AG10),"")))</f>
        <v>2797572.2666666666</v>
      </c>
      <c r="AH11" s="402">
        <f ca="1">IF(AF11&lt;&gt;"",AF11+AG11,"")</f>
        <v>10855096.076190475</v>
      </c>
      <c r="AI11" s="14">
        <f>IF(AD11&lt;&gt;"",AI10-AF11,"")</f>
        <v>668774476.19047618</v>
      </c>
      <c r="AJ11" s="3">
        <f t="shared" ref="AJ11" ca="1" si="5">IF(AK10&lt;$D$5,DATE(YEAR(AJ10),MONTH(AJ10)+1,DAY(AJ10)),IF(AK10=$D$5,"Tổng",""))</f>
        <v>45989</v>
      </c>
      <c r="AK11" s="4">
        <f>IF($B$10&lt;$D$5,$B$10+1,"")</f>
        <v>1</v>
      </c>
      <c r="AL11" s="2">
        <f ca="1">IF($B$11&lt;&gt;"",$A$11-$A$10,"")</f>
        <v>31</v>
      </c>
      <c r="AM11" s="14">
        <f>IF(AK10&lt;AM5,IF(AK10&lt;AP7,0,AM4/(AM5-AP7)),IF(AK10=AM5,AM4,""))</f>
        <v>7050333.333333333</v>
      </c>
      <c r="AN11" s="15">
        <f ca="1">IF(AND(AK11&lt;&gt;"",AK11&lt;=AP4),AP10*AL11*AM6/360,IF(AK11&lt;&gt;"",AP10*AL11*AP5/360,IF(AND(AK10&lt;&gt;"",AK10=AM5),SUM(AN10:AN10),"")))</f>
        <v>2797572.2666666666</v>
      </c>
      <c r="AO11" s="402">
        <f ca="1">IF(AM11&lt;&gt;"",AM11+AN11,"")</f>
        <v>9847905.5999999996</v>
      </c>
      <c r="AP11" s="14">
        <f>IF(AK11&lt;&gt;"",AP10-AM11,"")</f>
        <v>669781666.66666663</v>
      </c>
    </row>
    <row r="12" spans="1:42" ht="16.5" customHeight="1">
      <c r="D12" s="14"/>
      <c r="G12" s="14"/>
    </row>
    <row r="13" spans="1:42" ht="16.5" customHeight="1">
      <c r="D13" s="14"/>
      <c r="E13" s="15"/>
      <c r="F13" s="402"/>
      <c r="G13" s="14"/>
    </row>
    <row r="14" spans="1:42" ht="16.5" customHeight="1">
      <c r="D14" s="14"/>
    </row>
    <row r="15" spans="1:42" ht="16.5" customHeight="1">
      <c r="D15" s="14"/>
    </row>
    <row r="16" spans="1:42" ht="16.5" customHeight="1">
      <c r="D16" s="14"/>
    </row>
    <row r="17" spans="4:4" ht="16.5" customHeight="1">
      <c r="D17" s="14"/>
    </row>
  </sheetData>
  <sheetProtection algorithmName="SHA-512" hashValue="4va7HrBu4+kS3p1lkwrU1lK4cAJ6CXpjn0x96iQ1wfIeoepKCFExt2jslBvCiRWlG9HtqIqvUf+3MiWNiGS87g==" saltValue="5lzzDhQXr0ydnx3+KmQEOg==" spinCount="100000" sheet="1" objects="1" scenarios="1"/>
  <mergeCells count="78">
    <mergeCell ref="A7:C7"/>
    <mergeCell ref="E7:G7"/>
    <mergeCell ref="A1:G1"/>
    <mergeCell ref="A2:C2"/>
    <mergeCell ref="D2:G2"/>
    <mergeCell ref="A3:C3"/>
    <mergeCell ref="E3:G3"/>
    <mergeCell ref="A4:C4"/>
    <mergeCell ref="E4:F4"/>
    <mergeCell ref="H4:J4"/>
    <mergeCell ref="L4:M4"/>
    <mergeCell ref="A5:C5"/>
    <mergeCell ref="E5:F5"/>
    <mergeCell ref="A6:C6"/>
    <mergeCell ref="E6:F6"/>
    <mergeCell ref="H5:J5"/>
    <mergeCell ref="L5:M5"/>
    <mergeCell ref="H6:J6"/>
    <mergeCell ref="L6:M6"/>
    <mergeCell ref="H7:J7"/>
    <mergeCell ref="L7:N7"/>
    <mergeCell ref="O7:Q7"/>
    <mergeCell ref="S7:U7"/>
    <mergeCell ref="O1:U1"/>
    <mergeCell ref="O2:Q2"/>
    <mergeCell ref="R2:U2"/>
    <mergeCell ref="O3:Q3"/>
    <mergeCell ref="S3:U3"/>
    <mergeCell ref="O4:Q4"/>
    <mergeCell ref="S4:T4"/>
    <mergeCell ref="H1:N1"/>
    <mergeCell ref="H2:J2"/>
    <mergeCell ref="K2:N2"/>
    <mergeCell ref="H3:J3"/>
    <mergeCell ref="L3:N3"/>
    <mergeCell ref="V4:X4"/>
    <mergeCell ref="Z4:AA4"/>
    <mergeCell ref="O5:Q5"/>
    <mergeCell ref="S5:T5"/>
    <mergeCell ref="O6:Q6"/>
    <mergeCell ref="S6:T6"/>
    <mergeCell ref="V5:X5"/>
    <mergeCell ref="Z5:AA5"/>
    <mergeCell ref="V6:X6"/>
    <mergeCell ref="Z6:AA6"/>
    <mergeCell ref="V7:X7"/>
    <mergeCell ref="Z7:AB7"/>
    <mergeCell ref="AC7:AE7"/>
    <mergeCell ref="AG7:AI7"/>
    <mergeCell ref="AC1:AI1"/>
    <mergeCell ref="AC2:AE2"/>
    <mergeCell ref="AF2:AI2"/>
    <mergeCell ref="AC3:AE3"/>
    <mergeCell ref="AG3:AI3"/>
    <mergeCell ref="AC4:AE4"/>
    <mergeCell ref="AG4:AH4"/>
    <mergeCell ref="V1:AB1"/>
    <mergeCell ref="V2:X2"/>
    <mergeCell ref="Y2:AB2"/>
    <mergeCell ref="V3:X3"/>
    <mergeCell ref="Z3:AB3"/>
    <mergeCell ref="AC5:AE5"/>
    <mergeCell ref="AG5:AH5"/>
    <mergeCell ref="AC6:AE6"/>
    <mergeCell ref="AG6:AH6"/>
    <mergeCell ref="AJ5:AL5"/>
    <mergeCell ref="AJ6:AL6"/>
    <mergeCell ref="AJ7:AL7"/>
    <mergeCell ref="AN7:AP7"/>
    <mergeCell ref="AJ1:AP1"/>
    <mergeCell ref="AJ2:AL2"/>
    <mergeCell ref="AM2:AP2"/>
    <mergeCell ref="AJ3:AL3"/>
    <mergeCell ref="AN3:AP3"/>
    <mergeCell ref="AJ4:AL4"/>
    <mergeCell ref="AN4:AO4"/>
    <mergeCell ref="AN5:AO5"/>
    <mergeCell ref="AN6:AO6"/>
  </mergeCells>
  <conditionalFormatting sqref="A13:G13">
    <cfRule type="expression" dxfId="3" priority="3">
      <formula>COUNTA(A13)&gt;0</formula>
    </cfRule>
    <cfRule type="expression" dxfId="2" priority="4">
      <formula>"counta(A9)&gt;0"</formula>
    </cfRule>
  </conditionalFormatting>
  <conditionalFormatting sqref="A9:AP11">
    <cfRule type="expression" dxfId="1" priority="5">
      <formula>COUNTA(A9)&gt;0</formula>
    </cfRule>
    <cfRule type="expression" dxfId="0" priority="6">
      <formula>"counta(A9)&gt;0"</formula>
    </cfRule>
  </conditionalFormatting>
  <dataValidations count="1">
    <dataValidation type="list" errorStyle="warning" allowBlank="1" showInputMessage="1" showErrorMessage="1" sqref="D5 K5 R5 Y5 AF5 AM5" xr:uid="{2A45E43E-89E7-4BCD-AB07-AB0749CDC12F}">
      <formula1>#REF!</formula1>
    </dataValidation>
  </dataValidations>
  <pageMargins left="0.54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N300"/>
  <sheetViews>
    <sheetView zoomScaleNormal="100" workbookViewId="0">
      <selection activeCell="C7" sqref="C7:D7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14.7109375" style="54" customWidth="1"/>
    <col min="9" max="9" width="14.28515625" style="1" customWidth="1"/>
    <col min="10" max="10" width="29" style="523" customWidth="1"/>
    <col min="11" max="11" width="42" style="151" customWidth="1"/>
    <col min="12" max="13" width="9.140625" style="127"/>
    <col min="14" max="14" width="9.85546875" style="1" bestFit="1" customWidth="1"/>
    <col min="15" max="16384" width="9.140625" style="1"/>
  </cols>
  <sheetData>
    <row r="1" spans="1:13" ht="16.5" customHeight="1">
      <c r="A1" s="793" t="s">
        <v>9</v>
      </c>
      <c r="B1" s="793"/>
      <c r="C1" s="793"/>
      <c r="D1" s="793"/>
      <c r="E1" s="793"/>
      <c r="F1" s="793"/>
      <c r="G1" s="793"/>
    </row>
    <row r="2" spans="1:13" ht="16.5" customHeight="1">
      <c r="A2" s="794" t="s">
        <v>15</v>
      </c>
      <c r="B2" s="794"/>
      <c r="C2" s="794"/>
      <c r="D2" s="795"/>
      <c r="E2" s="795"/>
      <c r="F2" s="795"/>
      <c r="G2" s="795"/>
    </row>
    <row r="3" spans="1:13" ht="16.5" customHeight="1">
      <c r="A3" s="781" t="s">
        <v>36</v>
      </c>
      <c r="B3" s="781"/>
      <c r="C3" s="781"/>
      <c r="D3" s="70" t="s">
        <v>51</v>
      </c>
      <c r="E3" s="782"/>
      <c r="F3" s="782"/>
      <c r="G3" s="782"/>
      <c r="I3" s="54"/>
    </row>
    <row r="4" spans="1:13" ht="16.5" customHeight="1">
      <c r="A4" s="776" t="s">
        <v>8</v>
      </c>
      <c r="B4" s="776"/>
      <c r="C4" s="776"/>
      <c r="D4" s="26">
        <v>35000000</v>
      </c>
      <c r="E4" s="777" t="s">
        <v>12</v>
      </c>
      <c r="F4" s="777"/>
      <c r="G4" s="24">
        <v>24</v>
      </c>
      <c r="I4" s="54"/>
    </row>
    <row r="5" spans="1:13" ht="16.5" customHeight="1">
      <c r="A5" s="776" t="s">
        <v>7</v>
      </c>
      <c r="B5" s="776"/>
      <c r="C5" s="776"/>
      <c r="D5" s="27">
        <v>36</v>
      </c>
      <c r="E5" s="777" t="s">
        <v>11</v>
      </c>
      <c r="F5" s="777"/>
      <c r="G5" s="25">
        <v>9.2499999999999999E-2</v>
      </c>
      <c r="I5" s="59"/>
      <c r="J5" s="127"/>
    </row>
    <row r="6" spans="1:13" ht="16.5" customHeight="1">
      <c r="A6" s="776" t="s">
        <v>6</v>
      </c>
      <c r="B6" s="776"/>
      <c r="C6" s="776"/>
      <c r="D6" s="58">
        <v>0.32</v>
      </c>
      <c r="E6" s="777" t="s">
        <v>10</v>
      </c>
      <c r="F6" s="777"/>
      <c r="G6" s="69">
        <f ca="1">TODAY()</f>
        <v>45958</v>
      </c>
      <c r="I6" s="54"/>
      <c r="J6" s="525">
        <f>1192174*24</f>
        <v>28612176</v>
      </c>
    </row>
    <row r="7" spans="1:13" ht="16.5" customHeight="1">
      <c r="A7" s="791" t="s">
        <v>302</v>
      </c>
      <c r="B7" s="792"/>
      <c r="C7" s="789">
        <f>D4</f>
        <v>35000000</v>
      </c>
      <c r="D7" s="790"/>
      <c r="E7" s="787" t="s">
        <v>13</v>
      </c>
      <c r="F7" s="787"/>
      <c r="G7" s="27">
        <v>0</v>
      </c>
      <c r="J7" s="523">
        <v>12</v>
      </c>
    </row>
    <row r="8" spans="1:13" ht="16.5" customHeight="1">
      <c r="A8" s="788">
        <f>D5</f>
        <v>36</v>
      </c>
      <c r="B8" s="788"/>
      <c r="C8" s="788"/>
      <c r="D8" s="788"/>
      <c r="E8" s="788"/>
      <c r="F8" s="788"/>
      <c r="G8" s="167" t="s">
        <v>138</v>
      </c>
      <c r="H8" s="1"/>
      <c r="J8" s="523">
        <f>J7+12</f>
        <v>24</v>
      </c>
    </row>
    <row r="9" spans="1:13" s="6" customFormat="1" ht="16.5" customHeight="1">
      <c r="A9" s="22" t="s">
        <v>2</v>
      </c>
      <c r="B9" s="23" t="s">
        <v>0</v>
      </c>
      <c r="C9" s="23" t="s">
        <v>1</v>
      </c>
      <c r="D9" s="23" t="s">
        <v>3</v>
      </c>
      <c r="E9" s="22" t="s">
        <v>4</v>
      </c>
      <c r="F9" s="47" t="s">
        <v>14</v>
      </c>
      <c r="G9" s="23" t="s">
        <v>5</v>
      </c>
      <c r="H9" s="73"/>
      <c r="J9" s="523"/>
      <c r="K9" s="152"/>
      <c r="L9" s="128"/>
      <c r="M9" s="128"/>
    </row>
    <row r="10" spans="1:13" ht="16.5" customHeight="1">
      <c r="A10" s="7">
        <f ca="1">$G$6</f>
        <v>45958</v>
      </c>
      <c r="B10" s="8">
        <v>0</v>
      </c>
      <c r="C10" s="9"/>
      <c r="D10" s="10"/>
      <c r="E10" s="11"/>
      <c r="F10" s="48"/>
      <c r="G10" s="12">
        <f>$D4-D10</f>
        <v>35000000</v>
      </c>
      <c r="I10" s="54"/>
      <c r="J10" s="524"/>
    </row>
    <row r="11" spans="1:13" ht="16.5" customHeight="1">
      <c r="A11" s="7">
        <f t="shared" ref="A11:A74" ca="1" si="0">IF(B10&lt;$D$5,DATE(YEAR(A10),MONTH(A10)+1,DAY(A10)),IF(B10=$D$5,"Tổng",""))</f>
        <v>45989</v>
      </c>
      <c r="B11" s="8">
        <f t="shared" ref="B11:B74" si="1">IF(B10&lt;$D$5,B10+1,"")</f>
        <v>1</v>
      </c>
      <c r="C11" s="9">
        <f ca="1">IF(B11&lt;&gt;"",A11-A10,"")</f>
        <v>31</v>
      </c>
      <c r="D11" s="12">
        <f>IF($B10&lt;$D$5,IF(B10&lt;$G$7,0,$D$4/($D$5-$G$7)),IF($B10=$D$5,$D$4,""))</f>
        <v>972222.22222222225</v>
      </c>
      <c r="E11" s="13">
        <f ca="1">IF(AND($B11&lt;&gt;"",$B11&lt;=$G$4),$G10*C11*$D$6/360,IF(B11&lt;&gt;"",$G10*C11*$G$5/360,IF(AND(B10&lt;&gt;"",B10=$D$5),SUM($E$10:E10),"")))</f>
        <v>964444.4444444445</v>
      </c>
      <c r="F11" s="49">
        <f ca="1">IF(D11&lt;&gt;"",D11+E11,"")</f>
        <v>1936666.6666666667</v>
      </c>
      <c r="G11" s="12">
        <f>IF($B11&lt;&gt;"",G10-D11,"")</f>
        <v>34027777.777777776</v>
      </c>
      <c r="I11" s="54"/>
      <c r="J11" s="523">
        <f t="shared" ref="J11:J14" si="2">J10+12</f>
        <v>12</v>
      </c>
    </row>
    <row r="12" spans="1:13" ht="16.5" customHeight="1">
      <c r="A12" s="7">
        <f t="shared" ca="1" si="0"/>
        <v>46019</v>
      </c>
      <c r="B12" s="8">
        <f t="shared" si="1"/>
        <v>2</v>
      </c>
      <c r="C12" s="9">
        <f t="shared" ref="C12:C75" ca="1" si="3">IF(B12&lt;&gt;"",A12-A11,"")</f>
        <v>30</v>
      </c>
      <c r="D12" s="12">
        <f>IF($B11&lt;$D$5,IF(B11&lt;$G$7,0,$D$4/($D$5-$G$7)),IF($B11=$D$5,$D$4,""))</f>
        <v>972222.22222222225</v>
      </c>
      <c r="E12" s="13">
        <f ca="1">IF(AND($B12&lt;&gt;"",$B12&lt;=$G$4),$G11*C12*$D$6/360,IF(B12&lt;&gt;"",$G11*C12*$G$5/360,IF(AND(B11&lt;&gt;"",B11=$D$5),SUM($E$10:E11),"")))</f>
        <v>907407.4074074073</v>
      </c>
      <c r="F12" s="49">
        <f t="shared" ref="F12:F75" ca="1" si="4">IF(D12&lt;&gt;"",D12+E12,"")</f>
        <v>1879629.6296296297</v>
      </c>
      <c r="G12" s="12">
        <f>IF($B12&lt;&gt;"",G11-D12,"")</f>
        <v>33055555.555555552</v>
      </c>
      <c r="J12" s="523">
        <f t="shared" si="2"/>
        <v>24</v>
      </c>
    </row>
    <row r="13" spans="1:13" ht="16.5" customHeight="1">
      <c r="A13" s="7">
        <f t="shared" ca="1" si="0"/>
        <v>46050</v>
      </c>
      <c r="B13" s="8">
        <f t="shared" si="1"/>
        <v>3</v>
      </c>
      <c r="C13" s="9">
        <f t="shared" ca="1" si="3"/>
        <v>31</v>
      </c>
      <c r="D13" s="12">
        <f>IF($B12&lt;$D$5,IF(B12&lt;$G$7,0,$D$4/($D$5-$G$7)),IF($B12=$D$5,$D$4,""))</f>
        <v>972222.22222222225</v>
      </c>
      <c r="E13" s="13">
        <f ca="1">IF(AND($B13&lt;&gt;"",$B13&lt;=$G$4),$G12*C13*$D$6/360,IF(B13&lt;&gt;"",$G12*C13*$G$5/360,IF(AND(B12&lt;&gt;"",B12=$D$5),SUM($E$10:E12),"")))</f>
        <v>910864.19753086416</v>
      </c>
      <c r="F13" s="49">
        <f t="shared" ca="1" si="4"/>
        <v>1883086.4197530863</v>
      </c>
      <c r="G13" s="12">
        <f t="shared" ref="G13:G76" si="5">IF($B13&lt;&gt;"",G12-D13,"")</f>
        <v>32083333.333333328</v>
      </c>
      <c r="I13" s="59"/>
      <c r="J13" s="523">
        <f t="shared" si="2"/>
        <v>36</v>
      </c>
    </row>
    <row r="14" spans="1:13" ht="16.5" customHeight="1">
      <c r="A14" s="7">
        <f t="shared" ca="1" si="0"/>
        <v>46081</v>
      </c>
      <c r="B14" s="8">
        <f t="shared" si="1"/>
        <v>4</v>
      </c>
      <c r="C14" s="9">
        <f t="shared" ca="1" si="3"/>
        <v>31</v>
      </c>
      <c r="D14" s="12">
        <f>IF($B13&lt;$D$5,IF(B13&lt;$G$7,0,$D$4/($D$5-$G$7)),IF($B13=$D$5,$D$4,""))</f>
        <v>972222.22222222225</v>
      </c>
      <c r="E14" s="13">
        <f ca="1">IF(AND($B14&lt;&gt;"",$B14&lt;=$G$4),$G13*C14*$D$6/360,IF(B14&lt;&gt;"",$G13*C14*$G$5/360,IF(AND(B13&lt;&gt;"",B13=$D$5),SUM($E$10:E13),"")))</f>
        <v>884074.07407407393</v>
      </c>
      <c r="F14" s="49">
        <f t="shared" ca="1" si="4"/>
        <v>1856296.2962962962</v>
      </c>
      <c r="G14" s="12">
        <f t="shared" si="5"/>
        <v>31111111.111111104</v>
      </c>
      <c r="J14" s="523">
        <f t="shared" si="2"/>
        <v>48</v>
      </c>
    </row>
    <row r="15" spans="1:13" ht="16.5" customHeight="1">
      <c r="A15" s="7">
        <f t="shared" ca="1" si="0"/>
        <v>46109</v>
      </c>
      <c r="B15" s="8">
        <f t="shared" si="1"/>
        <v>5</v>
      </c>
      <c r="C15" s="9">
        <f t="shared" ca="1" si="3"/>
        <v>28</v>
      </c>
      <c r="D15" s="12">
        <f t="shared" ref="D15:D78" si="6">IF($B14&lt;$D$5,IF(B14&lt;$G$7,0,$D$4/($D$5-$G$7)),IF($B14=$D$5,$D$4,""))</f>
        <v>972222.22222222225</v>
      </c>
      <c r="E15" s="13">
        <f ca="1">IF(AND($B15&lt;&gt;"",$B15&lt;=$G$4),$G14*C15*$D$6/360,IF(B15&lt;&gt;"",$G14*C15*$G$5/360,IF(AND(B14&lt;&gt;"",B14=$D$5),SUM($E$10:E14),"")))</f>
        <v>774320.9876543209</v>
      </c>
      <c r="F15" s="49">
        <f t="shared" ca="1" si="4"/>
        <v>1746543.2098765431</v>
      </c>
      <c r="G15" s="12">
        <f t="shared" si="5"/>
        <v>30138888.888888881</v>
      </c>
      <c r="I15" s="55"/>
    </row>
    <row r="16" spans="1:13" ht="16.5" customHeight="1">
      <c r="A16" s="7">
        <f t="shared" ca="1" si="0"/>
        <v>46140</v>
      </c>
      <c r="B16" s="8">
        <f t="shared" si="1"/>
        <v>6</v>
      </c>
      <c r="C16" s="9">
        <f t="shared" ca="1" si="3"/>
        <v>31</v>
      </c>
      <c r="D16" s="12">
        <f t="shared" si="6"/>
        <v>972222.22222222225</v>
      </c>
      <c r="E16" s="13">
        <f ca="1">IF(AND($B16&lt;&gt;"",$B16&lt;=$G$4),$G15*C16*$D$6/360,IF(B16&lt;&gt;"",$G15*C16*$G$5/360,IF(AND(B15&lt;&gt;"",B15=$D$5),SUM($E$10:E15),"")))</f>
        <v>830493.8271604937</v>
      </c>
      <c r="F16" s="49">
        <f t="shared" ca="1" si="4"/>
        <v>1802716.049382716</v>
      </c>
      <c r="G16" s="12">
        <f t="shared" si="5"/>
        <v>29166666.666666657</v>
      </c>
      <c r="I16" s="54"/>
    </row>
    <row r="17" spans="1:14" ht="16.5" customHeight="1">
      <c r="A17" s="7">
        <f t="shared" ca="1" si="0"/>
        <v>46170</v>
      </c>
      <c r="B17" s="8">
        <f t="shared" si="1"/>
        <v>7</v>
      </c>
      <c r="C17" s="9">
        <f t="shared" ca="1" si="3"/>
        <v>30</v>
      </c>
      <c r="D17" s="12">
        <f t="shared" si="6"/>
        <v>972222.22222222225</v>
      </c>
      <c r="E17" s="13">
        <f ca="1">IF(AND($B17&lt;&gt;"",$B17&lt;=$G$4),$G16*C17*$D$6/360,IF(B17&lt;&gt;"",$G16*C17*$G$5/360,IF(AND(B16&lt;&gt;"",B16=$D$5),SUM($E$10:E16),"")))</f>
        <v>777777.77777777764</v>
      </c>
      <c r="F17" s="49">
        <f t="shared" ca="1" si="4"/>
        <v>1750000</v>
      </c>
      <c r="G17" s="12">
        <f t="shared" si="5"/>
        <v>28194444.444444433</v>
      </c>
      <c r="I17" s="54"/>
      <c r="N17" s="14"/>
    </row>
    <row r="18" spans="1:14" ht="16.5" customHeight="1">
      <c r="A18" s="7">
        <f t="shared" ca="1" si="0"/>
        <v>46201</v>
      </c>
      <c r="B18" s="8">
        <f t="shared" si="1"/>
        <v>8</v>
      </c>
      <c r="C18" s="9">
        <f t="shared" ca="1" si="3"/>
        <v>31</v>
      </c>
      <c r="D18" s="12">
        <f t="shared" si="6"/>
        <v>972222.22222222225</v>
      </c>
      <c r="E18" s="13">
        <f ca="1">IF(AND($B18&lt;&gt;"",$B18&lt;=$G$4),$G17*C18*$D$6/360,IF(B18&lt;&gt;"",$G17*C18*$G$5/360,IF(AND(B17&lt;&gt;"",B17=$D$5),SUM($E$10:E17),"")))</f>
        <v>776913.58024691325</v>
      </c>
      <c r="F18" s="49">
        <f t="shared" ca="1" si="4"/>
        <v>1749135.8024691355</v>
      </c>
      <c r="G18" s="12">
        <f t="shared" si="5"/>
        <v>27222222.222222209</v>
      </c>
      <c r="I18" s="53"/>
    </row>
    <row r="19" spans="1:14" ht="16.5" customHeight="1">
      <c r="A19" s="7">
        <f t="shared" ca="1" si="0"/>
        <v>46231</v>
      </c>
      <c r="B19" s="8">
        <f t="shared" si="1"/>
        <v>9</v>
      </c>
      <c r="C19" s="9">
        <f t="shared" ca="1" si="3"/>
        <v>30</v>
      </c>
      <c r="D19" s="12">
        <f t="shared" si="6"/>
        <v>972222.22222222225</v>
      </c>
      <c r="E19" s="13">
        <f ca="1">IF(AND($B19&lt;&gt;"",$B19&lt;=$G$4),$G18*C19*$D$6/360,IF(B19&lt;&gt;"",$G18*C19*$G$5/360,IF(AND(B18&lt;&gt;"",B18=$D$5),SUM($E$10:E18),"")))</f>
        <v>725925.92592592561</v>
      </c>
      <c r="F19" s="49">
        <f t="shared" ca="1" si="4"/>
        <v>1698148.1481481479</v>
      </c>
      <c r="G19" s="12">
        <f t="shared" si="5"/>
        <v>26249999.999999985</v>
      </c>
      <c r="I19" s="55"/>
    </row>
    <row r="20" spans="1:14" ht="16.5" customHeight="1">
      <c r="A20" s="7">
        <f t="shared" ca="1" si="0"/>
        <v>46262</v>
      </c>
      <c r="B20" s="8">
        <f t="shared" si="1"/>
        <v>10</v>
      </c>
      <c r="C20" s="9">
        <f t="shared" ca="1" si="3"/>
        <v>31</v>
      </c>
      <c r="D20" s="12">
        <f t="shared" si="6"/>
        <v>972222.22222222225</v>
      </c>
      <c r="E20" s="13">
        <f ca="1">IF(AND($B20&lt;&gt;"",$B20&lt;=$G$4),$G19*C20*$D$6/360,IF(B20&lt;&gt;"",$G19*C20*$G$5/360,IF(AND(B19&lt;&gt;"",B19=$D$5),SUM($E$10:E19),"")))</f>
        <v>723333.33333333291</v>
      </c>
      <c r="F20" s="49">
        <f t="shared" ca="1" si="4"/>
        <v>1695555.555555555</v>
      </c>
      <c r="G20" s="12">
        <f t="shared" si="5"/>
        <v>25277777.777777761</v>
      </c>
    </row>
    <row r="21" spans="1:14" ht="16.5" customHeight="1">
      <c r="A21" s="7">
        <f t="shared" ca="1" si="0"/>
        <v>46293</v>
      </c>
      <c r="B21" s="8">
        <f t="shared" si="1"/>
        <v>11</v>
      </c>
      <c r="C21" s="9">
        <f t="shared" ca="1" si="3"/>
        <v>31</v>
      </c>
      <c r="D21" s="12">
        <f t="shared" si="6"/>
        <v>972222.22222222225</v>
      </c>
      <c r="E21" s="13">
        <f ca="1">IF(AND($B21&lt;&gt;"",$B21&lt;=$G$4),$G20*C21*$D$6/360,IF(B21&lt;&gt;"",$G20*C21*$G$5/360,IF(AND(B20&lt;&gt;"",B20=$D$5),SUM($E$10:E20),"")))</f>
        <v>696543.20987654268</v>
      </c>
      <c r="F21" s="49">
        <f t="shared" ca="1" si="4"/>
        <v>1668765.4320987649</v>
      </c>
      <c r="G21" s="12">
        <f t="shared" si="5"/>
        <v>24305555.555555537</v>
      </c>
      <c r="I21" s="54"/>
    </row>
    <row r="22" spans="1:14" ht="16.5" customHeight="1">
      <c r="A22" s="7">
        <f t="shared" ca="1" si="0"/>
        <v>46323</v>
      </c>
      <c r="B22" s="8">
        <f t="shared" si="1"/>
        <v>12</v>
      </c>
      <c r="C22" s="9">
        <f t="shared" ca="1" si="3"/>
        <v>30</v>
      </c>
      <c r="D22" s="12">
        <f t="shared" si="6"/>
        <v>972222.22222222225</v>
      </c>
      <c r="E22" s="13">
        <f ca="1">IF(AND($B22&lt;&gt;"",$B22&lt;=$G$4),$G21*C22*$D$6/360,IF(B22&lt;&gt;"",$G21*C22*$G$5/360,IF(AND(B21&lt;&gt;"",B21=$D$5),SUM($E$10:E21),"")))</f>
        <v>648148.14814814762</v>
      </c>
      <c r="F22" s="49">
        <f t="shared" ca="1" si="4"/>
        <v>1620370.3703703699</v>
      </c>
      <c r="G22" s="12">
        <f t="shared" si="5"/>
        <v>23333333.333333313</v>
      </c>
      <c r="I22" s="55"/>
    </row>
    <row r="23" spans="1:14" ht="16.5" customHeight="1">
      <c r="A23" s="7">
        <f t="shared" ca="1" si="0"/>
        <v>46354</v>
      </c>
      <c r="B23" s="8">
        <f t="shared" si="1"/>
        <v>13</v>
      </c>
      <c r="C23" s="9">
        <f t="shared" ca="1" si="3"/>
        <v>31</v>
      </c>
      <c r="D23" s="12">
        <f t="shared" si="6"/>
        <v>972222.22222222225</v>
      </c>
      <c r="E23" s="13">
        <f ca="1">IF(AND($B23&lt;&gt;"",$B23&lt;=$G$4),$G22*C23*$D$6/360,IF(B23&lt;&gt;"",$G22*C23*$G$5/360,IF(AND(B22&lt;&gt;"",B22=$D$5),SUM($E$10:E22),"")))</f>
        <v>642962.96296296257</v>
      </c>
      <c r="F23" s="49">
        <f t="shared" ca="1" si="4"/>
        <v>1615185.1851851847</v>
      </c>
      <c r="G23" s="12">
        <f t="shared" si="5"/>
        <v>22361111.11111109</v>
      </c>
      <c r="I23" s="56"/>
    </row>
    <row r="24" spans="1:14" ht="16.5" customHeight="1">
      <c r="A24" s="7">
        <f t="shared" ca="1" si="0"/>
        <v>46384</v>
      </c>
      <c r="B24" s="8">
        <f t="shared" si="1"/>
        <v>14</v>
      </c>
      <c r="C24" s="9">
        <f t="shared" ca="1" si="3"/>
        <v>30</v>
      </c>
      <c r="D24" s="12">
        <f t="shared" si="6"/>
        <v>972222.22222222225</v>
      </c>
      <c r="E24" s="13">
        <f ca="1">IF(AND($B24&lt;&gt;"",$B24&lt;=$G$4),$G23*C24*$D$6/360,IF(B24&lt;&gt;"",$G23*C24*$G$5/360,IF(AND(B23&lt;&gt;"",B23=$D$5),SUM($E$10:E23),"")))</f>
        <v>596296.29629629571</v>
      </c>
      <c r="F24" s="49">
        <f t="shared" ca="1" si="4"/>
        <v>1568518.518518518</v>
      </c>
      <c r="G24" s="12">
        <f t="shared" si="5"/>
        <v>21388888.888888866</v>
      </c>
      <c r="I24" s="54"/>
    </row>
    <row r="25" spans="1:14" ht="16.5" customHeight="1">
      <c r="A25" s="7">
        <f t="shared" ca="1" si="0"/>
        <v>46415</v>
      </c>
      <c r="B25" s="8">
        <f t="shared" si="1"/>
        <v>15</v>
      </c>
      <c r="C25" s="9">
        <f t="shared" ca="1" si="3"/>
        <v>31</v>
      </c>
      <c r="D25" s="12">
        <f t="shared" si="6"/>
        <v>972222.22222222225</v>
      </c>
      <c r="E25" s="13">
        <f ca="1">IF(AND($B25&lt;&gt;"",$B25&lt;=$G$4),$G24*C25*$D$6/360,IF(B25&lt;&gt;"",$G24*C25*$G$5/360,IF(AND(B24&lt;&gt;"",B24=$D$5),SUM($E$10:E24),"")))</f>
        <v>589382.71604938211</v>
      </c>
      <c r="F25" s="49">
        <f t="shared" ca="1" si="4"/>
        <v>1561604.9382716045</v>
      </c>
      <c r="G25" s="12">
        <f t="shared" si="5"/>
        <v>20416666.666666642</v>
      </c>
      <c r="I25" s="55"/>
    </row>
    <row r="26" spans="1:14" ht="16.5" customHeight="1">
      <c r="A26" s="7">
        <f t="shared" ca="1" si="0"/>
        <v>46446</v>
      </c>
      <c r="B26" s="8">
        <f t="shared" si="1"/>
        <v>16</v>
      </c>
      <c r="C26" s="9">
        <f t="shared" ca="1" si="3"/>
        <v>31</v>
      </c>
      <c r="D26" s="12">
        <f t="shared" si="6"/>
        <v>972222.22222222225</v>
      </c>
      <c r="E26" s="13">
        <f ca="1">IF(AND($B26&lt;&gt;"",$B26&lt;=$G$4),$G25*C26*$D$6/360,IF(B26&lt;&gt;"",$G25*C26*$G$5/360,IF(AND(B25&lt;&gt;"",B25=$D$5),SUM($E$10:E25),"")))</f>
        <v>562592.592592592</v>
      </c>
      <c r="F26" s="49">
        <f t="shared" ca="1" si="4"/>
        <v>1534814.8148148144</v>
      </c>
      <c r="G26" s="12">
        <f t="shared" si="5"/>
        <v>19444444.444444418</v>
      </c>
      <c r="I26" s="54"/>
    </row>
    <row r="27" spans="1:14" ht="16.5" customHeight="1">
      <c r="A27" s="7">
        <f t="shared" ca="1" si="0"/>
        <v>46474</v>
      </c>
      <c r="B27" s="8">
        <f t="shared" si="1"/>
        <v>17</v>
      </c>
      <c r="C27" s="9">
        <f t="shared" ca="1" si="3"/>
        <v>28</v>
      </c>
      <c r="D27" s="12">
        <f t="shared" si="6"/>
        <v>972222.22222222225</v>
      </c>
      <c r="E27" s="13">
        <f ca="1">IF(AND($B27&lt;&gt;"",$B27&lt;=$G$4),$G26*C27*$D$6/360,IF(B27&lt;&gt;"",$G26*C27*$G$5/360,IF(AND(B26&lt;&gt;"",B26=$D$5),SUM($E$10:E26),"")))</f>
        <v>483950.61728394998</v>
      </c>
      <c r="F27" s="49">
        <f t="shared" ca="1" si="4"/>
        <v>1456172.8395061721</v>
      </c>
      <c r="G27" s="12">
        <f t="shared" si="5"/>
        <v>18472222.222222194</v>
      </c>
      <c r="I27" s="54"/>
    </row>
    <row r="28" spans="1:14" ht="16.5" customHeight="1">
      <c r="A28" s="7">
        <f t="shared" ca="1" si="0"/>
        <v>46505</v>
      </c>
      <c r="B28" s="8">
        <f t="shared" si="1"/>
        <v>18</v>
      </c>
      <c r="C28" s="9">
        <f t="shared" ca="1" si="3"/>
        <v>31</v>
      </c>
      <c r="D28" s="12">
        <f t="shared" si="6"/>
        <v>972222.22222222225</v>
      </c>
      <c r="E28" s="13">
        <f ca="1">IF(AND($B28&lt;&gt;"",$B28&lt;=$G$4),$G27*C28*$D$6/360,IF(B28&lt;&gt;"",$G27*C28*$G$5/360,IF(AND(B27&lt;&gt;"",B27=$D$5),SUM($E$10:E27),"")))</f>
        <v>509012.34567901155</v>
      </c>
      <c r="F28" s="49">
        <f t="shared" ca="1" si="4"/>
        <v>1481234.5679012337</v>
      </c>
      <c r="G28" s="12">
        <f t="shared" si="5"/>
        <v>17499999.99999997</v>
      </c>
      <c r="I28" s="54"/>
    </row>
    <row r="29" spans="1:14" s="60" customFormat="1" ht="16.5" customHeight="1">
      <c r="A29" s="62">
        <f t="shared" ca="1" si="0"/>
        <v>46535</v>
      </c>
      <c r="B29" s="63">
        <f t="shared" si="1"/>
        <v>19</v>
      </c>
      <c r="C29" s="64">
        <f t="shared" ca="1" si="3"/>
        <v>30</v>
      </c>
      <c r="D29" s="65">
        <f t="shared" si="6"/>
        <v>972222.22222222225</v>
      </c>
      <c r="E29" s="66">
        <f ca="1">IF(AND($B29&lt;&gt;"",$B29&lt;=$G$4),$G28*C29*$D$6/360,IF(B29&lt;&gt;"",$G28*C29*$G$5/360,IF(AND(B28&lt;&gt;"",B28=$D$5),SUM($E$10:E28),"")))</f>
        <v>466666.66666666593</v>
      </c>
      <c r="F29" s="67">
        <f t="shared" ca="1" si="4"/>
        <v>1438888.8888888881</v>
      </c>
      <c r="G29" s="65">
        <f t="shared" si="5"/>
        <v>16527777.777777748</v>
      </c>
      <c r="H29" s="74"/>
      <c r="I29" s="61"/>
      <c r="J29" s="523"/>
      <c r="K29" s="151"/>
      <c r="L29" s="127"/>
      <c r="M29" s="127"/>
    </row>
    <row r="30" spans="1:14" ht="16.5" customHeight="1">
      <c r="A30" s="7">
        <f t="shared" ca="1" si="0"/>
        <v>46566</v>
      </c>
      <c r="B30" s="8">
        <f t="shared" si="1"/>
        <v>20</v>
      </c>
      <c r="C30" s="9">
        <f t="shared" ca="1" si="3"/>
        <v>31</v>
      </c>
      <c r="D30" s="12">
        <f t="shared" si="6"/>
        <v>972222.22222222225</v>
      </c>
      <c r="E30" s="13">
        <f ca="1">IF(AND($B30&lt;&gt;"",$B30&lt;=$G$4),$G29*C30*$D$6/360,IF(B30&lt;&gt;"",$G29*C30*$G$5/360,IF(AND(B29&lt;&gt;"",B29=$D$5),SUM($E$10:E29),"")))</f>
        <v>455432.09876543132</v>
      </c>
      <c r="F30" s="49">
        <f t="shared" ca="1" si="4"/>
        <v>1427654.3209876535</v>
      </c>
      <c r="G30" s="12">
        <f t="shared" si="5"/>
        <v>15555555.555555526</v>
      </c>
      <c r="I30" s="53"/>
    </row>
    <row r="31" spans="1:14" ht="16.5" customHeight="1">
      <c r="A31" s="7">
        <f t="shared" ca="1" si="0"/>
        <v>46596</v>
      </c>
      <c r="B31" s="8">
        <f t="shared" si="1"/>
        <v>21</v>
      </c>
      <c r="C31" s="9">
        <f t="shared" ca="1" si="3"/>
        <v>30</v>
      </c>
      <c r="D31" s="12">
        <f t="shared" si="6"/>
        <v>972222.22222222225</v>
      </c>
      <c r="E31" s="13">
        <f ca="1">IF(AND($B31&lt;&gt;"",$B31&lt;=$G$4),$G30*C31*$D$6/360,IF(B31&lt;&gt;"",$G30*C31*$G$5/360,IF(AND(B30&lt;&gt;"",B30=$D$5),SUM($E$10:E30),"")))</f>
        <v>414814.81481481402</v>
      </c>
      <c r="F31" s="49">
        <f t="shared" ca="1" si="4"/>
        <v>1387037.0370370364</v>
      </c>
      <c r="G31" s="12">
        <f t="shared" si="5"/>
        <v>14583333.333333304</v>
      </c>
    </row>
    <row r="32" spans="1:14" ht="16.5" customHeight="1">
      <c r="A32" s="7">
        <f t="shared" ca="1" si="0"/>
        <v>46627</v>
      </c>
      <c r="B32" s="8">
        <f t="shared" si="1"/>
        <v>22</v>
      </c>
      <c r="C32" s="9">
        <f t="shared" ca="1" si="3"/>
        <v>31</v>
      </c>
      <c r="D32" s="12">
        <f t="shared" si="6"/>
        <v>972222.22222222225</v>
      </c>
      <c r="E32" s="13">
        <f ca="1">IF(AND($B32&lt;&gt;"",$B32&lt;=$G$4),$G31*C32*$D$6/360,IF(B32&lt;&gt;"",$G31*C32*$G$5/360,IF(AND(B31&lt;&gt;"",B31=$D$5),SUM($E$10:E31),"")))</f>
        <v>401851.8518518511</v>
      </c>
      <c r="F32" s="49">
        <f t="shared" ca="1" si="4"/>
        <v>1374074.0740740732</v>
      </c>
      <c r="G32" s="12">
        <f t="shared" si="5"/>
        <v>13611111.111111082</v>
      </c>
    </row>
    <row r="33" spans="1:9" ht="16.5" customHeight="1">
      <c r="A33" s="7">
        <f t="shared" ca="1" si="0"/>
        <v>46658</v>
      </c>
      <c r="B33" s="8">
        <f t="shared" si="1"/>
        <v>23</v>
      </c>
      <c r="C33" s="9">
        <f t="shared" ca="1" si="3"/>
        <v>31</v>
      </c>
      <c r="D33" s="12">
        <f t="shared" si="6"/>
        <v>972222.22222222225</v>
      </c>
      <c r="E33" s="13">
        <f ca="1">IF(AND($B33&lt;&gt;"",$B33&lt;=$G$4),$G32*C33*$D$6/360,IF(B33&lt;&gt;"",$G32*C33*$G$5/360,IF(AND(B32&lt;&gt;"",B32=$D$5),SUM($E$10:E32),"")))</f>
        <v>375061.72839506093</v>
      </c>
      <c r="F33" s="49">
        <f t="shared" ca="1" si="4"/>
        <v>1347283.9506172831</v>
      </c>
      <c r="G33" s="12">
        <f t="shared" si="5"/>
        <v>12638888.88888886</v>
      </c>
      <c r="I33" s="57"/>
    </row>
    <row r="34" spans="1:9" ht="16.5" customHeight="1">
      <c r="A34" s="7">
        <f t="shared" ca="1" si="0"/>
        <v>46688</v>
      </c>
      <c r="B34" s="8">
        <f t="shared" si="1"/>
        <v>24</v>
      </c>
      <c r="C34" s="9">
        <f t="shared" ca="1" si="3"/>
        <v>30</v>
      </c>
      <c r="D34" s="12">
        <f t="shared" si="6"/>
        <v>972222.22222222225</v>
      </c>
      <c r="E34" s="13">
        <f ca="1">IF(AND($B34&lt;&gt;"",$B34&lt;=$G$4),$G33*C34*$D$6/360,IF(B34&lt;&gt;"",$G33*C34*$G$5/360,IF(AND(B33&lt;&gt;"",B33=$D$5),SUM($E$10:E33),"")))</f>
        <v>337037.03703703627</v>
      </c>
      <c r="F34" s="49">
        <f t="shared" ca="1" si="4"/>
        <v>1309259.2592592584</v>
      </c>
      <c r="G34" s="12">
        <f t="shared" si="5"/>
        <v>11666666.666666638</v>
      </c>
    </row>
    <row r="35" spans="1:9" ht="16.5" customHeight="1">
      <c r="A35" s="42">
        <f t="shared" ca="1" si="0"/>
        <v>46719</v>
      </c>
      <c r="B35" s="43">
        <f t="shared" si="1"/>
        <v>25</v>
      </c>
      <c r="C35" s="44">
        <f t="shared" ca="1" si="3"/>
        <v>31</v>
      </c>
      <c r="D35" s="45">
        <f t="shared" si="6"/>
        <v>972222.22222222225</v>
      </c>
      <c r="E35" s="46">
        <f ca="1">IF(AND($B35&lt;&gt;"",$B35&lt;=$G$4),$G34*C35*$D$6/360,IF(B35&lt;&gt;"",$G34*C35*$G$5/360,IF(AND(B34&lt;&gt;"",B34=$D$5),SUM($E$10:E34),"")))</f>
        <v>92928.240740740512</v>
      </c>
      <c r="F35" s="51">
        <f t="shared" ca="1" si="4"/>
        <v>1065150.4629629627</v>
      </c>
      <c r="G35" s="45">
        <f t="shared" si="5"/>
        <v>10694444.444444416</v>
      </c>
    </row>
    <row r="36" spans="1:9" ht="16.5" customHeight="1">
      <c r="A36" s="7">
        <f t="shared" ca="1" si="0"/>
        <v>46749</v>
      </c>
      <c r="B36" s="8">
        <f t="shared" si="1"/>
        <v>26</v>
      </c>
      <c r="C36" s="9">
        <f t="shared" ca="1" si="3"/>
        <v>30</v>
      </c>
      <c r="D36" s="12">
        <f t="shared" si="6"/>
        <v>972222.22222222225</v>
      </c>
      <c r="E36" s="13">
        <f ca="1">IF(AND($B36&lt;&gt;"",$B36&lt;=$G$4),$G35*C36*$D$6/360,IF(B36&lt;&gt;"",$G35*C36*$G$5/360,IF(AND(B35&lt;&gt;"",B35=$D$5),SUM($E$10:E35),"")))</f>
        <v>82436.342592592366</v>
      </c>
      <c r="F36" s="49">
        <f t="shared" ca="1" si="4"/>
        <v>1054658.5648148146</v>
      </c>
      <c r="G36" s="12">
        <f t="shared" si="5"/>
        <v>9722222.2222221941</v>
      </c>
    </row>
    <row r="37" spans="1:9" ht="16.5" customHeight="1">
      <c r="A37" s="7">
        <f t="shared" ca="1" si="0"/>
        <v>46780</v>
      </c>
      <c r="B37" s="8">
        <f t="shared" si="1"/>
        <v>27</v>
      </c>
      <c r="C37" s="9">
        <f t="shared" ca="1" si="3"/>
        <v>31</v>
      </c>
      <c r="D37" s="12">
        <f t="shared" si="6"/>
        <v>972222.22222222225</v>
      </c>
      <c r="E37" s="13">
        <f ca="1">IF(AND($B37&lt;&gt;"",$B37&lt;=$G$4),$G36*C37*$D$6/360,IF(B37&lt;&gt;"",$G36*C37*$G$5/360,IF(AND(B36&lt;&gt;"",B36=$D$5),SUM($E$10:E36),"")))</f>
        <v>77440.200617283714</v>
      </c>
      <c r="F37" s="49">
        <f t="shared" ca="1" si="4"/>
        <v>1049662.4228395061</v>
      </c>
      <c r="G37" s="12">
        <f t="shared" si="5"/>
        <v>8749999.9999999721</v>
      </c>
    </row>
    <row r="38" spans="1:9" ht="16.5" customHeight="1">
      <c r="A38" s="7">
        <f t="shared" ca="1" si="0"/>
        <v>46811</v>
      </c>
      <c r="B38" s="8">
        <f t="shared" si="1"/>
        <v>28</v>
      </c>
      <c r="C38" s="9">
        <f t="shared" ca="1" si="3"/>
        <v>31</v>
      </c>
      <c r="D38" s="12">
        <f t="shared" si="6"/>
        <v>972222.22222222225</v>
      </c>
      <c r="E38" s="13">
        <f ca="1">IF(AND($B38&lt;&gt;"",$B38&lt;=$G$4),$G37*C38*$D$6/360,IF(B38&lt;&gt;"",$G37*C38*$G$5/360,IF(AND(B37&lt;&gt;"",B37=$D$5),SUM($E$10:E37),"")))</f>
        <v>69696.180555555329</v>
      </c>
      <c r="F38" s="49">
        <f t="shared" ca="1" si="4"/>
        <v>1041918.4027777775</v>
      </c>
      <c r="G38" s="12">
        <f t="shared" si="5"/>
        <v>7777777.77777775</v>
      </c>
    </row>
    <row r="39" spans="1:9" ht="16.5" customHeight="1">
      <c r="A39" s="7">
        <f t="shared" ca="1" si="0"/>
        <v>46840</v>
      </c>
      <c r="B39" s="8">
        <f t="shared" si="1"/>
        <v>29</v>
      </c>
      <c r="C39" s="9">
        <f t="shared" ca="1" si="3"/>
        <v>29</v>
      </c>
      <c r="D39" s="12">
        <f t="shared" si="6"/>
        <v>972222.22222222225</v>
      </c>
      <c r="E39" s="13">
        <f ca="1">IF(AND($B39&lt;&gt;"",$B39&lt;=$G$4),$G38*C39*$D$6/360,IF(B39&lt;&gt;"",$G38*C39*$G$5/360,IF(AND(B38&lt;&gt;"",B38=$D$5),SUM($E$10:E38),"")))</f>
        <v>57955.246913580035</v>
      </c>
      <c r="F39" s="49">
        <f t="shared" ca="1" si="4"/>
        <v>1030177.4691358022</v>
      </c>
      <c r="G39" s="12">
        <f t="shared" si="5"/>
        <v>6805555.555555528</v>
      </c>
    </row>
    <row r="40" spans="1:9" ht="16.5" customHeight="1">
      <c r="A40" s="7">
        <f t="shared" ca="1" si="0"/>
        <v>46871</v>
      </c>
      <c r="B40" s="8">
        <f t="shared" si="1"/>
        <v>30</v>
      </c>
      <c r="C40" s="9">
        <f t="shared" ca="1" si="3"/>
        <v>31</v>
      </c>
      <c r="D40" s="12">
        <f t="shared" si="6"/>
        <v>972222.22222222225</v>
      </c>
      <c r="E40" s="13">
        <f ca="1">IF(AND($B40&lt;&gt;"",$B40&lt;=$G$4),$G39*C40*$D$6/360,IF(B40&lt;&gt;"",$G39*C40*$G$5/360,IF(AND(B39&lt;&gt;"",B39=$D$5),SUM($E$10:E39),"")))</f>
        <v>54208.140432098546</v>
      </c>
      <c r="F40" s="49">
        <f t="shared" ca="1" si="4"/>
        <v>1026430.3626543208</v>
      </c>
      <c r="G40" s="12">
        <f t="shared" si="5"/>
        <v>5833333.333333306</v>
      </c>
    </row>
    <row r="41" spans="1:9" ht="16.5" customHeight="1">
      <c r="A41" s="7">
        <f t="shared" ca="1" si="0"/>
        <v>46901</v>
      </c>
      <c r="B41" s="8">
        <f t="shared" si="1"/>
        <v>31</v>
      </c>
      <c r="C41" s="9">
        <f t="shared" ca="1" si="3"/>
        <v>30</v>
      </c>
      <c r="D41" s="12">
        <f t="shared" si="6"/>
        <v>972222.22222222225</v>
      </c>
      <c r="E41" s="13">
        <f ca="1">IF(AND($B41&lt;&gt;"",$B41&lt;=$G$4),$G40*C41*$D$6/360,IF(B41&lt;&gt;"",$G40*C41*$G$5/360,IF(AND(B40&lt;&gt;"",B40=$D$5),SUM($E$10:E40),"")))</f>
        <v>44965.277777777563</v>
      </c>
      <c r="F41" s="49">
        <f t="shared" ca="1" si="4"/>
        <v>1017187.4999999998</v>
      </c>
      <c r="G41" s="12">
        <f t="shared" si="5"/>
        <v>4861111.111111084</v>
      </c>
    </row>
    <row r="42" spans="1:9" ht="16.5" customHeight="1">
      <c r="A42" s="7">
        <f t="shared" ca="1" si="0"/>
        <v>46932</v>
      </c>
      <c r="B42" s="8">
        <f t="shared" si="1"/>
        <v>32</v>
      </c>
      <c r="C42" s="9">
        <f t="shared" ca="1" si="3"/>
        <v>31</v>
      </c>
      <c r="D42" s="12">
        <f t="shared" si="6"/>
        <v>972222.22222222225</v>
      </c>
      <c r="E42" s="13">
        <f ca="1">IF(AND($B42&lt;&gt;"",$B42&lt;=$G$4),$G41*C42*$D$6/360,IF(B42&lt;&gt;"",$G41*C42*$G$5/360,IF(AND(B41&lt;&gt;"",B41=$D$5),SUM($E$10:E41),"")))</f>
        <v>38720.100308641762</v>
      </c>
      <c r="F42" s="49">
        <f t="shared" ca="1" si="4"/>
        <v>1010942.322530864</v>
      </c>
      <c r="G42" s="12">
        <f t="shared" si="5"/>
        <v>3888888.888888862</v>
      </c>
    </row>
    <row r="43" spans="1:9" ht="16.5" customHeight="1">
      <c r="A43" s="7">
        <f t="shared" ca="1" si="0"/>
        <v>46962</v>
      </c>
      <c r="B43" s="8">
        <f t="shared" si="1"/>
        <v>33</v>
      </c>
      <c r="C43" s="9">
        <f t="shared" ca="1" si="3"/>
        <v>30</v>
      </c>
      <c r="D43" s="12">
        <f t="shared" si="6"/>
        <v>972222.22222222225</v>
      </c>
      <c r="E43" s="13">
        <f ca="1">IF(AND($B43&lt;&gt;"",$B43&lt;=$G$4),$G42*C43*$D$6/360,IF(B43&lt;&gt;"",$G42*C43*$G$5/360,IF(AND(B42&lt;&gt;"",B42=$D$5),SUM($E$10:E42),"")))</f>
        <v>29976.851851851643</v>
      </c>
      <c r="F43" s="49">
        <f t="shared" ca="1" si="4"/>
        <v>1002199.0740740739</v>
      </c>
      <c r="G43" s="12">
        <f t="shared" si="5"/>
        <v>2916666.66666664</v>
      </c>
    </row>
    <row r="44" spans="1:9" ht="16.5" customHeight="1">
      <c r="A44" s="7">
        <f t="shared" ca="1" si="0"/>
        <v>46993</v>
      </c>
      <c r="B44" s="8">
        <f t="shared" si="1"/>
        <v>34</v>
      </c>
      <c r="C44" s="9">
        <f t="shared" ca="1" si="3"/>
        <v>31</v>
      </c>
      <c r="D44" s="12">
        <f t="shared" si="6"/>
        <v>972222.22222222225</v>
      </c>
      <c r="E44" s="13">
        <f ca="1">IF(AND($B44&lt;&gt;"",$B44&lt;=$G$4),$G43*C44*$D$6/360,IF(B44&lt;&gt;"",$G43*C44*$G$5/360,IF(AND(B43&lt;&gt;"",B43=$D$5),SUM($E$10:E43),"")))</f>
        <v>23232.060185184971</v>
      </c>
      <c r="F44" s="49">
        <f t="shared" ca="1" si="4"/>
        <v>995454.28240740718</v>
      </c>
      <c r="G44" s="12">
        <f t="shared" si="5"/>
        <v>1944444.4444444177</v>
      </c>
    </row>
    <row r="45" spans="1:9" ht="16.5" customHeight="1">
      <c r="A45" s="7">
        <f t="shared" ca="1" si="0"/>
        <v>47024</v>
      </c>
      <c r="B45" s="8">
        <f t="shared" si="1"/>
        <v>35</v>
      </c>
      <c r="C45" s="9">
        <f t="shared" ca="1" si="3"/>
        <v>31</v>
      </c>
      <c r="D45" s="12">
        <f t="shared" si="6"/>
        <v>972222.22222222225</v>
      </c>
      <c r="E45" s="13">
        <f ca="1">IF(AND($B45&lt;&gt;"",$B45&lt;=$G$4),$G44*C45*$D$6/360,IF(B45&lt;&gt;"",$G44*C45*$G$5/360,IF(AND(B44&lt;&gt;"",B44=$D$5),SUM($E$10:E44),"")))</f>
        <v>15488.040123456576</v>
      </c>
      <c r="F45" s="49">
        <f t="shared" ca="1" si="4"/>
        <v>987710.26234567887</v>
      </c>
      <c r="G45" s="12">
        <f t="shared" si="5"/>
        <v>972222.22222219547</v>
      </c>
    </row>
    <row r="46" spans="1:9" ht="16.5" customHeight="1">
      <c r="A46" s="7">
        <f t="shared" ca="1" si="0"/>
        <v>47054</v>
      </c>
      <c r="B46" s="8">
        <f t="shared" si="1"/>
        <v>36</v>
      </c>
      <c r="C46" s="9">
        <f t="shared" ca="1" si="3"/>
        <v>30</v>
      </c>
      <c r="D46" s="12">
        <f t="shared" si="6"/>
        <v>972222.22222222225</v>
      </c>
      <c r="E46" s="13">
        <f ca="1">IF(AND($B46&lt;&gt;"",$B46&lt;=$G$4),$G45*C46*$D$6/360,IF(B46&lt;&gt;"",$G45*C46*$G$5/360,IF(AND(B45&lt;&gt;"",B45=$D$5),SUM($E$10:E45),"")))</f>
        <v>7494.212962962757</v>
      </c>
      <c r="F46" s="49">
        <f t="shared" ca="1" si="4"/>
        <v>979716.43518518505</v>
      </c>
      <c r="G46" s="12">
        <f t="shared" si="5"/>
        <v>-2.6775524020195007E-8</v>
      </c>
    </row>
    <row r="47" spans="1:9" ht="16.5" customHeight="1">
      <c r="A47" s="7" t="str">
        <f t="shared" si="0"/>
        <v>Tổng</v>
      </c>
      <c r="B47" s="8" t="str">
        <f t="shared" si="1"/>
        <v/>
      </c>
      <c r="C47" s="9" t="str">
        <f t="shared" si="3"/>
        <v/>
      </c>
      <c r="D47" s="12">
        <f t="shared" si="6"/>
        <v>35000000</v>
      </c>
      <c r="E47" s="13">
        <f ca="1">IF(AND($B47&lt;&gt;"",$B47&lt;=$G$4),$G46*C47*$D$6/360,IF(B47&lt;&gt;"",$G46*C47*$G$5/360,IF(AND(B46&lt;&gt;"",B46=$D$5),SUM($E$10:E46),"")))</f>
        <v>16049849.537037024</v>
      </c>
      <c r="F47" s="49">
        <f t="shared" ca="1" si="4"/>
        <v>51049849.537037022</v>
      </c>
      <c r="G47" s="12" t="str">
        <f t="shared" si="5"/>
        <v/>
      </c>
    </row>
    <row r="48" spans="1:9" ht="16.5" customHeight="1">
      <c r="A48" s="7" t="str">
        <f t="shared" si="0"/>
        <v/>
      </c>
      <c r="B48" s="8" t="str">
        <f t="shared" si="1"/>
        <v/>
      </c>
      <c r="C48" s="9" t="str">
        <f t="shared" si="3"/>
        <v/>
      </c>
      <c r="D48" s="12" t="str">
        <f t="shared" si="6"/>
        <v/>
      </c>
      <c r="E48" s="13" t="str">
        <f>IF(AND($B48&lt;&gt;"",$B48&lt;=$G$4),$G47*C48*$D$6/360,IF(B48&lt;&gt;"",$G47*C48*$G$5/360,IF(AND(B47&lt;&gt;"",B47=$D$5),SUM($E$10:E47),"")))</f>
        <v/>
      </c>
      <c r="F48" s="49" t="str">
        <f t="shared" si="4"/>
        <v/>
      </c>
      <c r="G48" s="12" t="str">
        <f t="shared" si="5"/>
        <v/>
      </c>
    </row>
    <row r="49" spans="1:7" ht="16.5" customHeight="1">
      <c r="A49" s="7" t="str">
        <f t="shared" si="0"/>
        <v/>
      </c>
      <c r="B49" s="8" t="str">
        <f t="shared" si="1"/>
        <v/>
      </c>
      <c r="C49" s="9" t="str">
        <f t="shared" si="3"/>
        <v/>
      </c>
      <c r="D49" s="12" t="str">
        <f t="shared" si="6"/>
        <v/>
      </c>
      <c r="E49" s="13" t="str">
        <f>IF(AND($B49&lt;&gt;"",$B49&lt;=$G$4),$G48*C49*$D$6/360,IF(B49&lt;&gt;"",$G48*C49*$G$5/360,IF(AND(B48&lt;&gt;"",B48=$D$5),SUM($E$10:E48),"")))</f>
        <v/>
      </c>
      <c r="F49" s="49" t="str">
        <f t="shared" si="4"/>
        <v/>
      </c>
      <c r="G49" s="12" t="str">
        <f t="shared" si="5"/>
        <v/>
      </c>
    </row>
    <row r="50" spans="1:7" ht="16.5" customHeight="1">
      <c r="A50" s="7" t="str">
        <f t="shared" si="0"/>
        <v/>
      </c>
      <c r="B50" s="8" t="str">
        <f t="shared" si="1"/>
        <v/>
      </c>
      <c r="C50" s="9" t="str">
        <f t="shared" si="3"/>
        <v/>
      </c>
      <c r="D50" s="12" t="str">
        <f t="shared" si="6"/>
        <v/>
      </c>
      <c r="E50" s="13" t="str">
        <f>IF(AND($B50&lt;&gt;"",$B50&lt;=$G$4),$G49*C50*$D$6/360,IF(B50&lt;&gt;"",$G49*C50*$G$5/360,IF(AND(B49&lt;&gt;"",B49=$D$5),SUM($E$10:E49),"")))</f>
        <v/>
      </c>
      <c r="F50" s="49" t="str">
        <f t="shared" si="4"/>
        <v/>
      </c>
      <c r="G50" s="12" t="str">
        <f t="shared" si="5"/>
        <v/>
      </c>
    </row>
    <row r="51" spans="1:7" ht="16.5" customHeight="1">
      <c r="A51" s="7" t="str">
        <f t="shared" si="0"/>
        <v/>
      </c>
      <c r="B51" s="8" t="str">
        <f t="shared" si="1"/>
        <v/>
      </c>
      <c r="C51" s="9" t="str">
        <f t="shared" si="3"/>
        <v/>
      </c>
      <c r="D51" s="12" t="str">
        <f t="shared" si="6"/>
        <v/>
      </c>
      <c r="E51" s="13" t="str">
        <f>IF(AND($B51&lt;&gt;"",$B51&lt;=$G$4),$G50*C51*$D$6/360,IF(B51&lt;&gt;"",$G50*C51*$G$5/360,IF(AND(B50&lt;&gt;"",B50=$D$5),SUM($E$10:E50),"")))</f>
        <v/>
      </c>
      <c r="F51" s="49" t="str">
        <f t="shared" si="4"/>
        <v/>
      </c>
      <c r="G51" s="12" t="str">
        <f t="shared" si="5"/>
        <v/>
      </c>
    </row>
    <row r="52" spans="1:7" ht="16.5" customHeight="1">
      <c r="A52" s="7" t="str">
        <f t="shared" si="0"/>
        <v/>
      </c>
      <c r="B52" s="8" t="str">
        <f t="shared" si="1"/>
        <v/>
      </c>
      <c r="C52" s="9" t="str">
        <f t="shared" si="3"/>
        <v/>
      </c>
      <c r="D52" s="12" t="str">
        <f t="shared" si="6"/>
        <v/>
      </c>
      <c r="E52" s="13" t="str">
        <f>IF(AND($B52&lt;&gt;"",$B52&lt;=$G$4),$G51*C52*$D$6/360,IF(B52&lt;&gt;"",$G51*C52*$G$5/360,IF(AND(B51&lt;&gt;"",B51=$D$5),SUM($E$10:E51),"")))</f>
        <v/>
      </c>
      <c r="F52" s="49" t="str">
        <f t="shared" si="4"/>
        <v/>
      </c>
      <c r="G52" s="12" t="str">
        <f t="shared" si="5"/>
        <v/>
      </c>
    </row>
    <row r="53" spans="1:7" ht="16.5" customHeight="1">
      <c r="A53" s="7" t="str">
        <f t="shared" si="0"/>
        <v/>
      </c>
      <c r="B53" s="8" t="str">
        <f t="shared" si="1"/>
        <v/>
      </c>
      <c r="C53" s="9" t="str">
        <f t="shared" si="3"/>
        <v/>
      </c>
      <c r="D53" s="12" t="str">
        <f t="shared" si="6"/>
        <v/>
      </c>
      <c r="E53" s="13" t="str">
        <f>IF(AND($B53&lt;&gt;"",$B53&lt;=$G$4),$G52*C53*$D$6/360,IF(B53&lt;&gt;"",$G52*C53*$G$5/360,IF(AND(B52&lt;&gt;"",B52=$D$5),SUM($E$10:E52),"")))</f>
        <v/>
      </c>
      <c r="F53" s="49" t="str">
        <f t="shared" si="4"/>
        <v/>
      </c>
      <c r="G53" s="12" t="str">
        <f t="shared" si="5"/>
        <v/>
      </c>
    </row>
    <row r="54" spans="1:7" ht="16.5" customHeight="1">
      <c r="A54" s="7" t="str">
        <f t="shared" si="0"/>
        <v/>
      </c>
      <c r="B54" s="8" t="str">
        <f t="shared" si="1"/>
        <v/>
      </c>
      <c r="C54" s="9" t="str">
        <f t="shared" si="3"/>
        <v/>
      </c>
      <c r="D54" s="12" t="str">
        <f t="shared" si="6"/>
        <v/>
      </c>
      <c r="E54" s="13" t="str">
        <f>IF(AND($B54&lt;&gt;"",$B54&lt;=$G$4),$G53*C54*$D$6/360,IF(B54&lt;&gt;"",$G53*C54*$G$5/360,IF(AND(B53&lt;&gt;"",B53=$D$5),SUM($E$10:E53),"")))</f>
        <v/>
      </c>
      <c r="F54" s="49" t="str">
        <f t="shared" si="4"/>
        <v/>
      </c>
      <c r="G54" s="12" t="str">
        <f t="shared" si="5"/>
        <v/>
      </c>
    </row>
    <row r="55" spans="1:7" ht="16.5" customHeight="1">
      <c r="A55" s="7" t="str">
        <f t="shared" si="0"/>
        <v/>
      </c>
      <c r="B55" s="8" t="str">
        <f t="shared" si="1"/>
        <v/>
      </c>
      <c r="C55" s="9" t="str">
        <f t="shared" si="3"/>
        <v/>
      </c>
      <c r="D55" s="12" t="str">
        <f t="shared" si="6"/>
        <v/>
      </c>
      <c r="E55" s="13" t="str">
        <f>IF(AND($B55&lt;&gt;"",$B55&lt;=$G$4),$G54*C55*$D$6/360,IF(B55&lt;&gt;"",$G54*C55*$G$5/360,IF(AND(B54&lt;&gt;"",B54=$D$5),SUM($E$10:E54),"")))</f>
        <v/>
      </c>
      <c r="F55" s="49" t="str">
        <f t="shared" si="4"/>
        <v/>
      </c>
      <c r="G55" s="12" t="str">
        <f t="shared" si="5"/>
        <v/>
      </c>
    </row>
    <row r="56" spans="1:7" ht="16.5" customHeight="1">
      <c r="A56" s="7" t="str">
        <f t="shared" si="0"/>
        <v/>
      </c>
      <c r="B56" s="8" t="str">
        <f t="shared" si="1"/>
        <v/>
      </c>
      <c r="C56" s="9" t="str">
        <f t="shared" si="3"/>
        <v/>
      </c>
      <c r="D56" s="12" t="str">
        <f t="shared" si="6"/>
        <v/>
      </c>
      <c r="E56" s="13" t="str">
        <f>IF(AND($B56&lt;&gt;"",$B56&lt;=$G$4),$G55*C56*$D$6/360,IF(B56&lt;&gt;"",$G55*C56*$G$5/360,IF(AND(B55&lt;&gt;"",B55=$D$5),SUM($E$10:E55),"")))</f>
        <v/>
      </c>
      <c r="F56" s="49" t="str">
        <f t="shared" si="4"/>
        <v/>
      </c>
      <c r="G56" s="12" t="str">
        <f t="shared" si="5"/>
        <v/>
      </c>
    </row>
    <row r="57" spans="1:7" ht="16.5" customHeight="1">
      <c r="A57" s="7" t="str">
        <f t="shared" si="0"/>
        <v/>
      </c>
      <c r="B57" s="8" t="str">
        <f t="shared" si="1"/>
        <v/>
      </c>
      <c r="C57" s="9" t="str">
        <f t="shared" si="3"/>
        <v/>
      </c>
      <c r="D57" s="12" t="str">
        <f t="shared" si="6"/>
        <v/>
      </c>
      <c r="E57" s="13" t="str">
        <f>IF(AND($B57&lt;&gt;"",$B57&lt;=$G$4),$G56*C57*$D$6/360,IF(B57&lt;&gt;"",$G56*C57*$G$5/360,IF(AND(B56&lt;&gt;"",B56=$D$5),SUM($E$10:E56),"")))</f>
        <v/>
      </c>
      <c r="F57" s="49" t="str">
        <f t="shared" si="4"/>
        <v/>
      </c>
      <c r="G57" s="12" t="str">
        <f t="shared" si="5"/>
        <v/>
      </c>
    </row>
    <row r="58" spans="1:7" ht="16.5" customHeight="1">
      <c r="A58" s="7" t="str">
        <f t="shared" si="0"/>
        <v/>
      </c>
      <c r="B58" s="8" t="str">
        <f t="shared" si="1"/>
        <v/>
      </c>
      <c r="C58" s="9" t="str">
        <f t="shared" si="3"/>
        <v/>
      </c>
      <c r="D58" s="12" t="str">
        <f t="shared" si="6"/>
        <v/>
      </c>
      <c r="E58" s="13" t="str">
        <f>IF(AND($B58&lt;&gt;"",$B58&lt;=$G$4),$G57*C58*$D$6/360,IF(B58&lt;&gt;"",$G57*C58*$G$5/360,IF(AND(B57&lt;&gt;"",B57=$D$5),SUM($E$10:E57),"")))</f>
        <v/>
      </c>
      <c r="F58" s="49" t="str">
        <f t="shared" si="4"/>
        <v/>
      </c>
      <c r="G58" s="12" t="str">
        <f t="shared" si="5"/>
        <v/>
      </c>
    </row>
    <row r="59" spans="1:7" ht="16.5" customHeight="1">
      <c r="A59" s="7" t="str">
        <f t="shared" si="0"/>
        <v/>
      </c>
      <c r="B59" s="8" t="str">
        <f t="shared" si="1"/>
        <v/>
      </c>
      <c r="C59" s="9" t="str">
        <f t="shared" si="3"/>
        <v/>
      </c>
      <c r="D59" s="12" t="str">
        <f t="shared" si="6"/>
        <v/>
      </c>
      <c r="E59" s="13" t="str">
        <f>IF(AND($B59&lt;&gt;"",$B59&lt;=$G$4),$G58*C59*$D$6/360,IF(B59&lt;&gt;"",$G58*C59*$G$5/360,IF(AND(B58&lt;&gt;"",B58=$D$5),SUM($E$10:E58),"")))</f>
        <v/>
      </c>
      <c r="F59" s="49" t="str">
        <f t="shared" si="4"/>
        <v/>
      </c>
      <c r="G59" s="12" t="str">
        <f t="shared" si="5"/>
        <v/>
      </c>
    </row>
    <row r="60" spans="1:7" ht="16.5" customHeight="1">
      <c r="A60" s="7" t="str">
        <f>IF(B59&lt;$D$5,DATE(YEAR(A59),MONTH(A59)+1,DAY(A59)),IF(B59=$D$5,"Tổng",""))</f>
        <v/>
      </c>
      <c r="B60" s="8" t="str">
        <f>IF(B59&lt;$D$5,B59+1,"")</f>
        <v/>
      </c>
      <c r="C60" s="9" t="str">
        <f>IF(B60&lt;&gt;"",A60-A59,"")</f>
        <v/>
      </c>
      <c r="D60" s="12" t="str">
        <f>IF($B59&lt;$D$5,IF(B59&lt;$G$7,0,$D$4/($D$5-$G$7)),IF($B59=$D$5,$D$4,""))</f>
        <v/>
      </c>
      <c r="E60" s="13" t="str">
        <f>IF(AND($B60&lt;&gt;"",$B60&lt;=$G$4),$G59*C60*$D$6/360,IF(B60&lt;&gt;"",$G59*C60*$G$5/360,IF(AND(B59&lt;&gt;"",B59=$D$5),SUM($E$10:E59),"")))</f>
        <v/>
      </c>
      <c r="F60" s="49" t="str">
        <f t="shared" si="4"/>
        <v/>
      </c>
      <c r="G60" s="12" t="str">
        <f>IF($B60&lt;&gt;"",G59-D60,"")</f>
        <v/>
      </c>
    </row>
    <row r="61" spans="1:7" ht="16.5" customHeight="1">
      <c r="A61" s="7" t="str">
        <f t="shared" si="0"/>
        <v/>
      </c>
      <c r="B61" s="8" t="str">
        <f t="shared" si="1"/>
        <v/>
      </c>
      <c r="C61" s="9" t="str">
        <f t="shared" si="3"/>
        <v/>
      </c>
      <c r="D61" s="12" t="str">
        <f t="shared" si="6"/>
        <v/>
      </c>
      <c r="E61" s="13" t="str">
        <f>IF(AND($B61&lt;&gt;"",$B61&lt;=$G$4),$G60*C61*$D$6/360,IF(B61&lt;&gt;"",$G60*C61*$G$5/360,IF(AND(B60&lt;&gt;"",B60=$D$5),SUM($E$10:E60),"")))</f>
        <v/>
      </c>
      <c r="F61" s="49" t="str">
        <f t="shared" si="4"/>
        <v/>
      </c>
      <c r="G61" s="12" t="str">
        <f t="shared" si="5"/>
        <v/>
      </c>
    </row>
    <row r="62" spans="1:7" ht="16.5" customHeight="1">
      <c r="A62" s="7" t="str">
        <f t="shared" si="0"/>
        <v/>
      </c>
      <c r="B62" s="8" t="str">
        <f t="shared" si="1"/>
        <v/>
      </c>
      <c r="C62" s="9" t="str">
        <f t="shared" si="3"/>
        <v/>
      </c>
      <c r="D62" s="12" t="str">
        <f t="shared" si="6"/>
        <v/>
      </c>
      <c r="E62" s="13" t="str">
        <f>IF(AND($B62&lt;&gt;"",$B62&lt;=$G$4),$G61*C62*$D$6/360,IF(B62&lt;&gt;"",$G61*C62*$G$5/360,IF(AND(B61&lt;&gt;"",B61=$D$5),SUM($E$10:E61),"")))</f>
        <v/>
      </c>
      <c r="F62" s="49" t="str">
        <f t="shared" si="4"/>
        <v/>
      </c>
      <c r="G62" s="12" t="str">
        <f t="shared" si="5"/>
        <v/>
      </c>
    </row>
    <row r="63" spans="1:7" ht="16.5" customHeight="1">
      <c r="A63" s="7" t="str">
        <f t="shared" si="0"/>
        <v/>
      </c>
      <c r="B63" s="8" t="str">
        <f t="shared" si="1"/>
        <v/>
      </c>
      <c r="C63" s="9" t="str">
        <f t="shared" si="3"/>
        <v/>
      </c>
      <c r="D63" s="12" t="str">
        <f t="shared" si="6"/>
        <v/>
      </c>
      <c r="E63" s="13" t="str">
        <f>IF(AND($B63&lt;&gt;"",$B63&lt;=$G$4),$G62*C63*$D$6/360,IF(B63&lt;&gt;"",$G62*C63*$G$5/360,IF(AND(B62&lt;&gt;"",B62=$D$5),SUM($E$10:E62),"")))</f>
        <v/>
      </c>
      <c r="F63" s="49" t="str">
        <f t="shared" si="4"/>
        <v/>
      </c>
      <c r="G63" s="12" t="str">
        <f t="shared" si="5"/>
        <v/>
      </c>
    </row>
    <row r="64" spans="1:7" ht="16.5" customHeight="1">
      <c r="A64" s="7" t="str">
        <f t="shared" si="0"/>
        <v/>
      </c>
      <c r="B64" s="8" t="str">
        <f t="shared" si="1"/>
        <v/>
      </c>
      <c r="C64" s="9" t="str">
        <f t="shared" si="3"/>
        <v/>
      </c>
      <c r="D64" s="12" t="str">
        <f t="shared" si="6"/>
        <v/>
      </c>
      <c r="E64" s="13" t="str">
        <f>IF(AND($B64&lt;&gt;"",$B64&lt;=$G$4),$G63*C64*$D$6/360,IF(B64&lt;&gt;"",$G63*C64*$G$5/360,IF(AND(B63&lt;&gt;"",B63=$D$5),SUM($E$10:E63),"")))</f>
        <v/>
      </c>
      <c r="F64" s="49" t="str">
        <f t="shared" si="4"/>
        <v/>
      </c>
      <c r="G64" s="12" t="str">
        <f t="shared" si="5"/>
        <v/>
      </c>
    </row>
    <row r="65" spans="1:8" ht="16.5" customHeight="1">
      <c r="A65" s="7" t="str">
        <f t="shared" si="0"/>
        <v/>
      </c>
      <c r="B65" s="8" t="str">
        <f t="shared" si="1"/>
        <v/>
      </c>
      <c r="C65" s="9" t="str">
        <f t="shared" si="3"/>
        <v/>
      </c>
      <c r="D65" s="12" t="str">
        <f t="shared" si="6"/>
        <v/>
      </c>
      <c r="E65" s="13" t="str">
        <f>IF(AND($B65&lt;&gt;"",$B65&lt;=$G$4),$G64*C65*$D$6/360,IF(B65&lt;&gt;"",$G64*C65*$G$5/360,IF(AND(B64&lt;&gt;"",B64=$D$5),SUM($E$10:E64),"")))</f>
        <v/>
      </c>
      <c r="F65" s="49" t="str">
        <f t="shared" si="4"/>
        <v/>
      </c>
      <c r="G65" s="12" t="str">
        <f t="shared" si="5"/>
        <v/>
      </c>
    </row>
    <row r="66" spans="1:8" ht="16.5" customHeight="1">
      <c r="A66" s="7" t="str">
        <f t="shared" si="0"/>
        <v/>
      </c>
      <c r="B66" s="8" t="str">
        <f t="shared" si="1"/>
        <v/>
      </c>
      <c r="C66" s="9" t="str">
        <f t="shared" si="3"/>
        <v/>
      </c>
      <c r="D66" s="12" t="str">
        <f t="shared" si="6"/>
        <v/>
      </c>
      <c r="E66" s="13" t="str">
        <f>IF(AND($B66&lt;&gt;"",$B66&lt;=$G$4),$G65*C66*$D$6/360,IF(B66&lt;&gt;"",$G65*C66*$G$5/360,IF(AND(B65&lt;&gt;"",B65=$D$5),SUM($E$10:E65),"")))</f>
        <v/>
      </c>
      <c r="F66" s="49" t="str">
        <f t="shared" si="4"/>
        <v/>
      </c>
      <c r="G66" s="12" t="str">
        <f t="shared" si="5"/>
        <v/>
      </c>
    </row>
    <row r="67" spans="1:8" ht="16.5" customHeight="1">
      <c r="A67" s="7" t="str">
        <f t="shared" si="0"/>
        <v/>
      </c>
      <c r="B67" s="8" t="str">
        <f t="shared" si="1"/>
        <v/>
      </c>
      <c r="C67" s="9" t="str">
        <f t="shared" si="3"/>
        <v/>
      </c>
      <c r="D67" s="12" t="str">
        <f t="shared" si="6"/>
        <v/>
      </c>
      <c r="E67" s="13" t="str">
        <f>IF(AND($B67&lt;&gt;"",$B67&lt;=$G$4),$G66*C67*$D$6/360,IF(B67&lt;&gt;"",$G66*C67*$G$5/360,IF(AND(B66&lt;&gt;"",B66=$D$5),SUM($E$10:E66),"")))</f>
        <v/>
      </c>
      <c r="F67" s="49" t="str">
        <f t="shared" si="4"/>
        <v/>
      </c>
      <c r="G67" s="12" t="str">
        <f t="shared" si="5"/>
        <v/>
      </c>
    </row>
    <row r="68" spans="1:8" ht="16.5" customHeight="1">
      <c r="A68" s="7" t="str">
        <f t="shared" si="0"/>
        <v/>
      </c>
      <c r="B68" s="8" t="str">
        <f t="shared" si="1"/>
        <v/>
      </c>
      <c r="C68" s="9" t="str">
        <f t="shared" si="3"/>
        <v/>
      </c>
      <c r="D68" s="12" t="str">
        <f t="shared" si="6"/>
        <v/>
      </c>
      <c r="E68" s="13" t="str">
        <f>IF(AND($B68&lt;&gt;"",$B68&lt;=$G$4),$G67*C68*$D$6/360,IF(B68&lt;&gt;"",$G67*C68*$G$5/360,IF(AND(B67&lt;&gt;"",B67=$D$5),SUM($E$10:E67),"")))</f>
        <v/>
      </c>
      <c r="F68" s="49" t="str">
        <f t="shared" si="4"/>
        <v/>
      </c>
      <c r="G68" s="12" t="str">
        <f t="shared" si="5"/>
        <v/>
      </c>
    </row>
    <row r="69" spans="1:8" ht="16.5" customHeight="1">
      <c r="A69" s="7" t="str">
        <f t="shared" si="0"/>
        <v/>
      </c>
      <c r="B69" s="8" t="str">
        <f t="shared" si="1"/>
        <v/>
      </c>
      <c r="C69" s="9" t="str">
        <f t="shared" si="3"/>
        <v/>
      </c>
      <c r="D69" s="12" t="str">
        <f t="shared" si="6"/>
        <v/>
      </c>
      <c r="E69" s="13" t="str">
        <f>IF(AND($B69&lt;&gt;"",$B69&lt;=$G$4),$G68*C69*$D$6/360,IF(B69&lt;&gt;"",$G68*C69*$G$5/360,IF(AND(B68&lt;&gt;"",B68=$D$5),SUM($E$10:E68),"")))</f>
        <v/>
      </c>
      <c r="F69" s="49" t="str">
        <f t="shared" si="4"/>
        <v/>
      </c>
      <c r="G69" s="12" t="str">
        <f t="shared" si="5"/>
        <v/>
      </c>
    </row>
    <row r="70" spans="1:8" ht="16.5" customHeight="1">
      <c r="A70" s="7" t="str">
        <f t="shared" si="0"/>
        <v/>
      </c>
      <c r="B70" s="8" t="str">
        <f t="shared" si="1"/>
        <v/>
      </c>
      <c r="C70" s="9" t="str">
        <f t="shared" si="3"/>
        <v/>
      </c>
      <c r="D70" s="12" t="str">
        <f t="shared" si="6"/>
        <v/>
      </c>
      <c r="E70" s="13" t="str">
        <f>IF(AND($B70&lt;&gt;"",$B70&lt;=$G$4),$G69*C70*$D$6/360,IF(B70&lt;&gt;"",$G69*C70*$G$5/360,IF(AND(B69&lt;&gt;"",B69=$D$5),SUM($E$10:E69),"")))</f>
        <v/>
      </c>
      <c r="F70" s="49" t="str">
        <f t="shared" si="4"/>
        <v/>
      </c>
      <c r="G70" s="12" t="str">
        <f t="shared" si="5"/>
        <v/>
      </c>
    </row>
    <row r="71" spans="1:8" ht="16.5" customHeight="1">
      <c r="A71" s="7" t="str">
        <f t="shared" si="0"/>
        <v/>
      </c>
      <c r="B71" s="8" t="str">
        <f t="shared" si="1"/>
        <v/>
      </c>
      <c r="C71" s="9" t="str">
        <f t="shared" si="3"/>
        <v/>
      </c>
      <c r="D71" s="12" t="str">
        <f t="shared" si="6"/>
        <v/>
      </c>
      <c r="E71" s="13" t="str">
        <f>IF(AND($B71&lt;&gt;"",$B71&lt;=$G$4),$G70*C71*$D$6/360,IF(B71&lt;&gt;"",$G70*C71*$G$5/360,IF(AND(B70&lt;&gt;"",B70=$D$5),SUM($E$10:E70),"")))</f>
        <v/>
      </c>
      <c r="F71" s="49" t="str">
        <f t="shared" si="4"/>
        <v/>
      </c>
      <c r="G71" s="12" t="str">
        <f t="shared" si="5"/>
        <v/>
      </c>
    </row>
    <row r="72" spans="1:8" ht="16.5" customHeight="1">
      <c r="A72" s="7" t="str">
        <f t="shared" si="0"/>
        <v/>
      </c>
      <c r="B72" s="8" t="str">
        <f t="shared" si="1"/>
        <v/>
      </c>
      <c r="C72" s="9" t="str">
        <f t="shared" si="3"/>
        <v/>
      </c>
      <c r="D72" s="12" t="str">
        <f t="shared" si="6"/>
        <v/>
      </c>
      <c r="E72" s="13" t="str">
        <f>IF(AND($B72&lt;&gt;"",$B72&lt;=$G$4),$G71*C72*$D$6/360,IF(B72&lt;&gt;"",$G71*C72*$G$5/360,IF(AND(B71&lt;&gt;"",B71=$D$5),SUM($E$10:E71),"")))</f>
        <v/>
      </c>
      <c r="F72" s="49" t="str">
        <f t="shared" si="4"/>
        <v/>
      </c>
      <c r="G72" s="12" t="str">
        <f t="shared" si="5"/>
        <v/>
      </c>
      <c r="H72" s="75"/>
    </row>
    <row r="73" spans="1:8" ht="16.5" customHeight="1">
      <c r="A73" s="7" t="str">
        <f t="shared" si="0"/>
        <v/>
      </c>
      <c r="B73" s="8" t="str">
        <f t="shared" si="1"/>
        <v/>
      </c>
      <c r="C73" s="9" t="str">
        <f t="shared" si="3"/>
        <v/>
      </c>
      <c r="D73" s="12" t="str">
        <f t="shared" si="6"/>
        <v/>
      </c>
      <c r="E73" s="13" t="str">
        <f>IF(AND($B73&lt;&gt;"",$B73&lt;=$G$4),$G72*C73*$D$6/360,IF(B73&lt;&gt;"",$G72*C73*$G$5/360,IF(AND(B72&lt;&gt;"",B72=$D$5),SUM($E$10:E72),"")))</f>
        <v/>
      </c>
      <c r="F73" s="49" t="str">
        <f t="shared" si="4"/>
        <v/>
      </c>
      <c r="G73" s="12" t="str">
        <f t="shared" si="5"/>
        <v/>
      </c>
      <c r="H73" s="75"/>
    </row>
    <row r="74" spans="1:8" ht="16.5" customHeight="1">
      <c r="A74" s="7" t="str">
        <f t="shared" si="0"/>
        <v/>
      </c>
      <c r="B74" s="8" t="str">
        <f t="shared" si="1"/>
        <v/>
      </c>
      <c r="C74" s="9" t="str">
        <f t="shared" si="3"/>
        <v/>
      </c>
      <c r="D74" s="12" t="str">
        <f t="shared" si="6"/>
        <v/>
      </c>
      <c r="E74" s="13" t="str">
        <f>IF(AND($B74&lt;&gt;"",$B74&lt;=$G$4),$G73*C74*$D$6/360,IF(B74&lt;&gt;"",$G73*C74*$G$5/360,IF(AND(B73&lt;&gt;"",B73=$D$5),SUM($E$10:E73),"")))</f>
        <v/>
      </c>
      <c r="F74" s="49" t="str">
        <f t="shared" si="4"/>
        <v/>
      </c>
      <c r="G74" s="12" t="str">
        <f t="shared" si="5"/>
        <v/>
      </c>
      <c r="H74" s="75"/>
    </row>
    <row r="75" spans="1:8" ht="16.5" customHeight="1">
      <c r="A75" s="7" t="str">
        <f t="shared" ref="A75:A138" si="7">IF(B74&lt;$D$5,DATE(YEAR(A74),MONTH(A74)+1,DAY(A74)),IF(B74=$D$5,"Tổng",""))</f>
        <v/>
      </c>
      <c r="B75" s="8" t="str">
        <f t="shared" ref="B75:B138" si="8">IF(B74&lt;$D$5,B74+1,"")</f>
        <v/>
      </c>
      <c r="C75" s="9" t="str">
        <f t="shared" si="3"/>
        <v/>
      </c>
      <c r="D75" s="12" t="str">
        <f t="shared" si="6"/>
        <v/>
      </c>
      <c r="E75" s="13" t="str">
        <f>IF(AND($B75&lt;&gt;"",$B75&lt;=$G$4),$G74*C75*$D$6/360,IF(B75&lt;&gt;"",$G74*C75*$G$5/360,IF(AND(B74&lt;&gt;"",B74=$D$5),SUM($E$10:E74),"")))</f>
        <v/>
      </c>
      <c r="F75" s="49" t="str">
        <f t="shared" si="4"/>
        <v/>
      </c>
      <c r="G75" s="12" t="str">
        <f t="shared" si="5"/>
        <v/>
      </c>
      <c r="H75" s="75"/>
    </row>
    <row r="76" spans="1:8" ht="16.5" customHeight="1">
      <c r="A76" s="7" t="str">
        <f t="shared" si="7"/>
        <v/>
      </c>
      <c r="B76" s="8" t="str">
        <f t="shared" si="8"/>
        <v/>
      </c>
      <c r="C76" s="9" t="str">
        <f t="shared" ref="C76:C139" si="9">IF(B76&lt;&gt;"",A76-A75,"")</f>
        <v/>
      </c>
      <c r="D76" s="12" t="str">
        <f t="shared" si="6"/>
        <v/>
      </c>
      <c r="E76" s="13" t="str">
        <f>IF(AND($B76&lt;&gt;"",$B76&lt;=$G$4),$G75*C76*$D$6/360,IF(B76&lt;&gt;"",$G75*C76*$G$5/360,IF(AND(B75&lt;&gt;"",B75=$D$5),SUM($E$10:E75),"")))</f>
        <v/>
      </c>
      <c r="F76" s="49" t="str">
        <f t="shared" ref="F76:F139" si="10">IF(D76&lt;&gt;"",D76+E76,"")</f>
        <v/>
      </c>
      <c r="G76" s="12" t="str">
        <f t="shared" si="5"/>
        <v/>
      </c>
      <c r="H76" s="75"/>
    </row>
    <row r="77" spans="1:8" ht="16.5" customHeight="1">
      <c r="A77" s="7" t="str">
        <f t="shared" si="7"/>
        <v/>
      </c>
      <c r="B77" s="8" t="str">
        <f t="shared" si="8"/>
        <v/>
      </c>
      <c r="C77" s="9" t="str">
        <f t="shared" si="9"/>
        <v/>
      </c>
      <c r="D77" s="12" t="str">
        <f t="shared" si="6"/>
        <v/>
      </c>
      <c r="E77" s="13" t="str">
        <f>IF(AND($B77&lt;&gt;"",$B77&lt;=$G$4),$G76*C77*$D$6/360,IF(B77&lt;&gt;"",$G76*C77*$G$5/360,IF(AND(B76&lt;&gt;"",B76=$D$5),SUM($E$10:E76),"")))</f>
        <v/>
      </c>
      <c r="F77" s="49" t="str">
        <f t="shared" si="10"/>
        <v/>
      </c>
      <c r="G77" s="12" t="str">
        <f t="shared" ref="G77:G140" si="11">IF($B77&lt;&gt;"",G76-D77,"")</f>
        <v/>
      </c>
      <c r="H77" s="75"/>
    </row>
    <row r="78" spans="1:8" ht="16.5" customHeight="1">
      <c r="A78" s="7" t="str">
        <f t="shared" si="7"/>
        <v/>
      </c>
      <c r="B78" s="8" t="str">
        <f t="shared" si="8"/>
        <v/>
      </c>
      <c r="C78" s="9" t="str">
        <f t="shared" si="9"/>
        <v/>
      </c>
      <c r="D78" s="12" t="str">
        <f t="shared" si="6"/>
        <v/>
      </c>
      <c r="E78" s="13" t="str">
        <f>IF(AND($B78&lt;&gt;"",$B78&lt;=$G$4),$G77*C78*$D$6/360,IF(B78&lt;&gt;"",$G77*C78*$G$5/360,IF(AND(B77&lt;&gt;"",B77=$D$5),SUM($E$10:E77),"")))</f>
        <v/>
      </c>
      <c r="F78" s="49" t="str">
        <f t="shared" si="10"/>
        <v/>
      </c>
      <c r="G78" s="12" t="str">
        <f t="shared" si="11"/>
        <v/>
      </c>
      <c r="H78" s="75"/>
    </row>
    <row r="79" spans="1:8" ht="16.5" customHeight="1">
      <c r="A79" s="7" t="str">
        <f t="shared" si="7"/>
        <v/>
      </c>
      <c r="B79" s="8" t="str">
        <f t="shared" si="8"/>
        <v/>
      </c>
      <c r="C79" s="9" t="str">
        <f t="shared" si="9"/>
        <v/>
      </c>
      <c r="D79" s="12" t="str">
        <f t="shared" ref="D79:D142" si="12">IF($B78&lt;$D$5,IF(B78&lt;$G$7,0,$D$4/($D$5-$G$7)),IF($B78=$D$5,$D$4,""))</f>
        <v/>
      </c>
      <c r="E79" s="13" t="str">
        <f>IF(AND($B79&lt;&gt;"",$B79&lt;=$G$4),$G78*C79*$D$6/360,IF(B79&lt;&gt;"",$G78*C79*$G$5/360,IF(AND(B78&lt;&gt;"",B78=$D$5),SUM($E$10:E78),"")))</f>
        <v/>
      </c>
      <c r="F79" s="49" t="str">
        <f t="shared" si="10"/>
        <v/>
      </c>
      <c r="G79" s="12" t="str">
        <f t="shared" si="11"/>
        <v/>
      </c>
      <c r="H79" s="75"/>
    </row>
    <row r="80" spans="1:8" ht="16.5" customHeight="1">
      <c r="A80" s="7" t="str">
        <f t="shared" si="7"/>
        <v/>
      </c>
      <c r="B80" s="8" t="str">
        <f t="shared" si="8"/>
        <v/>
      </c>
      <c r="C80" s="9" t="str">
        <f t="shared" si="9"/>
        <v/>
      </c>
      <c r="D80" s="12" t="str">
        <f t="shared" si="12"/>
        <v/>
      </c>
      <c r="E80" s="13" t="str">
        <f>IF(AND($B80&lt;&gt;"",$B80&lt;=$G$4),$G79*C80*$D$6/360,IF(B80&lt;&gt;"",$G79*C80*$G$5/360,IF(AND(B79&lt;&gt;"",B79=$D$5),SUM($E$10:E79),"")))</f>
        <v/>
      </c>
      <c r="F80" s="49" t="str">
        <f t="shared" si="10"/>
        <v/>
      </c>
      <c r="G80" s="12" t="str">
        <f t="shared" si="11"/>
        <v/>
      </c>
      <c r="H80" s="75"/>
    </row>
    <row r="81" spans="1:8" ht="16.5" customHeight="1">
      <c r="A81" s="7" t="str">
        <f t="shared" si="7"/>
        <v/>
      </c>
      <c r="B81" s="8" t="str">
        <f t="shared" si="8"/>
        <v/>
      </c>
      <c r="C81" s="9" t="str">
        <f t="shared" si="9"/>
        <v/>
      </c>
      <c r="D81" s="12" t="str">
        <f t="shared" si="12"/>
        <v/>
      </c>
      <c r="E81" s="13" t="str">
        <f>IF(AND($B81&lt;&gt;"",$B81&lt;=$G$4),$G80*C81*$D$6/360,IF(B81&lt;&gt;"",$G80*C81*$G$5/360,IF(AND(B80&lt;&gt;"",B80=$D$5),SUM($E$10:E80),"")))</f>
        <v/>
      </c>
      <c r="F81" s="49" t="str">
        <f t="shared" si="10"/>
        <v/>
      </c>
      <c r="G81" s="12" t="str">
        <f t="shared" si="11"/>
        <v/>
      </c>
      <c r="H81" s="75"/>
    </row>
    <row r="82" spans="1:8" ht="16.5" customHeight="1">
      <c r="A82" s="7" t="str">
        <f t="shared" si="7"/>
        <v/>
      </c>
      <c r="B82" s="8" t="str">
        <f t="shared" si="8"/>
        <v/>
      </c>
      <c r="C82" s="9" t="str">
        <f t="shared" si="9"/>
        <v/>
      </c>
      <c r="D82" s="12" t="str">
        <f t="shared" si="12"/>
        <v/>
      </c>
      <c r="E82" s="13" t="str">
        <f>IF(AND($B82&lt;&gt;"",$B82&lt;=$G$4),$G81*C82*$D$6/360,IF(B82&lt;&gt;"",$G81*C82*$G$5/360,IF(AND(B81&lt;&gt;"",B81=$D$5),SUM($E$10:E81),"")))</f>
        <v/>
      </c>
      <c r="F82" s="49" t="str">
        <f t="shared" si="10"/>
        <v/>
      </c>
      <c r="G82" s="12" t="str">
        <f t="shared" si="11"/>
        <v/>
      </c>
      <c r="H82" s="75"/>
    </row>
    <row r="83" spans="1:8" ht="16.5" customHeight="1">
      <c r="A83" s="7" t="str">
        <f t="shared" si="7"/>
        <v/>
      </c>
      <c r="B83" s="8" t="str">
        <f t="shared" si="8"/>
        <v/>
      </c>
      <c r="C83" s="9" t="str">
        <f t="shared" si="9"/>
        <v/>
      </c>
      <c r="D83" s="12" t="str">
        <f t="shared" si="12"/>
        <v/>
      </c>
      <c r="E83" s="13" t="str">
        <f>IF(AND($B83&lt;&gt;"",$B83&lt;=$G$4),$G82*C83*$D$6/360,IF(B83&lt;&gt;"",$G82*C83*$G$5/360,IF(AND(B82&lt;&gt;"",B82=$D$5),SUM($E$10:E82),"")))</f>
        <v/>
      </c>
      <c r="F83" s="49" t="str">
        <f t="shared" si="10"/>
        <v/>
      </c>
      <c r="G83" s="12" t="str">
        <f t="shared" si="11"/>
        <v/>
      </c>
      <c r="H83" s="75"/>
    </row>
    <row r="84" spans="1:8" ht="16.5" customHeight="1">
      <c r="A84" s="7" t="str">
        <f t="shared" si="7"/>
        <v/>
      </c>
      <c r="B84" s="8" t="str">
        <f t="shared" si="8"/>
        <v/>
      </c>
      <c r="C84" s="9" t="str">
        <f t="shared" si="9"/>
        <v/>
      </c>
      <c r="D84" s="12" t="str">
        <f t="shared" si="12"/>
        <v/>
      </c>
      <c r="E84" s="13" t="str">
        <f>IF(AND($B84&lt;&gt;"",$B84&lt;=$G$4),$G83*C84*$D$6/360,IF(B84&lt;&gt;"",$G83*C84*$G$5/360,IF(AND(B83&lt;&gt;"",B83=$D$5),SUM($E$10:E83),"")))</f>
        <v/>
      </c>
      <c r="F84" s="49" t="str">
        <f t="shared" si="10"/>
        <v/>
      </c>
      <c r="G84" s="12" t="str">
        <f t="shared" si="11"/>
        <v/>
      </c>
      <c r="H84" s="75"/>
    </row>
    <row r="85" spans="1:8" ht="16.5" customHeight="1">
      <c r="A85" s="7" t="str">
        <f t="shared" si="7"/>
        <v/>
      </c>
      <c r="B85" s="8" t="str">
        <f t="shared" si="8"/>
        <v/>
      </c>
      <c r="C85" s="9" t="str">
        <f t="shared" si="9"/>
        <v/>
      </c>
      <c r="D85" s="12" t="str">
        <f t="shared" si="12"/>
        <v/>
      </c>
      <c r="E85" s="13" t="str">
        <f>IF(AND($B85&lt;&gt;"",$B85&lt;=$G$4),$G84*C85*$D$6/360,IF(B85&lt;&gt;"",$G84*C85*$G$5/360,IF(AND(B84&lt;&gt;"",B84=$D$5),SUM($E$10:E84),"")))</f>
        <v/>
      </c>
      <c r="F85" s="49" t="str">
        <f t="shared" si="10"/>
        <v/>
      </c>
      <c r="G85" s="12" t="str">
        <f t="shared" si="11"/>
        <v/>
      </c>
      <c r="H85" s="75"/>
    </row>
    <row r="86" spans="1:8" ht="16.5" customHeight="1">
      <c r="A86" s="7" t="str">
        <f t="shared" si="7"/>
        <v/>
      </c>
      <c r="B86" s="8" t="str">
        <f t="shared" si="8"/>
        <v/>
      </c>
      <c r="C86" s="9" t="str">
        <f t="shared" si="9"/>
        <v/>
      </c>
      <c r="D86" s="12" t="str">
        <f t="shared" si="12"/>
        <v/>
      </c>
      <c r="E86" s="13" t="str">
        <f>IF(AND($B86&lt;&gt;"",$B86&lt;=$G$4),$G85*C86*$D$6/360,IF(B86&lt;&gt;"",$G85*C86*$G$5/360,IF(AND(B85&lt;&gt;"",B85=$D$5),SUM($E$10:E85),"")))</f>
        <v/>
      </c>
      <c r="F86" s="49" t="str">
        <f t="shared" si="10"/>
        <v/>
      </c>
      <c r="G86" s="12" t="str">
        <f t="shared" si="11"/>
        <v/>
      </c>
      <c r="H86" s="75"/>
    </row>
    <row r="87" spans="1:8" ht="16.5" customHeight="1">
      <c r="A87" s="7" t="str">
        <f t="shared" si="7"/>
        <v/>
      </c>
      <c r="B87" s="8" t="str">
        <f t="shared" si="8"/>
        <v/>
      </c>
      <c r="C87" s="9" t="str">
        <f t="shared" si="9"/>
        <v/>
      </c>
      <c r="D87" s="12" t="str">
        <f t="shared" si="12"/>
        <v/>
      </c>
      <c r="E87" s="13" t="str">
        <f>IF(AND($B87&lt;&gt;"",$B87&lt;=$G$4),$G86*C87*$D$6/360,IF(B87&lt;&gt;"",$G86*C87*$G$5/360,IF(AND(B86&lt;&gt;"",B86=$D$5),SUM($E$10:E86),"")))</f>
        <v/>
      </c>
      <c r="F87" s="49" t="str">
        <f t="shared" si="10"/>
        <v/>
      </c>
      <c r="G87" s="12" t="str">
        <f t="shared" si="11"/>
        <v/>
      </c>
      <c r="H87" s="75"/>
    </row>
    <row r="88" spans="1:8" ht="16.5" customHeight="1">
      <c r="A88" s="7" t="str">
        <f t="shared" si="7"/>
        <v/>
      </c>
      <c r="B88" s="8" t="str">
        <f t="shared" si="8"/>
        <v/>
      </c>
      <c r="C88" s="9" t="str">
        <f t="shared" si="9"/>
        <v/>
      </c>
      <c r="D88" s="12" t="str">
        <f t="shared" si="12"/>
        <v/>
      </c>
      <c r="E88" s="13" t="str">
        <f>IF(AND($B88&lt;&gt;"",$B88&lt;=$G$4),$G87*C88*$D$6/360,IF(B88&lt;&gt;"",$G87*C88*$G$5/360,IF(AND(B87&lt;&gt;"",B87=$D$5),SUM($E$10:E87),"")))</f>
        <v/>
      </c>
      <c r="F88" s="49" t="str">
        <f t="shared" si="10"/>
        <v/>
      </c>
      <c r="G88" s="12" t="str">
        <f t="shared" si="11"/>
        <v/>
      </c>
      <c r="H88" s="75"/>
    </row>
    <row r="89" spans="1:8" ht="16.5" customHeight="1">
      <c r="A89" s="7" t="str">
        <f t="shared" si="7"/>
        <v/>
      </c>
      <c r="B89" s="8" t="str">
        <f t="shared" si="8"/>
        <v/>
      </c>
      <c r="C89" s="9" t="str">
        <f t="shared" si="9"/>
        <v/>
      </c>
      <c r="D89" s="12" t="str">
        <f t="shared" si="12"/>
        <v/>
      </c>
      <c r="E89" s="13" t="str">
        <f>IF(AND($B89&lt;&gt;"",$B89&lt;=$G$4),$G88*C89*$D$6/360,IF(B89&lt;&gt;"",$G88*C89*$G$5/360,IF(AND(B88&lt;&gt;"",B88=$D$5),SUM($E$10:E88),"")))</f>
        <v/>
      </c>
      <c r="F89" s="49" t="str">
        <f t="shared" si="10"/>
        <v/>
      </c>
      <c r="G89" s="12" t="str">
        <f t="shared" si="11"/>
        <v/>
      </c>
      <c r="H89" s="75"/>
    </row>
    <row r="90" spans="1:8" ht="16.5" customHeight="1">
      <c r="A90" s="7" t="str">
        <f t="shared" si="7"/>
        <v/>
      </c>
      <c r="B90" s="8" t="str">
        <f t="shared" si="8"/>
        <v/>
      </c>
      <c r="C90" s="9" t="str">
        <f t="shared" si="9"/>
        <v/>
      </c>
      <c r="D90" s="12" t="str">
        <f t="shared" si="12"/>
        <v/>
      </c>
      <c r="E90" s="13" t="str">
        <f>IF(AND($B90&lt;&gt;"",$B90&lt;=$G$4),$G89*C90*$D$6/360,IF(B90&lt;&gt;"",$G89*C90*$G$5/360,IF(AND(B89&lt;&gt;"",B89=$D$5),SUM($E$10:E89),"")))</f>
        <v/>
      </c>
      <c r="F90" s="49" t="str">
        <f t="shared" si="10"/>
        <v/>
      </c>
      <c r="G90" s="12" t="str">
        <f t="shared" si="11"/>
        <v/>
      </c>
      <c r="H90" s="75"/>
    </row>
    <row r="91" spans="1:8" ht="16.5" customHeight="1">
      <c r="A91" s="7" t="str">
        <f t="shared" si="7"/>
        <v/>
      </c>
      <c r="B91" s="8" t="str">
        <f t="shared" si="8"/>
        <v/>
      </c>
      <c r="C91" s="9" t="str">
        <f t="shared" si="9"/>
        <v/>
      </c>
      <c r="D91" s="12" t="str">
        <f t="shared" si="12"/>
        <v/>
      </c>
      <c r="E91" s="13" t="str">
        <f>IF(AND($B91&lt;&gt;"",$B91&lt;=$G$4),$G90*C91*$D$6/360,IF(B91&lt;&gt;"",$G90*C91*$G$5/360,IF(AND(B90&lt;&gt;"",B90=$D$5),SUM($E$10:E90),"")))</f>
        <v/>
      </c>
      <c r="F91" s="49" t="str">
        <f t="shared" si="10"/>
        <v/>
      </c>
      <c r="G91" s="12" t="str">
        <f t="shared" si="11"/>
        <v/>
      </c>
      <c r="H91" s="75"/>
    </row>
    <row r="92" spans="1:8" ht="16.5" customHeight="1">
      <c r="A92" s="7" t="str">
        <f t="shared" si="7"/>
        <v/>
      </c>
      <c r="B92" s="8" t="str">
        <f t="shared" si="8"/>
        <v/>
      </c>
      <c r="C92" s="9" t="str">
        <f t="shared" si="9"/>
        <v/>
      </c>
      <c r="D92" s="12" t="str">
        <f t="shared" si="12"/>
        <v/>
      </c>
      <c r="E92" s="13" t="str">
        <f>IF(AND($B92&lt;&gt;"",$B92&lt;=$G$4),$G91*C92*$D$6/360,IF(B92&lt;&gt;"",$G91*C92*$G$5/360,IF(AND(B91&lt;&gt;"",B91=$D$5),SUM($E$10:E91),"")))</f>
        <v/>
      </c>
      <c r="F92" s="49" t="str">
        <f t="shared" si="10"/>
        <v/>
      </c>
      <c r="G92" s="12" t="str">
        <f t="shared" si="11"/>
        <v/>
      </c>
      <c r="H92" s="75"/>
    </row>
    <row r="93" spans="1:8" ht="16.5" customHeight="1">
      <c r="A93" s="7" t="str">
        <f t="shared" si="7"/>
        <v/>
      </c>
      <c r="B93" s="8" t="str">
        <f t="shared" si="8"/>
        <v/>
      </c>
      <c r="C93" s="9" t="str">
        <f t="shared" si="9"/>
        <v/>
      </c>
      <c r="D93" s="12" t="str">
        <f t="shared" si="12"/>
        <v/>
      </c>
      <c r="E93" s="13" t="str">
        <f>IF(AND($B93&lt;&gt;"",$B93&lt;=$G$4),$G92*C93*$D$6/360,IF(B93&lt;&gt;"",$G92*C93*$G$5/360,IF(AND(B92&lt;&gt;"",B92=$D$5),SUM($E$10:E92),"")))</f>
        <v/>
      </c>
      <c r="F93" s="49" t="str">
        <f t="shared" si="10"/>
        <v/>
      </c>
      <c r="G93" s="12" t="str">
        <f t="shared" si="11"/>
        <v/>
      </c>
      <c r="H93" s="75"/>
    </row>
    <row r="94" spans="1:8" ht="16.5" customHeight="1">
      <c r="A94" s="7" t="str">
        <f t="shared" si="7"/>
        <v/>
      </c>
      <c r="B94" s="8" t="str">
        <f t="shared" si="8"/>
        <v/>
      </c>
      <c r="C94" s="9" t="str">
        <f t="shared" si="9"/>
        <v/>
      </c>
      <c r="D94" s="12" t="str">
        <f t="shared" si="12"/>
        <v/>
      </c>
      <c r="E94" s="13" t="str">
        <f>IF(AND($B94&lt;&gt;"",$B94&lt;=$G$4),$G93*C94*$D$6/360,IF(B94&lt;&gt;"",$G93*C94*$G$5/360,IF(AND(B93&lt;&gt;"",B93=$D$5),SUM($E$10:E93),"")))</f>
        <v/>
      </c>
      <c r="F94" s="49" t="str">
        <f t="shared" si="10"/>
        <v/>
      </c>
      <c r="G94" s="12" t="str">
        <f t="shared" si="11"/>
        <v/>
      </c>
      <c r="H94" s="75"/>
    </row>
    <row r="95" spans="1:8" ht="16.5" customHeight="1">
      <c r="A95" s="7" t="str">
        <f t="shared" si="7"/>
        <v/>
      </c>
      <c r="B95" s="8" t="str">
        <f t="shared" si="8"/>
        <v/>
      </c>
      <c r="C95" s="9" t="str">
        <f t="shared" si="9"/>
        <v/>
      </c>
      <c r="D95" s="12" t="str">
        <f t="shared" si="12"/>
        <v/>
      </c>
      <c r="E95" s="13" t="str">
        <f>IF(AND($B95&lt;&gt;"",$B95&lt;=$G$4),$G94*C95*$D$6/360,IF(B95&lt;&gt;"",$G94*C95*$G$5/360,IF(AND(B94&lt;&gt;"",B94=$D$5),SUM($E$10:E94),"")))</f>
        <v/>
      </c>
      <c r="F95" s="49" t="str">
        <f t="shared" si="10"/>
        <v/>
      </c>
      <c r="G95" s="12" t="str">
        <f t="shared" si="11"/>
        <v/>
      </c>
      <c r="H95" s="75"/>
    </row>
    <row r="96" spans="1:8" ht="16.5" customHeight="1">
      <c r="A96" s="7" t="str">
        <f>IF(B95&lt;$D$5,DATE(YEAR(A95),MONTH(A95)+1,DAY(A95)),IF(B95=$D$5,"Tổng",""))</f>
        <v/>
      </c>
      <c r="B96" s="8" t="str">
        <f>IF(B95&lt;$D$5,B95+1,"")</f>
        <v/>
      </c>
      <c r="C96" s="9" t="str">
        <f>IF(B96&lt;&gt;"",A96-A95,"")</f>
        <v/>
      </c>
      <c r="D96" s="12" t="str">
        <f>IF($B95&lt;$D$5,IF(B95&lt;$G$7,0,$D$4/($D$5-$G$7)),IF($B95=$D$5,$D$4,""))</f>
        <v/>
      </c>
      <c r="E96" s="13" t="str">
        <f>IF(AND($B96&lt;&gt;"",$B96&lt;=$G$4),$G95*C96*$D$6/360,IF(B96&lt;&gt;"",$G95*C96*$G$5/360,IF(AND(B95&lt;&gt;"",B95=$D$5),SUM($E$10:E95),"")))</f>
        <v/>
      </c>
      <c r="F96" s="49" t="str">
        <f t="shared" si="10"/>
        <v/>
      </c>
      <c r="G96" s="12" t="str">
        <f>IF($B96&lt;&gt;"",G95-D96,"")</f>
        <v/>
      </c>
      <c r="H96" s="75"/>
    </row>
    <row r="97" spans="1:8" ht="16.5" customHeight="1">
      <c r="A97" s="7" t="str">
        <f t="shared" si="7"/>
        <v/>
      </c>
      <c r="B97" s="8" t="str">
        <f t="shared" si="8"/>
        <v/>
      </c>
      <c r="C97" s="9" t="str">
        <f t="shared" si="9"/>
        <v/>
      </c>
      <c r="D97" s="12" t="str">
        <f t="shared" si="12"/>
        <v/>
      </c>
      <c r="E97" s="13" t="str">
        <f>IF(AND($B97&lt;&gt;"",$B97&lt;=$G$4),$G96*C97*$D$6/360,IF(B97&lt;&gt;"",$G96*C97*$G$5/360,IF(AND(B96&lt;&gt;"",B96=$D$5),SUM($E$10:E96),"")))</f>
        <v/>
      </c>
      <c r="F97" s="49" t="str">
        <f t="shared" si="10"/>
        <v/>
      </c>
      <c r="G97" s="12" t="str">
        <f t="shared" si="11"/>
        <v/>
      </c>
      <c r="H97" s="75"/>
    </row>
    <row r="98" spans="1:8" ht="16.5" customHeight="1">
      <c r="A98" s="7" t="str">
        <f t="shared" si="7"/>
        <v/>
      </c>
      <c r="B98" s="8" t="str">
        <f t="shared" si="8"/>
        <v/>
      </c>
      <c r="C98" s="9" t="str">
        <f t="shared" si="9"/>
        <v/>
      </c>
      <c r="D98" s="12" t="str">
        <f t="shared" si="12"/>
        <v/>
      </c>
      <c r="E98" s="13" t="str">
        <f>IF(AND($B98&lt;&gt;"",$B98&lt;=$G$4),$G97*C98*$D$6/360,IF(B98&lt;&gt;"",$G97*C98*$G$5/360,IF(AND(B97&lt;&gt;"",B97=$D$5),SUM($E$10:E97),"")))</f>
        <v/>
      </c>
      <c r="F98" s="49" t="str">
        <f t="shared" si="10"/>
        <v/>
      </c>
      <c r="G98" s="12" t="str">
        <f t="shared" si="11"/>
        <v/>
      </c>
      <c r="H98" s="75"/>
    </row>
    <row r="99" spans="1:8" ht="16.5" customHeight="1">
      <c r="A99" s="7" t="str">
        <f t="shared" si="7"/>
        <v/>
      </c>
      <c r="B99" s="8" t="str">
        <f t="shared" si="8"/>
        <v/>
      </c>
      <c r="C99" s="9" t="str">
        <f t="shared" si="9"/>
        <v/>
      </c>
      <c r="D99" s="12" t="str">
        <f t="shared" si="12"/>
        <v/>
      </c>
      <c r="E99" s="13" t="str">
        <f>IF(AND($B99&lt;&gt;"",$B99&lt;=$G$4),$G98*C99*$D$6/360,IF(B99&lt;&gt;"",$G98*C99*$G$5/360,IF(AND(B98&lt;&gt;"",B98=$D$5),SUM($E$10:E98),"")))</f>
        <v/>
      </c>
      <c r="F99" s="49" t="str">
        <f t="shared" si="10"/>
        <v/>
      </c>
      <c r="G99" s="12" t="str">
        <f t="shared" si="11"/>
        <v/>
      </c>
      <c r="H99" s="75"/>
    </row>
    <row r="100" spans="1:8" ht="16.5" customHeight="1">
      <c r="A100" s="7" t="str">
        <f t="shared" si="7"/>
        <v/>
      </c>
      <c r="B100" s="8" t="str">
        <f t="shared" si="8"/>
        <v/>
      </c>
      <c r="C100" s="9" t="str">
        <f t="shared" si="9"/>
        <v/>
      </c>
      <c r="D100" s="12" t="str">
        <f t="shared" si="12"/>
        <v/>
      </c>
      <c r="E100" s="13" t="str">
        <f>IF(AND($B100&lt;&gt;"",$B100&lt;=$G$4),$G99*C100*$D$6/360,IF(B100&lt;&gt;"",$G99*C100*$G$5/360,IF(AND(B99&lt;&gt;"",B99=$D$5),SUM($E$10:E99),"")))</f>
        <v/>
      </c>
      <c r="F100" s="49" t="str">
        <f t="shared" si="10"/>
        <v/>
      </c>
      <c r="G100" s="12" t="str">
        <f t="shared" si="11"/>
        <v/>
      </c>
      <c r="H100" s="75"/>
    </row>
    <row r="101" spans="1:8" ht="16.5" customHeight="1">
      <c r="A101" s="7" t="str">
        <f t="shared" si="7"/>
        <v/>
      </c>
      <c r="B101" s="8" t="str">
        <f t="shared" si="8"/>
        <v/>
      </c>
      <c r="C101" s="9" t="str">
        <f t="shared" si="9"/>
        <v/>
      </c>
      <c r="D101" s="12" t="str">
        <f t="shared" si="12"/>
        <v/>
      </c>
      <c r="E101" s="13" t="str">
        <f>IF(AND($B101&lt;&gt;"",$B101&lt;=$G$4),$G100*C101*$D$6/360,IF(B101&lt;&gt;"",$G100*C101*$G$5/360,IF(AND(B100&lt;&gt;"",B100=$D$5),SUM($E$10:E100),"")))</f>
        <v/>
      </c>
      <c r="F101" s="49" t="str">
        <f t="shared" si="10"/>
        <v/>
      </c>
      <c r="G101" s="12" t="str">
        <f t="shared" si="11"/>
        <v/>
      </c>
      <c r="H101" s="75"/>
    </row>
    <row r="102" spans="1:8" ht="16.5" customHeight="1">
      <c r="A102" s="7" t="str">
        <f t="shared" si="7"/>
        <v/>
      </c>
      <c r="B102" s="8" t="str">
        <f t="shared" si="8"/>
        <v/>
      </c>
      <c r="C102" s="9" t="str">
        <f t="shared" si="9"/>
        <v/>
      </c>
      <c r="D102" s="12" t="str">
        <f t="shared" si="12"/>
        <v/>
      </c>
      <c r="E102" s="13" t="str">
        <f>IF(AND($B102&lt;&gt;"",$B102&lt;=$G$4),$G101*C102*$D$6/360,IF(B102&lt;&gt;"",$G101*C102*$G$5/360,IF(AND(B101&lt;&gt;"",B101=$D$5),SUM($E$10:E101),"")))</f>
        <v/>
      </c>
      <c r="F102" s="49" t="str">
        <f t="shared" si="10"/>
        <v/>
      </c>
      <c r="G102" s="12" t="str">
        <f t="shared" si="11"/>
        <v/>
      </c>
      <c r="H102" s="75"/>
    </row>
    <row r="103" spans="1:8" ht="16.5" customHeight="1">
      <c r="A103" s="7" t="str">
        <f t="shared" si="7"/>
        <v/>
      </c>
      <c r="B103" s="8" t="str">
        <f t="shared" si="8"/>
        <v/>
      </c>
      <c r="C103" s="9" t="str">
        <f t="shared" si="9"/>
        <v/>
      </c>
      <c r="D103" s="12" t="str">
        <f t="shared" si="12"/>
        <v/>
      </c>
      <c r="E103" s="13" t="str">
        <f>IF(AND($B103&lt;&gt;"",$B103&lt;=$G$4),$G102*C103*$D$6/360,IF(B103&lt;&gt;"",$G102*C103*$G$5/360,IF(AND(B102&lt;&gt;"",B102=$D$5),SUM($E$10:E102),"")))</f>
        <v/>
      </c>
      <c r="F103" s="49" t="str">
        <f t="shared" si="10"/>
        <v/>
      </c>
      <c r="G103" s="12" t="str">
        <f t="shared" si="11"/>
        <v/>
      </c>
      <c r="H103" s="75"/>
    </row>
    <row r="104" spans="1:8" ht="16.5" customHeight="1">
      <c r="A104" s="7" t="str">
        <f t="shared" si="7"/>
        <v/>
      </c>
      <c r="B104" s="8" t="str">
        <f t="shared" si="8"/>
        <v/>
      </c>
      <c r="C104" s="9" t="str">
        <f t="shared" si="9"/>
        <v/>
      </c>
      <c r="D104" s="12" t="str">
        <f t="shared" si="12"/>
        <v/>
      </c>
      <c r="E104" s="13" t="str">
        <f>IF(AND($B104&lt;&gt;"",$B104&lt;=$G$4),$G103*C104*$D$6/360,IF(B104&lt;&gt;"",$G103*C104*$G$5/360,IF(AND(B103&lt;&gt;"",B103=$D$5),SUM($E$10:E103),"")))</f>
        <v/>
      </c>
      <c r="F104" s="49" t="str">
        <f t="shared" si="10"/>
        <v/>
      </c>
      <c r="G104" s="12" t="str">
        <f t="shared" si="11"/>
        <v/>
      </c>
      <c r="H104" s="75"/>
    </row>
    <row r="105" spans="1:8" ht="16.5" customHeight="1">
      <c r="A105" s="7" t="str">
        <f t="shared" si="7"/>
        <v/>
      </c>
      <c r="B105" s="8" t="str">
        <f t="shared" si="8"/>
        <v/>
      </c>
      <c r="C105" s="9" t="str">
        <f t="shared" si="9"/>
        <v/>
      </c>
      <c r="D105" s="12" t="str">
        <f t="shared" si="12"/>
        <v/>
      </c>
      <c r="E105" s="13" t="str">
        <f>IF(AND($B105&lt;&gt;"",$B105&lt;=$G$4),$G104*C105*$D$6/360,IF(B105&lt;&gt;"",$G104*C105*$G$5/360,IF(AND(B104&lt;&gt;"",B104=$D$5),SUM($E$10:E104),"")))</f>
        <v/>
      </c>
      <c r="F105" s="49" t="str">
        <f t="shared" si="10"/>
        <v/>
      </c>
      <c r="G105" s="12" t="str">
        <f t="shared" si="11"/>
        <v/>
      </c>
      <c r="H105" s="75"/>
    </row>
    <row r="106" spans="1:8" ht="16.5" customHeight="1">
      <c r="A106" s="7" t="str">
        <f t="shared" si="7"/>
        <v/>
      </c>
      <c r="B106" s="8" t="str">
        <f t="shared" si="8"/>
        <v/>
      </c>
      <c r="C106" s="9" t="str">
        <f t="shared" si="9"/>
        <v/>
      </c>
      <c r="D106" s="12" t="str">
        <f t="shared" si="12"/>
        <v/>
      </c>
      <c r="E106" s="13" t="str">
        <f>IF(AND($B106&lt;&gt;"",$B106&lt;=$G$4),$G105*C106*$D$6/360,IF(B106&lt;&gt;"",$G105*C106*$G$5/360,IF(AND(B105&lt;&gt;"",B105=$D$5),SUM($E$10:E105),"")))</f>
        <v/>
      </c>
      <c r="F106" s="49" t="str">
        <f t="shared" si="10"/>
        <v/>
      </c>
      <c r="G106" s="12" t="str">
        <f t="shared" si="11"/>
        <v/>
      </c>
      <c r="H106" s="75"/>
    </row>
    <row r="107" spans="1:8" ht="16.5" customHeight="1">
      <c r="A107" s="7" t="str">
        <f t="shared" si="7"/>
        <v/>
      </c>
      <c r="B107" s="8" t="str">
        <f t="shared" si="8"/>
        <v/>
      </c>
      <c r="C107" s="9" t="str">
        <f t="shared" si="9"/>
        <v/>
      </c>
      <c r="D107" s="12" t="str">
        <f t="shared" si="12"/>
        <v/>
      </c>
      <c r="E107" s="13" t="str">
        <f>IF(AND($B107&lt;&gt;"",$B107&lt;=$G$4),$G106*C107*$D$6/360,IF(B107&lt;&gt;"",$G106*C107*$G$5/360,IF(AND(B106&lt;&gt;"",B106=$D$5),SUM($E$10:E106),"")))</f>
        <v/>
      </c>
      <c r="F107" s="49" t="str">
        <f t="shared" si="10"/>
        <v/>
      </c>
      <c r="G107" s="12" t="str">
        <f t="shared" si="11"/>
        <v/>
      </c>
      <c r="H107" s="75"/>
    </row>
    <row r="108" spans="1:8" ht="16.5" customHeight="1">
      <c r="A108" s="3" t="str">
        <f t="shared" si="7"/>
        <v/>
      </c>
      <c r="B108" s="4" t="str">
        <f t="shared" si="8"/>
        <v/>
      </c>
      <c r="C108" s="2" t="str">
        <f t="shared" si="9"/>
        <v/>
      </c>
      <c r="D108" s="14" t="str">
        <f t="shared" si="12"/>
        <v/>
      </c>
      <c r="E108" s="15" t="str">
        <f>IF(AND($B108&lt;&gt;"",$B108&lt;=$G$4),$G107*C108*$D$6/360,IF(B108&lt;&gt;"",$G107*C108*$G$5/360,IF(AND(B107&lt;&gt;"",B107=$D$5),SUM($E$10:E107),"")))</f>
        <v/>
      </c>
      <c r="F108" s="266" t="str">
        <f t="shared" si="10"/>
        <v/>
      </c>
      <c r="G108" s="14" t="str">
        <f t="shared" si="11"/>
        <v/>
      </c>
      <c r="H108" s="75"/>
    </row>
    <row r="109" spans="1:8" ht="16.5" customHeight="1">
      <c r="A109" s="3" t="str">
        <f t="shared" si="7"/>
        <v/>
      </c>
      <c r="B109" s="4" t="str">
        <f t="shared" si="8"/>
        <v/>
      </c>
      <c r="C109" s="2" t="str">
        <f t="shared" si="9"/>
        <v/>
      </c>
      <c r="D109" s="14" t="str">
        <f t="shared" si="12"/>
        <v/>
      </c>
      <c r="E109" s="15" t="str">
        <f>IF(AND($B109&lt;&gt;"",$B109&lt;=$G$4),$G108*C109*$D$6/360,IF(B109&lt;&gt;"",$G108*C109*$G$5/360,IF(AND(B108&lt;&gt;"",B108=$D$5),SUM($E$10:E108),"")))</f>
        <v/>
      </c>
      <c r="F109" s="266" t="str">
        <f t="shared" si="10"/>
        <v/>
      </c>
      <c r="G109" s="14" t="str">
        <f t="shared" si="11"/>
        <v/>
      </c>
      <c r="H109" s="75"/>
    </row>
    <row r="110" spans="1:8" ht="16.5" customHeight="1">
      <c r="A110" s="3" t="str">
        <f t="shared" si="7"/>
        <v/>
      </c>
      <c r="B110" s="4" t="str">
        <f t="shared" si="8"/>
        <v/>
      </c>
      <c r="C110" s="2" t="str">
        <f t="shared" si="9"/>
        <v/>
      </c>
      <c r="D110" s="14" t="str">
        <f t="shared" si="12"/>
        <v/>
      </c>
      <c r="E110" s="15" t="str">
        <f>IF(AND($B110&lt;&gt;"",$B110&lt;=$G$4),$G109*C110*$D$6/360,IF(B110&lt;&gt;"",$G109*C110*$G$5/360,IF(AND(B109&lt;&gt;"",B109=$D$5),SUM($E$10:E109),"")))</f>
        <v/>
      </c>
      <c r="F110" s="266" t="str">
        <f t="shared" si="10"/>
        <v/>
      </c>
      <c r="G110" s="14" t="str">
        <f t="shared" si="11"/>
        <v/>
      </c>
      <c r="H110" s="75"/>
    </row>
    <row r="111" spans="1:8" ht="16.5" customHeight="1">
      <c r="A111" s="3" t="str">
        <f t="shared" si="7"/>
        <v/>
      </c>
      <c r="B111" s="4" t="str">
        <f t="shared" si="8"/>
        <v/>
      </c>
      <c r="C111" s="2" t="str">
        <f t="shared" si="9"/>
        <v/>
      </c>
      <c r="D111" s="14" t="str">
        <f t="shared" si="12"/>
        <v/>
      </c>
      <c r="E111" s="15" t="str">
        <f>IF(AND($B111&lt;&gt;"",$B111&lt;=$G$4),$G110*C111*$D$6/360,IF(B111&lt;&gt;"",$G110*C111*$G$5/360,IF(AND(B110&lt;&gt;"",B110=$D$5),SUM($E$10:E110),"")))</f>
        <v/>
      </c>
      <c r="F111" s="266" t="str">
        <f t="shared" si="10"/>
        <v/>
      </c>
      <c r="G111" s="14" t="str">
        <f t="shared" si="11"/>
        <v/>
      </c>
      <c r="H111" s="75"/>
    </row>
    <row r="112" spans="1:8" ht="16.5" customHeight="1">
      <c r="A112" s="3" t="str">
        <f t="shared" si="7"/>
        <v/>
      </c>
      <c r="B112" s="4" t="str">
        <f t="shared" si="8"/>
        <v/>
      </c>
      <c r="C112" s="2" t="str">
        <f t="shared" si="9"/>
        <v/>
      </c>
      <c r="D112" s="14" t="str">
        <f t="shared" si="12"/>
        <v/>
      </c>
      <c r="E112" s="15" t="str">
        <f>IF(AND($B112&lt;&gt;"",$B112&lt;=$G$4),$G111*C112*$D$6/360,IF(B112&lt;&gt;"",$G111*C112*$G$5/360,IF(AND(B111&lt;&gt;"",B111=$D$5),SUM($E$10:E111),"")))</f>
        <v/>
      </c>
      <c r="F112" s="266" t="str">
        <f t="shared" si="10"/>
        <v/>
      </c>
      <c r="G112" s="14" t="str">
        <f t="shared" si="11"/>
        <v/>
      </c>
      <c r="H112" s="75"/>
    </row>
    <row r="113" spans="1:8" ht="16.5" customHeight="1">
      <c r="A113" s="3" t="str">
        <f t="shared" si="7"/>
        <v/>
      </c>
      <c r="B113" s="4" t="str">
        <f t="shared" si="8"/>
        <v/>
      </c>
      <c r="C113" s="2" t="str">
        <f t="shared" si="9"/>
        <v/>
      </c>
      <c r="D113" s="14" t="str">
        <f t="shared" si="12"/>
        <v/>
      </c>
      <c r="E113" s="15" t="str">
        <f>IF(AND($B113&lt;&gt;"",$B113&lt;=$G$4),$G112*C113*$D$6/360,IF(B113&lt;&gt;"",$G112*C113*$G$5/360,IF(AND(B112&lt;&gt;"",B112=$D$5),SUM($E$10:E112),"")))</f>
        <v/>
      </c>
      <c r="F113" s="266" t="str">
        <f t="shared" si="10"/>
        <v/>
      </c>
      <c r="G113" s="14" t="str">
        <f t="shared" si="11"/>
        <v/>
      </c>
      <c r="H113" s="75"/>
    </row>
    <row r="114" spans="1:8" ht="16.5" customHeight="1">
      <c r="A114" s="3" t="str">
        <f t="shared" si="7"/>
        <v/>
      </c>
      <c r="B114" s="4" t="str">
        <f t="shared" si="8"/>
        <v/>
      </c>
      <c r="C114" s="2" t="str">
        <f t="shared" si="9"/>
        <v/>
      </c>
      <c r="D114" s="14" t="str">
        <f t="shared" si="12"/>
        <v/>
      </c>
      <c r="E114" s="15" t="str">
        <f>IF(AND($B114&lt;&gt;"",$B114&lt;=$G$4),$G113*C114*$D$6/360,IF(B114&lt;&gt;"",$G113*C114*$G$5/360,IF(AND(B113&lt;&gt;"",B113=$D$5),SUM($E$10:E113),"")))</f>
        <v/>
      </c>
      <c r="F114" s="266" t="str">
        <f t="shared" si="10"/>
        <v/>
      </c>
      <c r="G114" s="14" t="str">
        <f t="shared" si="11"/>
        <v/>
      </c>
      <c r="H114" s="75"/>
    </row>
    <row r="115" spans="1:8" ht="16.5" customHeight="1">
      <c r="A115" s="3" t="str">
        <f t="shared" si="7"/>
        <v/>
      </c>
      <c r="B115" s="4" t="str">
        <f t="shared" si="8"/>
        <v/>
      </c>
      <c r="C115" s="2" t="str">
        <f t="shared" si="9"/>
        <v/>
      </c>
      <c r="D115" s="14" t="str">
        <f t="shared" si="12"/>
        <v/>
      </c>
      <c r="E115" s="15" t="str">
        <f>IF(AND($B115&lt;&gt;"",$B115&lt;=$G$4),$G114*C115*$D$6/360,IF(B115&lt;&gt;"",$G114*C115*$G$5/360,IF(AND(B114&lt;&gt;"",B114=$D$5),SUM($E$10:E114),"")))</f>
        <v/>
      </c>
      <c r="F115" s="266" t="str">
        <f t="shared" si="10"/>
        <v/>
      </c>
      <c r="G115" s="14" t="str">
        <f t="shared" si="11"/>
        <v/>
      </c>
      <c r="H115" s="75"/>
    </row>
    <row r="116" spans="1:8" ht="16.5" customHeight="1">
      <c r="A116" s="3" t="str">
        <f t="shared" si="7"/>
        <v/>
      </c>
      <c r="B116" s="4" t="str">
        <f t="shared" si="8"/>
        <v/>
      </c>
      <c r="C116" s="2" t="str">
        <f t="shared" si="9"/>
        <v/>
      </c>
      <c r="D116" s="14" t="str">
        <f t="shared" si="12"/>
        <v/>
      </c>
      <c r="E116" s="15" t="str">
        <f>IF(AND($B116&lt;&gt;"",$B116&lt;=$G$4),$G115*C116*$D$6/360,IF(B116&lt;&gt;"",$G115*C116*$G$5/360,IF(AND(B115&lt;&gt;"",B115=$D$5),SUM($E$10:E115),"")))</f>
        <v/>
      </c>
      <c r="F116" s="266" t="str">
        <f t="shared" si="10"/>
        <v/>
      </c>
      <c r="G116" s="14" t="str">
        <f t="shared" si="11"/>
        <v/>
      </c>
      <c r="H116" s="75"/>
    </row>
    <row r="117" spans="1:8" ht="16.5" customHeight="1">
      <c r="A117" s="3" t="str">
        <f t="shared" si="7"/>
        <v/>
      </c>
      <c r="B117" s="4" t="str">
        <f t="shared" si="8"/>
        <v/>
      </c>
      <c r="C117" s="2" t="str">
        <f t="shared" si="9"/>
        <v/>
      </c>
      <c r="D117" s="14" t="str">
        <f t="shared" si="12"/>
        <v/>
      </c>
      <c r="E117" s="15" t="str">
        <f>IF(AND($B117&lt;&gt;"",$B117&lt;=$G$4),$G116*C117*$D$6/360,IF(B117&lt;&gt;"",$G116*C117*$G$5/360,IF(AND(B116&lt;&gt;"",B116=$D$5),SUM($E$10:E116),"")))</f>
        <v/>
      </c>
      <c r="F117" s="266" t="str">
        <f t="shared" si="10"/>
        <v/>
      </c>
      <c r="G117" s="14" t="str">
        <f t="shared" si="11"/>
        <v/>
      </c>
      <c r="H117" s="75"/>
    </row>
    <row r="118" spans="1:8" ht="16.5" customHeight="1">
      <c r="A118" s="3" t="str">
        <f t="shared" si="7"/>
        <v/>
      </c>
      <c r="B118" s="4" t="str">
        <f t="shared" si="8"/>
        <v/>
      </c>
      <c r="C118" s="2" t="str">
        <f t="shared" si="9"/>
        <v/>
      </c>
      <c r="D118" s="14" t="str">
        <f t="shared" si="12"/>
        <v/>
      </c>
      <c r="E118" s="15" t="str">
        <f>IF(AND($B118&lt;&gt;"",$B118&lt;=$G$4),$G117*C118*$D$6/360,IF(B118&lt;&gt;"",$G117*C118*$G$5/360,IF(AND(B117&lt;&gt;"",B117=$D$5),SUM($E$10:E117),"")))</f>
        <v/>
      </c>
      <c r="F118" s="266" t="str">
        <f t="shared" si="10"/>
        <v/>
      </c>
      <c r="G118" s="14" t="str">
        <f t="shared" si="11"/>
        <v/>
      </c>
      <c r="H118" s="75"/>
    </row>
    <row r="119" spans="1:8" ht="16.5" customHeight="1">
      <c r="A119" s="3" t="str">
        <f t="shared" si="7"/>
        <v/>
      </c>
      <c r="B119" s="4" t="str">
        <f t="shared" si="8"/>
        <v/>
      </c>
      <c r="C119" s="2" t="str">
        <f t="shared" si="9"/>
        <v/>
      </c>
      <c r="D119" s="14" t="str">
        <f t="shared" si="12"/>
        <v/>
      </c>
      <c r="E119" s="15" t="str">
        <f>IF(AND($B119&lt;&gt;"",$B119&lt;=$G$4),$G118*C119*$D$6/360,IF(B119&lt;&gt;"",$G118*C119*$G$5/360,IF(AND(B118&lt;&gt;"",B118=$D$5),SUM($E$10:E118),"")))</f>
        <v/>
      </c>
      <c r="F119" s="266" t="str">
        <f t="shared" si="10"/>
        <v/>
      </c>
      <c r="G119" s="14" t="str">
        <f t="shared" si="11"/>
        <v/>
      </c>
      <c r="H119" s="75"/>
    </row>
    <row r="120" spans="1:8" ht="16.5" customHeight="1">
      <c r="A120" s="3" t="str">
        <f t="shared" si="7"/>
        <v/>
      </c>
      <c r="B120" s="4" t="str">
        <f t="shared" si="8"/>
        <v/>
      </c>
      <c r="C120" s="2" t="str">
        <f t="shared" si="9"/>
        <v/>
      </c>
      <c r="D120" s="14" t="str">
        <f t="shared" si="12"/>
        <v/>
      </c>
      <c r="E120" s="15" t="str">
        <f>IF(AND($B120&lt;&gt;"",$B120&lt;=$G$4),$G119*C120*$D$6/360,IF(B120&lt;&gt;"",$G119*C120*$G$5/360,IF(AND(B119&lt;&gt;"",B119=$D$5),SUM($E$10:E119),"")))</f>
        <v/>
      </c>
      <c r="F120" s="266" t="str">
        <f t="shared" si="10"/>
        <v/>
      </c>
      <c r="G120" s="14" t="str">
        <f t="shared" si="11"/>
        <v/>
      </c>
      <c r="H120" s="75"/>
    </row>
    <row r="121" spans="1:8" ht="16.5" customHeight="1">
      <c r="A121" s="3" t="str">
        <f t="shared" si="7"/>
        <v/>
      </c>
      <c r="B121" s="4" t="str">
        <f t="shared" si="8"/>
        <v/>
      </c>
      <c r="C121" s="2" t="str">
        <f t="shared" si="9"/>
        <v/>
      </c>
      <c r="D121" s="14" t="str">
        <f t="shared" si="12"/>
        <v/>
      </c>
      <c r="E121" s="15" t="str">
        <f>IF(AND($B121&lt;&gt;"",$B121&lt;=$G$4),$G120*C121*$D$6/360,IF(B121&lt;&gt;"",$G120*C121*$G$5/360,IF(AND(B120&lt;&gt;"",B120=$D$5),SUM($E$10:E120),"")))</f>
        <v/>
      </c>
      <c r="F121" s="266" t="str">
        <f t="shared" si="10"/>
        <v/>
      </c>
      <c r="G121" s="14" t="str">
        <f t="shared" si="11"/>
        <v/>
      </c>
      <c r="H121" s="75"/>
    </row>
    <row r="122" spans="1:8" ht="16.5" customHeight="1">
      <c r="A122" s="3" t="str">
        <f t="shared" si="7"/>
        <v/>
      </c>
      <c r="B122" s="4" t="str">
        <f t="shared" si="8"/>
        <v/>
      </c>
      <c r="C122" s="2" t="str">
        <f t="shared" si="9"/>
        <v/>
      </c>
      <c r="D122" s="14" t="str">
        <f t="shared" si="12"/>
        <v/>
      </c>
      <c r="E122" s="15" t="str">
        <f>IF(AND($B122&lt;&gt;"",$B122&lt;=$G$4),$G121*C122*$D$6/360,IF(B122&lt;&gt;"",$G121*C122*$G$5/360,IF(AND(B121&lt;&gt;"",B121=$D$5),SUM($E$10:E121),"")))</f>
        <v/>
      </c>
      <c r="F122" s="266" t="str">
        <f t="shared" si="10"/>
        <v/>
      </c>
      <c r="G122" s="14" t="str">
        <f t="shared" si="11"/>
        <v/>
      </c>
      <c r="H122" s="75"/>
    </row>
    <row r="123" spans="1:8" ht="16.5" customHeight="1">
      <c r="A123" s="3" t="str">
        <f t="shared" si="7"/>
        <v/>
      </c>
      <c r="B123" s="4" t="str">
        <f t="shared" si="8"/>
        <v/>
      </c>
      <c r="C123" s="2" t="str">
        <f t="shared" si="9"/>
        <v/>
      </c>
      <c r="D123" s="14" t="str">
        <f t="shared" si="12"/>
        <v/>
      </c>
      <c r="E123" s="15" t="str">
        <f>IF(AND($B123&lt;&gt;"",$B123&lt;=$G$4),$G122*C123*$D$6/360,IF(B123&lt;&gt;"",$G122*C123*$G$5/360,IF(AND(B122&lt;&gt;"",B122=$D$5),SUM($E$10:E122),"")))</f>
        <v/>
      </c>
      <c r="F123" s="266" t="str">
        <f t="shared" si="10"/>
        <v/>
      </c>
      <c r="G123" s="14" t="str">
        <f t="shared" si="11"/>
        <v/>
      </c>
      <c r="H123" s="75"/>
    </row>
    <row r="124" spans="1:8" ht="16.5" customHeight="1">
      <c r="A124" s="3" t="str">
        <f t="shared" si="7"/>
        <v/>
      </c>
      <c r="B124" s="4" t="str">
        <f t="shared" si="8"/>
        <v/>
      </c>
      <c r="C124" s="2" t="str">
        <f t="shared" si="9"/>
        <v/>
      </c>
      <c r="D124" s="14" t="str">
        <f t="shared" si="12"/>
        <v/>
      </c>
      <c r="E124" s="15" t="str">
        <f>IF(AND($B124&lt;&gt;"",$B124&lt;=$G$4),$G123*C124*$D$6/360,IF(B124&lt;&gt;"",$G123*C124*$G$5/360,IF(AND(B123&lt;&gt;"",B123=$D$5),SUM($E$10:E123),"")))</f>
        <v/>
      </c>
      <c r="F124" s="266" t="str">
        <f t="shared" si="10"/>
        <v/>
      </c>
      <c r="G124" s="14" t="str">
        <f t="shared" si="11"/>
        <v/>
      </c>
      <c r="H124" s="75"/>
    </row>
    <row r="125" spans="1:8" ht="16.5" customHeight="1">
      <c r="A125" s="3" t="str">
        <f t="shared" si="7"/>
        <v/>
      </c>
      <c r="B125" s="4" t="str">
        <f t="shared" si="8"/>
        <v/>
      </c>
      <c r="C125" s="2" t="str">
        <f t="shared" si="9"/>
        <v/>
      </c>
      <c r="D125" s="14" t="str">
        <f t="shared" si="12"/>
        <v/>
      </c>
      <c r="E125" s="15" t="str">
        <f>IF(AND($B125&lt;&gt;"",$B125&lt;=$G$4),$G124*C125*$D$6/360,IF(B125&lt;&gt;"",$G124*C125*$G$5/360,IF(AND(B124&lt;&gt;"",B124=$D$5),SUM($E$10:E124),"")))</f>
        <v/>
      </c>
      <c r="F125" s="266" t="str">
        <f t="shared" si="10"/>
        <v/>
      </c>
      <c r="G125" s="14" t="str">
        <f t="shared" si="11"/>
        <v/>
      </c>
      <c r="H125" s="75"/>
    </row>
    <row r="126" spans="1:8" ht="16.5" customHeight="1">
      <c r="A126" s="3" t="str">
        <f t="shared" si="7"/>
        <v/>
      </c>
      <c r="B126" s="4" t="str">
        <f t="shared" si="8"/>
        <v/>
      </c>
      <c r="C126" s="2" t="str">
        <f t="shared" si="9"/>
        <v/>
      </c>
      <c r="D126" s="14" t="str">
        <f t="shared" si="12"/>
        <v/>
      </c>
      <c r="E126" s="15" t="str">
        <f>IF(AND($B126&lt;&gt;"",$B126&lt;=$G$4),$G125*C126*$D$6/360,IF(B126&lt;&gt;"",$G125*C126*$G$5/360,IF(AND(B125&lt;&gt;"",B125=$D$5),SUM($E$10:E125),"")))</f>
        <v/>
      </c>
      <c r="F126" s="266" t="str">
        <f t="shared" si="10"/>
        <v/>
      </c>
      <c r="G126" s="14" t="str">
        <f t="shared" si="11"/>
        <v/>
      </c>
      <c r="H126" s="75"/>
    </row>
    <row r="127" spans="1:8" ht="16.5" customHeight="1">
      <c r="A127" s="3" t="str">
        <f t="shared" si="7"/>
        <v/>
      </c>
      <c r="B127" s="4" t="str">
        <f t="shared" si="8"/>
        <v/>
      </c>
      <c r="C127" s="2" t="str">
        <f t="shared" si="9"/>
        <v/>
      </c>
      <c r="D127" s="14" t="str">
        <f t="shared" si="12"/>
        <v/>
      </c>
      <c r="E127" s="15" t="str">
        <f>IF(AND($B127&lt;&gt;"",$B127&lt;=$G$4),$G126*C127*$D$6/360,IF(B127&lt;&gt;"",$G126*C127*$G$5/360,IF(AND(B126&lt;&gt;"",B126=$D$5),SUM($E$10:E126),"")))</f>
        <v/>
      </c>
      <c r="F127" s="266" t="str">
        <f t="shared" si="10"/>
        <v/>
      </c>
      <c r="G127" s="14" t="str">
        <f t="shared" si="11"/>
        <v/>
      </c>
      <c r="H127" s="75"/>
    </row>
    <row r="128" spans="1:8" ht="16.5" customHeight="1">
      <c r="A128" s="3" t="str">
        <f t="shared" si="7"/>
        <v/>
      </c>
      <c r="B128" s="4" t="str">
        <f t="shared" si="8"/>
        <v/>
      </c>
      <c r="C128" s="2" t="str">
        <f t="shared" si="9"/>
        <v/>
      </c>
      <c r="D128" s="14" t="str">
        <f t="shared" si="12"/>
        <v/>
      </c>
      <c r="E128" s="15" t="str">
        <f>IF(AND($B128&lt;&gt;"",$B128&lt;=$G$4),$G127*C128*$D$6/360,IF(B128&lt;&gt;"",$G127*C128*$G$5/360,IF(AND(B127&lt;&gt;"",B127=$D$5),SUM($E$10:E127),"")))</f>
        <v/>
      </c>
      <c r="F128" s="266" t="str">
        <f t="shared" si="10"/>
        <v/>
      </c>
      <c r="G128" s="14" t="str">
        <f t="shared" si="11"/>
        <v/>
      </c>
      <c r="H128" s="75"/>
    </row>
    <row r="129" spans="1:8" ht="16.5" customHeight="1">
      <c r="A129" s="3" t="str">
        <f t="shared" si="7"/>
        <v/>
      </c>
      <c r="B129" s="4" t="str">
        <f t="shared" si="8"/>
        <v/>
      </c>
      <c r="C129" s="2" t="str">
        <f t="shared" si="9"/>
        <v/>
      </c>
      <c r="D129" s="14" t="str">
        <f t="shared" si="12"/>
        <v/>
      </c>
      <c r="E129" s="15" t="str">
        <f>IF(AND($B129&lt;&gt;"",$B129&lt;=$G$4),$G128*C129*$D$6/360,IF(B129&lt;&gt;"",$G128*C129*$G$5/360,IF(AND(B128&lt;&gt;"",B128=$D$5),SUM($E$10:E128),"")))</f>
        <v/>
      </c>
      <c r="F129" s="266" t="str">
        <f t="shared" si="10"/>
        <v/>
      </c>
      <c r="G129" s="14" t="str">
        <f t="shared" si="11"/>
        <v/>
      </c>
      <c r="H129" s="75"/>
    </row>
    <row r="130" spans="1:8" ht="16.5" customHeight="1">
      <c r="A130" s="3" t="str">
        <f t="shared" si="7"/>
        <v/>
      </c>
      <c r="B130" s="4" t="str">
        <f t="shared" si="8"/>
        <v/>
      </c>
      <c r="C130" s="2" t="str">
        <f t="shared" si="9"/>
        <v/>
      </c>
      <c r="D130" s="14" t="str">
        <f t="shared" si="12"/>
        <v/>
      </c>
      <c r="E130" s="15" t="str">
        <f>IF(AND($B130&lt;&gt;"",$B130&lt;=$G$4),$G129*C130*$D$6/360,IF(B130&lt;&gt;"",$G129*C130*$G$5/360,IF(AND(B129&lt;&gt;"",B129=$D$5),SUM($E$10:E129),"")))</f>
        <v/>
      </c>
      <c r="F130" s="266" t="str">
        <f t="shared" si="10"/>
        <v/>
      </c>
      <c r="G130" s="14" t="str">
        <f t="shared" si="11"/>
        <v/>
      </c>
      <c r="H130" s="75"/>
    </row>
    <row r="131" spans="1:8" ht="16.5" customHeight="1">
      <c r="A131" s="3" t="str">
        <f t="shared" si="7"/>
        <v/>
      </c>
      <c r="B131" s="4" t="str">
        <f t="shared" si="8"/>
        <v/>
      </c>
      <c r="C131" s="2" t="str">
        <f t="shared" si="9"/>
        <v/>
      </c>
      <c r="D131" s="14" t="str">
        <f t="shared" si="12"/>
        <v/>
      </c>
      <c r="E131" s="15" t="str">
        <f>IF(AND($B131&lt;&gt;"",$B131&lt;=$G$4),$G130*C131*$D$6/360,IF(B131&lt;&gt;"",$G130*C131*$G$5/360,IF(AND(B130&lt;&gt;"",B130=$D$5),SUM($E$10:E130),"")))</f>
        <v/>
      </c>
      <c r="F131" s="266" t="str">
        <f t="shared" si="10"/>
        <v/>
      </c>
      <c r="G131" s="14" t="str">
        <f t="shared" si="11"/>
        <v/>
      </c>
      <c r="H131" s="75"/>
    </row>
    <row r="132" spans="1:8" ht="16.5" customHeight="1">
      <c r="A132" s="3" t="str">
        <f t="shared" si="7"/>
        <v/>
      </c>
      <c r="B132" s="4" t="str">
        <f t="shared" si="8"/>
        <v/>
      </c>
      <c r="C132" s="2" t="str">
        <f t="shared" si="9"/>
        <v/>
      </c>
      <c r="D132" s="14" t="str">
        <f t="shared" si="12"/>
        <v/>
      </c>
      <c r="E132" s="15" t="str">
        <f>IF(AND($B132&lt;&gt;"",$B132&lt;=$G$4),$G131*C132*$D$6/360,IF(B132&lt;&gt;"",$G131*C132*$G$5/360,IF(AND(B131&lt;&gt;"",B131=$D$5),SUM($E$10:E131),"")))</f>
        <v/>
      </c>
      <c r="F132" s="266" t="str">
        <f t="shared" si="10"/>
        <v/>
      </c>
      <c r="G132" s="14" t="str">
        <f t="shared" si="11"/>
        <v/>
      </c>
      <c r="H132" s="75"/>
    </row>
    <row r="133" spans="1:8" ht="16.5" customHeight="1">
      <c r="A133" s="3" t="str">
        <f t="shared" si="7"/>
        <v/>
      </c>
      <c r="B133" s="4" t="str">
        <f t="shared" si="8"/>
        <v/>
      </c>
      <c r="C133" s="2" t="str">
        <f t="shared" si="9"/>
        <v/>
      </c>
      <c r="D133" s="14" t="str">
        <f t="shared" si="12"/>
        <v/>
      </c>
      <c r="E133" s="15" t="str">
        <f>IF(AND($B133&lt;&gt;"",$B133&lt;=$G$4),$G132*C133*$D$6/360,IF(B133&lt;&gt;"",$G132*C133*$G$5/360,IF(AND(B132&lt;&gt;"",B132=$D$5),SUM($E$10:E132),"")))</f>
        <v/>
      </c>
      <c r="F133" s="266" t="str">
        <f t="shared" si="10"/>
        <v/>
      </c>
      <c r="G133" s="14" t="str">
        <f t="shared" si="11"/>
        <v/>
      </c>
      <c r="H133" s="75"/>
    </row>
    <row r="134" spans="1:8" ht="16.5" customHeight="1">
      <c r="A134" s="3" t="str">
        <f t="shared" si="7"/>
        <v/>
      </c>
      <c r="B134" s="4" t="str">
        <f t="shared" si="8"/>
        <v/>
      </c>
      <c r="C134" s="2" t="str">
        <f t="shared" si="9"/>
        <v/>
      </c>
      <c r="D134" s="14" t="str">
        <f t="shared" si="12"/>
        <v/>
      </c>
      <c r="E134" s="15" t="str">
        <f>IF(AND($B134&lt;&gt;"",$B134&lt;=$G$4),$G133*C134*$D$6/360,IF(B134&lt;&gt;"",$G133*C134*$G$5/360,IF(AND(B133&lt;&gt;"",B133=$D$5),SUM($E$10:E133),"")))</f>
        <v/>
      </c>
      <c r="F134" s="266" t="str">
        <f t="shared" si="10"/>
        <v/>
      </c>
      <c r="G134" s="14" t="str">
        <f t="shared" si="11"/>
        <v/>
      </c>
      <c r="H134" s="75"/>
    </row>
    <row r="135" spans="1:8" ht="16.5" customHeight="1">
      <c r="A135" s="3" t="str">
        <f t="shared" si="7"/>
        <v/>
      </c>
      <c r="B135" s="4" t="str">
        <f t="shared" si="8"/>
        <v/>
      </c>
      <c r="C135" s="2" t="str">
        <f t="shared" si="9"/>
        <v/>
      </c>
      <c r="D135" s="14" t="str">
        <f t="shared" si="12"/>
        <v/>
      </c>
      <c r="E135" s="15" t="str">
        <f>IF(AND($B135&lt;&gt;"",$B135&lt;=$G$4),$G134*C135*$D$6/360,IF(B135&lt;&gt;"",$G134*C135*$G$5/360,IF(AND(B134&lt;&gt;"",B134=$D$5),SUM($E$10:E134),"")))</f>
        <v/>
      </c>
      <c r="F135" s="266" t="str">
        <f t="shared" si="10"/>
        <v/>
      </c>
      <c r="G135" s="14" t="str">
        <f t="shared" si="11"/>
        <v/>
      </c>
      <c r="H135" s="75"/>
    </row>
    <row r="136" spans="1:8" ht="16.5" customHeight="1">
      <c r="A136" s="3" t="str">
        <f t="shared" si="7"/>
        <v/>
      </c>
      <c r="B136" s="4" t="str">
        <f t="shared" si="8"/>
        <v/>
      </c>
      <c r="C136" s="2" t="str">
        <f t="shared" si="9"/>
        <v/>
      </c>
      <c r="D136" s="14" t="str">
        <f t="shared" si="12"/>
        <v/>
      </c>
      <c r="E136" s="15" t="str">
        <f>IF(AND($B136&lt;&gt;"",$B136&lt;=$G$4),$G135*C136*$D$6/360,IF(B136&lt;&gt;"",$G135*C136*$G$5/360,IF(AND(B135&lt;&gt;"",B135=$D$5),SUM($E$10:E135),"")))</f>
        <v/>
      </c>
      <c r="F136" s="266" t="str">
        <f t="shared" si="10"/>
        <v/>
      </c>
      <c r="G136" s="14" t="str">
        <f t="shared" si="11"/>
        <v/>
      </c>
      <c r="H136" s="75"/>
    </row>
    <row r="137" spans="1:8" ht="16.5" customHeight="1">
      <c r="A137" s="3" t="str">
        <f t="shared" si="7"/>
        <v/>
      </c>
      <c r="B137" s="4" t="str">
        <f t="shared" si="8"/>
        <v/>
      </c>
      <c r="C137" s="2" t="str">
        <f t="shared" si="9"/>
        <v/>
      </c>
      <c r="D137" s="14" t="str">
        <f t="shared" si="12"/>
        <v/>
      </c>
      <c r="E137" s="15" t="str">
        <f>IF(AND($B137&lt;&gt;"",$B137&lt;=$G$4),$G136*C137*$D$6/360,IF(B137&lt;&gt;"",$G136*C137*$G$5/360,IF(AND(B136&lt;&gt;"",B136=$D$5),SUM($E$10:E136),"")))</f>
        <v/>
      </c>
      <c r="F137" s="266" t="str">
        <f t="shared" si="10"/>
        <v/>
      </c>
      <c r="G137" s="14" t="str">
        <f t="shared" si="11"/>
        <v/>
      </c>
      <c r="H137" s="75"/>
    </row>
    <row r="138" spans="1:8" ht="16.5" customHeight="1">
      <c r="A138" s="3" t="str">
        <f t="shared" si="7"/>
        <v/>
      </c>
      <c r="B138" s="4" t="str">
        <f t="shared" si="8"/>
        <v/>
      </c>
      <c r="C138" s="2" t="str">
        <f t="shared" si="9"/>
        <v/>
      </c>
      <c r="D138" s="14" t="str">
        <f t="shared" si="12"/>
        <v/>
      </c>
      <c r="E138" s="15" t="str">
        <f>IF(AND($B138&lt;&gt;"",$B138&lt;=$G$4),$G137*C138*$D$6/360,IF(B138&lt;&gt;"",$G137*C138*$G$5/360,IF(AND(B137&lt;&gt;"",B137=$D$5),SUM($E$10:E137),"")))</f>
        <v/>
      </c>
      <c r="F138" s="266" t="str">
        <f t="shared" si="10"/>
        <v/>
      </c>
      <c r="G138" s="14" t="str">
        <f t="shared" si="11"/>
        <v/>
      </c>
      <c r="H138" s="75"/>
    </row>
    <row r="139" spans="1:8" ht="16.5" customHeight="1">
      <c r="A139" s="3" t="str">
        <f t="shared" ref="A139:A202" si="13">IF(B138&lt;$D$5,DATE(YEAR(A138),MONTH(A138)+1,DAY(A138)),IF(B138=$D$5,"Tổng",""))</f>
        <v/>
      </c>
      <c r="B139" s="4" t="str">
        <f t="shared" ref="B139:B202" si="14">IF(B138&lt;$D$5,B138+1,"")</f>
        <v/>
      </c>
      <c r="C139" s="2" t="str">
        <f t="shared" si="9"/>
        <v/>
      </c>
      <c r="D139" s="14" t="str">
        <f t="shared" si="12"/>
        <v/>
      </c>
      <c r="E139" s="15" t="str">
        <f>IF(AND($B139&lt;&gt;"",$B139&lt;=$G$4),$G138*C139*$D$6/360,IF(B139&lt;&gt;"",$G138*C139*$G$5/360,IF(AND(B138&lt;&gt;"",B138=$D$5),SUM($E$10:E138),"")))</f>
        <v/>
      </c>
      <c r="F139" s="266" t="str">
        <f t="shared" si="10"/>
        <v/>
      </c>
      <c r="G139" s="14" t="str">
        <f t="shared" si="11"/>
        <v/>
      </c>
      <c r="H139" s="75"/>
    </row>
    <row r="140" spans="1:8" ht="16.5" customHeight="1">
      <c r="A140" s="3" t="str">
        <f t="shared" si="13"/>
        <v/>
      </c>
      <c r="B140" s="4" t="str">
        <f t="shared" si="14"/>
        <v/>
      </c>
      <c r="C140" s="2" t="str">
        <f t="shared" ref="C140:C203" si="15">IF(B140&lt;&gt;"",A140-A139,"")</f>
        <v/>
      </c>
      <c r="D140" s="14" t="str">
        <f t="shared" si="12"/>
        <v/>
      </c>
      <c r="E140" s="15" t="str">
        <f>IF(AND($B140&lt;&gt;"",$B140&lt;=$G$4),$G139*C140*$D$6/360,IF(B140&lt;&gt;"",$G139*C140*$G$5/360,IF(AND(B139&lt;&gt;"",B139=$D$5),SUM($E$10:E139),"")))</f>
        <v/>
      </c>
      <c r="F140" s="266" t="str">
        <f t="shared" ref="F140:F203" si="16">IF(D140&lt;&gt;"",D140+E140,"")</f>
        <v/>
      </c>
      <c r="G140" s="14" t="str">
        <f t="shared" si="11"/>
        <v/>
      </c>
      <c r="H140" s="75"/>
    </row>
    <row r="141" spans="1:8" ht="16.5" customHeight="1">
      <c r="A141" s="3" t="str">
        <f t="shared" si="13"/>
        <v/>
      </c>
      <c r="B141" s="4" t="str">
        <f t="shared" si="14"/>
        <v/>
      </c>
      <c r="C141" s="2" t="str">
        <f t="shared" si="15"/>
        <v/>
      </c>
      <c r="D141" s="14" t="str">
        <f t="shared" si="12"/>
        <v/>
      </c>
      <c r="E141" s="15" t="str">
        <f>IF(AND($B141&lt;&gt;"",$B141&lt;=$G$4),$G140*C141*$D$6/360,IF(B141&lt;&gt;"",$G140*C141*$G$5/360,IF(AND(B140&lt;&gt;"",B140=$D$5),SUM($E$10:E140),"")))</f>
        <v/>
      </c>
      <c r="F141" s="266" t="str">
        <f t="shared" si="16"/>
        <v/>
      </c>
      <c r="G141" s="14" t="str">
        <f t="shared" ref="G141:G204" si="17">IF($B141&lt;&gt;"",G140-D141,"")</f>
        <v/>
      </c>
      <c r="H141" s="75"/>
    </row>
    <row r="142" spans="1:8" ht="16.5" customHeight="1">
      <c r="A142" s="3" t="str">
        <f t="shared" si="13"/>
        <v/>
      </c>
      <c r="B142" s="4" t="str">
        <f t="shared" si="14"/>
        <v/>
      </c>
      <c r="C142" s="2" t="str">
        <f t="shared" si="15"/>
        <v/>
      </c>
      <c r="D142" s="14" t="str">
        <f t="shared" si="12"/>
        <v/>
      </c>
      <c r="E142" s="15" t="str">
        <f>IF(AND($B142&lt;&gt;"",$B142&lt;=$G$4),$G141*C142*$D$6/360,IF(B142&lt;&gt;"",$G141*C142*$G$5/360,IF(AND(B141&lt;&gt;"",B141=$D$5),SUM($E$10:E141),"")))</f>
        <v/>
      </c>
      <c r="F142" s="266" t="str">
        <f t="shared" si="16"/>
        <v/>
      </c>
      <c r="G142" s="14" t="str">
        <f t="shared" si="17"/>
        <v/>
      </c>
      <c r="H142" s="75"/>
    </row>
    <row r="143" spans="1:8" ht="16.5" customHeight="1">
      <c r="A143" s="3" t="str">
        <f t="shared" si="13"/>
        <v/>
      </c>
      <c r="B143" s="4" t="str">
        <f t="shared" si="14"/>
        <v/>
      </c>
      <c r="C143" s="2" t="str">
        <f t="shared" si="15"/>
        <v/>
      </c>
      <c r="D143" s="14" t="str">
        <f t="shared" ref="D143:D195" si="18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266" t="str">
        <f t="shared" si="16"/>
        <v/>
      </c>
      <c r="G143" s="14" t="str">
        <f t="shared" si="17"/>
        <v/>
      </c>
      <c r="H143" s="75"/>
    </row>
    <row r="144" spans="1:8" ht="16.5" customHeight="1">
      <c r="A144" s="3" t="str">
        <f t="shared" si="13"/>
        <v/>
      </c>
      <c r="B144" s="4" t="str">
        <f t="shared" si="14"/>
        <v/>
      </c>
      <c r="C144" s="2" t="str">
        <f t="shared" si="15"/>
        <v/>
      </c>
      <c r="D144" s="14" t="str">
        <f t="shared" si="18"/>
        <v/>
      </c>
      <c r="E144" s="15" t="str">
        <f>IF(AND($B144&lt;&gt;"",$B144&lt;=$G$4),$G143*C144*$D$6/360,IF(B144&lt;&gt;"",$G143*C144*$G$5/360,IF(AND(B143&lt;&gt;"",B143=$D$5),SUM($E$10:E143),"")))</f>
        <v/>
      </c>
      <c r="F144" s="266" t="str">
        <f t="shared" si="16"/>
        <v/>
      </c>
      <c r="G144" s="14" t="str">
        <f t="shared" si="17"/>
        <v/>
      </c>
      <c r="H144" s="75"/>
    </row>
    <row r="145" spans="1:8" ht="16.5" customHeight="1">
      <c r="A145" s="3" t="str">
        <f t="shared" si="13"/>
        <v/>
      </c>
      <c r="B145" s="4" t="str">
        <f t="shared" si="14"/>
        <v/>
      </c>
      <c r="C145" s="2" t="str">
        <f t="shared" si="15"/>
        <v/>
      </c>
      <c r="D145" s="14" t="str">
        <f t="shared" si="18"/>
        <v/>
      </c>
      <c r="E145" s="15" t="str">
        <f>IF(AND($B145&lt;&gt;"",$B145&lt;=$G$4),$G144*C145*$D$6/360,IF(B145&lt;&gt;"",$G144*C145*$G$5/360,IF(AND(B144&lt;&gt;"",B144=$D$5),SUM($E$10:E144),"")))</f>
        <v/>
      </c>
      <c r="F145" s="266" t="str">
        <f t="shared" si="16"/>
        <v/>
      </c>
      <c r="G145" s="14" t="str">
        <f t="shared" si="17"/>
        <v/>
      </c>
      <c r="H145" s="75"/>
    </row>
    <row r="146" spans="1:8" ht="16.5" customHeight="1">
      <c r="A146" s="3" t="str">
        <f t="shared" si="13"/>
        <v/>
      </c>
      <c r="B146" s="4" t="str">
        <f t="shared" si="14"/>
        <v/>
      </c>
      <c r="C146" s="2" t="str">
        <f t="shared" si="15"/>
        <v/>
      </c>
      <c r="D146" s="14" t="str">
        <f t="shared" si="18"/>
        <v/>
      </c>
      <c r="E146" s="15" t="str">
        <f>IF(AND($B146&lt;&gt;"",$B146&lt;=$G$4),$G145*C146*$D$6/360,IF(B146&lt;&gt;"",$G145*C146*$G$5/360,IF(AND(B145&lt;&gt;"",B145=$D$5),SUM($E$10:E145),"")))</f>
        <v/>
      </c>
      <c r="F146" s="266" t="str">
        <f t="shared" si="16"/>
        <v/>
      </c>
      <c r="G146" s="14" t="str">
        <f t="shared" si="17"/>
        <v/>
      </c>
      <c r="H146" s="75"/>
    </row>
    <row r="147" spans="1:8" ht="16.5" customHeight="1">
      <c r="A147" s="3" t="str">
        <f t="shared" si="13"/>
        <v/>
      </c>
      <c r="B147" s="4" t="str">
        <f t="shared" si="14"/>
        <v/>
      </c>
      <c r="C147" s="2" t="str">
        <f t="shared" si="15"/>
        <v/>
      </c>
      <c r="D147" s="14" t="str">
        <f t="shared" si="18"/>
        <v/>
      </c>
      <c r="E147" s="15" t="str">
        <f>IF(AND($B147&lt;&gt;"",$B147&lt;=$G$4),$G146*C147*$D$6/360,IF(B147&lt;&gt;"",$G146*C147*$G$5/360,IF(AND(B146&lt;&gt;"",B146=$D$5),SUM($E$10:E146),"")))</f>
        <v/>
      </c>
      <c r="F147" s="266" t="str">
        <f t="shared" si="16"/>
        <v/>
      </c>
      <c r="G147" s="14" t="str">
        <f t="shared" si="17"/>
        <v/>
      </c>
      <c r="H147" s="75"/>
    </row>
    <row r="148" spans="1:8" ht="16.5" customHeight="1">
      <c r="A148" s="3" t="str">
        <f t="shared" si="13"/>
        <v/>
      </c>
      <c r="B148" s="4" t="str">
        <f t="shared" si="14"/>
        <v/>
      </c>
      <c r="C148" s="2" t="str">
        <f t="shared" si="15"/>
        <v/>
      </c>
      <c r="D148" s="14" t="str">
        <f t="shared" si="18"/>
        <v/>
      </c>
      <c r="E148" s="15" t="str">
        <f>IF(AND($B148&lt;&gt;"",$B148&lt;=$G$4),$G147*C148*$D$6/360,IF(B148&lt;&gt;"",$G147*C148*$G$5/360,IF(AND(B147&lt;&gt;"",B147=$D$5),SUM($E$10:E147),"")))</f>
        <v/>
      </c>
      <c r="F148" s="266" t="str">
        <f t="shared" si="16"/>
        <v/>
      </c>
      <c r="G148" s="14" t="str">
        <f t="shared" si="17"/>
        <v/>
      </c>
      <c r="H148" s="75"/>
    </row>
    <row r="149" spans="1:8" ht="16.5" customHeight="1">
      <c r="A149" s="3" t="str">
        <f t="shared" si="13"/>
        <v/>
      </c>
      <c r="B149" s="4" t="str">
        <f t="shared" si="14"/>
        <v/>
      </c>
      <c r="C149" s="2" t="str">
        <f t="shared" si="15"/>
        <v/>
      </c>
      <c r="D149" s="14" t="str">
        <f t="shared" si="18"/>
        <v/>
      </c>
      <c r="E149" s="15" t="str">
        <f>IF(AND($B149&lt;&gt;"",$B149&lt;=$G$4),$G148*C149*$D$6/360,IF(B149&lt;&gt;"",$G148*C149*$G$5/360,IF(AND(B148&lt;&gt;"",B148=$D$5),SUM($E$10:E148),"")))</f>
        <v/>
      </c>
      <c r="F149" s="266" t="str">
        <f t="shared" si="16"/>
        <v/>
      </c>
      <c r="G149" s="14" t="str">
        <f t="shared" si="17"/>
        <v/>
      </c>
      <c r="H149" s="75"/>
    </row>
    <row r="150" spans="1:8" ht="16.5" customHeight="1">
      <c r="A150" s="3" t="str">
        <f t="shared" si="13"/>
        <v/>
      </c>
      <c r="B150" s="4" t="str">
        <f t="shared" si="14"/>
        <v/>
      </c>
      <c r="C150" s="2" t="str">
        <f t="shared" si="15"/>
        <v/>
      </c>
      <c r="D150" s="14" t="str">
        <f t="shared" si="18"/>
        <v/>
      </c>
      <c r="E150" s="15" t="str">
        <f>IF(AND($B150&lt;&gt;"",$B150&lt;=$G$4),$G149*C150*$D$6/360,IF(B150&lt;&gt;"",$G149*C150*$G$5/360,IF(AND(B149&lt;&gt;"",B149=$D$5),SUM($E$10:E149),"")))</f>
        <v/>
      </c>
      <c r="F150" s="266" t="str">
        <f t="shared" si="16"/>
        <v/>
      </c>
      <c r="G150" s="14" t="str">
        <f t="shared" si="17"/>
        <v/>
      </c>
      <c r="H150" s="75"/>
    </row>
    <row r="151" spans="1:8" ht="16.5" customHeight="1">
      <c r="A151" s="3" t="str">
        <f t="shared" si="13"/>
        <v/>
      </c>
      <c r="B151" s="4" t="str">
        <f t="shared" si="14"/>
        <v/>
      </c>
      <c r="C151" s="2" t="str">
        <f t="shared" si="15"/>
        <v/>
      </c>
      <c r="D151" s="14" t="str">
        <f t="shared" si="18"/>
        <v/>
      </c>
      <c r="E151" s="15" t="str">
        <f>IF(AND($B151&lt;&gt;"",$B151&lt;=$G$4),$G150*C151*$D$6/360,IF(B151&lt;&gt;"",$G150*C151*$G$5/360,IF(AND(B150&lt;&gt;"",B150=$D$5),SUM($E$10:E150),"")))</f>
        <v/>
      </c>
      <c r="F151" s="266" t="str">
        <f t="shared" si="16"/>
        <v/>
      </c>
      <c r="G151" s="14" t="str">
        <f t="shared" si="17"/>
        <v/>
      </c>
      <c r="H151" s="75"/>
    </row>
    <row r="152" spans="1:8" ht="16.5" customHeight="1">
      <c r="A152" s="3" t="str">
        <f t="shared" si="13"/>
        <v/>
      </c>
      <c r="B152" s="4" t="str">
        <f t="shared" si="14"/>
        <v/>
      </c>
      <c r="C152" s="2" t="str">
        <f t="shared" si="15"/>
        <v/>
      </c>
      <c r="D152" s="14" t="str">
        <f t="shared" si="18"/>
        <v/>
      </c>
      <c r="E152" s="15" t="str">
        <f>IF(AND($B152&lt;&gt;"",$B152&lt;=$G$4),$G151*C152*$D$6/360,IF(B152&lt;&gt;"",$G151*C152*$G$5/360,IF(AND(B151&lt;&gt;"",B151=$D$5),SUM($E$10:E151),"")))</f>
        <v/>
      </c>
      <c r="F152" s="266" t="str">
        <f t="shared" si="16"/>
        <v/>
      </c>
      <c r="G152" s="14" t="str">
        <f t="shared" si="17"/>
        <v/>
      </c>
      <c r="H152" s="75"/>
    </row>
    <row r="153" spans="1:8" ht="16.5" customHeight="1">
      <c r="A153" s="3" t="str">
        <f t="shared" si="13"/>
        <v/>
      </c>
      <c r="B153" s="4" t="str">
        <f t="shared" si="14"/>
        <v/>
      </c>
      <c r="C153" s="2" t="str">
        <f t="shared" si="15"/>
        <v/>
      </c>
      <c r="D153" s="14" t="str">
        <f t="shared" si="18"/>
        <v/>
      </c>
      <c r="E153" s="15" t="str">
        <f>IF(AND($B153&lt;&gt;"",$B153&lt;=$G$4),$G152*C153*$D$6/360,IF(B153&lt;&gt;"",$G152*C153*$G$5/360,IF(AND(B152&lt;&gt;"",B152=$D$5),SUM($E$10:E152),"")))</f>
        <v/>
      </c>
      <c r="F153" s="266" t="str">
        <f t="shared" si="16"/>
        <v/>
      </c>
      <c r="G153" s="14" t="str">
        <f t="shared" si="17"/>
        <v/>
      </c>
      <c r="H153" s="75"/>
    </row>
    <row r="154" spans="1:8" ht="16.5" customHeight="1">
      <c r="A154" s="3" t="str">
        <f t="shared" si="13"/>
        <v/>
      </c>
      <c r="B154" s="4" t="str">
        <f t="shared" si="14"/>
        <v/>
      </c>
      <c r="C154" s="2" t="str">
        <f t="shared" si="15"/>
        <v/>
      </c>
      <c r="D154" s="14" t="str">
        <f t="shared" si="18"/>
        <v/>
      </c>
      <c r="E154" s="15" t="str">
        <f>IF(AND($B154&lt;&gt;"",$B154&lt;=$G$4),$G153*C154*$D$6/360,IF(B154&lt;&gt;"",$G153*C154*$G$5/360,IF(AND(B153&lt;&gt;"",B153=$D$5),SUM($E$10:E153),"")))</f>
        <v/>
      </c>
      <c r="F154" s="266" t="str">
        <f t="shared" si="16"/>
        <v/>
      </c>
      <c r="G154" s="14" t="str">
        <f t="shared" si="17"/>
        <v/>
      </c>
      <c r="H154" s="75"/>
    </row>
    <row r="155" spans="1:8" ht="16.5" customHeight="1">
      <c r="A155" s="3" t="str">
        <f t="shared" si="13"/>
        <v/>
      </c>
      <c r="B155" s="4" t="str">
        <f t="shared" si="14"/>
        <v/>
      </c>
      <c r="C155" s="2" t="str">
        <f t="shared" si="15"/>
        <v/>
      </c>
      <c r="D155" s="14" t="str">
        <f t="shared" si="18"/>
        <v/>
      </c>
      <c r="E155" s="15" t="str">
        <f>IF(AND($B155&lt;&gt;"",$B155&lt;=$G$4),$G154*C155*$D$6/360,IF(B155&lt;&gt;"",$G154*C155*$G$5/360,IF(AND(B154&lt;&gt;"",B154=$D$5),SUM($E$10:E154),"")))</f>
        <v/>
      </c>
      <c r="F155" s="266" t="str">
        <f t="shared" si="16"/>
        <v/>
      </c>
      <c r="G155" s="14" t="str">
        <f t="shared" si="17"/>
        <v/>
      </c>
      <c r="H155" s="75"/>
    </row>
    <row r="156" spans="1:8" ht="16.5" customHeight="1">
      <c r="A156" s="3" t="str">
        <f t="shared" si="13"/>
        <v/>
      </c>
      <c r="B156" s="4" t="str">
        <f t="shared" si="14"/>
        <v/>
      </c>
      <c r="C156" s="2" t="str">
        <f t="shared" si="15"/>
        <v/>
      </c>
      <c r="D156" s="14" t="str">
        <f t="shared" si="18"/>
        <v/>
      </c>
      <c r="E156" s="15" t="str">
        <f>IF(AND($B156&lt;&gt;"",$B156&lt;=$G$4),$G155*C156*$D$6/360,IF(B156&lt;&gt;"",$G155*C156*$G$5/360,IF(AND(B155&lt;&gt;"",B155=$D$5),SUM($E$10:E155),"")))</f>
        <v/>
      </c>
      <c r="F156" s="266" t="str">
        <f t="shared" si="16"/>
        <v/>
      </c>
      <c r="G156" s="14" t="str">
        <f t="shared" si="17"/>
        <v/>
      </c>
      <c r="H156" s="75"/>
    </row>
    <row r="157" spans="1:8" ht="16.5" customHeight="1">
      <c r="A157" s="3" t="str">
        <f t="shared" si="13"/>
        <v/>
      </c>
      <c r="B157" s="4" t="str">
        <f t="shared" si="14"/>
        <v/>
      </c>
      <c r="C157" s="2" t="str">
        <f t="shared" si="15"/>
        <v/>
      </c>
      <c r="D157" s="14" t="str">
        <f t="shared" si="18"/>
        <v/>
      </c>
      <c r="E157" s="15" t="str">
        <f>IF(AND($B157&lt;&gt;"",$B157&lt;=$G$4),$G156*C157*$D$6/360,IF(B157&lt;&gt;"",$G156*C157*$G$5/360,IF(AND(B156&lt;&gt;"",B156=$D$5),SUM($E$10:E156),"")))</f>
        <v/>
      </c>
      <c r="F157" s="266" t="str">
        <f t="shared" si="16"/>
        <v/>
      </c>
      <c r="G157" s="14" t="str">
        <f t="shared" si="17"/>
        <v/>
      </c>
      <c r="H157" s="75"/>
    </row>
    <row r="158" spans="1:8" ht="16.5" customHeight="1">
      <c r="A158" s="3" t="str">
        <f t="shared" si="13"/>
        <v/>
      </c>
      <c r="B158" s="4" t="str">
        <f t="shared" si="14"/>
        <v/>
      </c>
      <c r="C158" s="2" t="str">
        <f t="shared" si="15"/>
        <v/>
      </c>
      <c r="D158" s="14" t="str">
        <f t="shared" si="18"/>
        <v/>
      </c>
      <c r="E158" s="15" t="str">
        <f>IF(AND($B158&lt;&gt;"",$B158&lt;=$G$4),$G157*C158*$D$6/360,IF(B158&lt;&gt;"",$G157*C158*$G$5/360,IF(AND(B157&lt;&gt;"",B157=$D$5),SUM($E$10:E157),"")))</f>
        <v/>
      </c>
      <c r="F158" s="266" t="str">
        <f t="shared" si="16"/>
        <v/>
      </c>
      <c r="G158" s="14" t="str">
        <f t="shared" si="17"/>
        <v/>
      </c>
      <c r="H158" s="75"/>
    </row>
    <row r="159" spans="1:8" ht="16.5" customHeight="1">
      <c r="A159" s="3" t="str">
        <f t="shared" si="13"/>
        <v/>
      </c>
      <c r="B159" s="4" t="str">
        <f t="shared" si="14"/>
        <v/>
      </c>
      <c r="C159" s="2" t="str">
        <f t="shared" si="15"/>
        <v/>
      </c>
      <c r="D159" s="14" t="str">
        <f t="shared" si="18"/>
        <v/>
      </c>
      <c r="E159" s="15" t="str">
        <f>IF(AND($B159&lt;&gt;"",$B159&lt;=$G$4),$G158*C159*$D$6/360,IF(B159&lt;&gt;"",$G158*C159*$G$5/360,IF(AND(B158&lt;&gt;"",B158=$D$5),SUM($E$10:E158),"")))</f>
        <v/>
      </c>
      <c r="F159" s="266" t="str">
        <f t="shared" si="16"/>
        <v/>
      </c>
      <c r="G159" s="14" t="str">
        <f t="shared" si="17"/>
        <v/>
      </c>
      <c r="H159" s="75"/>
    </row>
    <row r="160" spans="1:8" ht="16.5" customHeight="1">
      <c r="A160" s="3" t="str">
        <f t="shared" si="13"/>
        <v/>
      </c>
      <c r="B160" s="4" t="str">
        <f t="shared" si="14"/>
        <v/>
      </c>
      <c r="C160" s="2" t="str">
        <f t="shared" si="15"/>
        <v/>
      </c>
      <c r="D160" s="14" t="str">
        <f t="shared" si="18"/>
        <v/>
      </c>
      <c r="E160" s="15" t="str">
        <f>IF(AND($B160&lt;&gt;"",$B160&lt;=$G$4),$G159*C160*$D$6/360,IF(B160&lt;&gt;"",$G159*C160*$G$5/360,IF(AND(B159&lt;&gt;"",B159=$D$5),SUM($E$10:E159),"")))</f>
        <v/>
      </c>
      <c r="F160" s="266" t="str">
        <f t="shared" si="16"/>
        <v/>
      </c>
      <c r="G160" s="14" t="str">
        <f t="shared" si="17"/>
        <v/>
      </c>
      <c r="H160" s="75"/>
    </row>
    <row r="161" spans="1:8" ht="16.5" customHeight="1">
      <c r="A161" s="3" t="str">
        <f t="shared" si="13"/>
        <v/>
      </c>
      <c r="B161" s="4" t="str">
        <f t="shared" si="14"/>
        <v/>
      </c>
      <c r="C161" s="2" t="str">
        <f t="shared" si="15"/>
        <v/>
      </c>
      <c r="D161" s="14" t="str">
        <f t="shared" si="18"/>
        <v/>
      </c>
      <c r="E161" s="15" t="str">
        <f>IF(AND($B161&lt;&gt;"",$B161&lt;=$G$4),$G160*C161*$D$6/360,IF(B161&lt;&gt;"",$G160*C161*$G$5/360,IF(AND(B160&lt;&gt;"",B160=$D$5),SUM($E$10:E160),"")))</f>
        <v/>
      </c>
      <c r="F161" s="266" t="str">
        <f t="shared" si="16"/>
        <v/>
      </c>
      <c r="G161" s="14" t="str">
        <f t="shared" si="17"/>
        <v/>
      </c>
      <c r="H161" s="75"/>
    </row>
    <row r="162" spans="1:8" ht="16.5" customHeight="1">
      <c r="A162" s="3" t="str">
        <f t="shared" si="13"/>
        <v/>
      </c>
      <c r="B162" s="4" t="str">
        <f t="shared" si="14"/>
        <v/>
      </c>
      <c r="C162" s="2" t="str">
        <f t="shared" si="15"/>
        <v/>
      </c>
      <c r="D162" s="14" t="str">
        <f t="shared" si="18"/>
        <v/>
      </c>
      <c r="E162" s="15" t="str">
        <f>IF(AND($B162&lt;&gt;"",$B162&lt;=$G$4),$G161*C162*$D$6/360,IF(B162&lt;&gt;"",$G161*C162*$G$5/360,IF(AND(B161&lt;&gt;"",B161=$D$5),SUM($E$10:E161),"")))</f>
        <v/>
      </c>
      <c r="F162" s="266" t="str">
        <f t="shared" si="16"/>
        <v/>
      </c>
      <c r="G162" s="14" t="str">
        <f t="shared" si="17"/>
        <v/>
      </c>
      <c r="H162" s="75"/>
    </row>
    <row r="163" spans="1:8" ht="16.5" customHeight="1">
      <c r="A163" s="3" t="str">
        <f t="shared" si="13"/>
        <v/>
      </c>
      <c r="B163" s="4" t="str">
        <f t="shared" si="14"/>
        <v/>
      </c>
      <c r="C163" s="2" t="str">
        <f t="shared" si="15"/>
        <v/>
      </c>
      <c r="D163" s="14" t="str">
        <f t="shared" si="18"/>
        <v/>
      </c>
      <c r="E163" s="15" t="str">
        <f>IF(AND($B163&lt;&gt;"",$B163&lt;=$G$4),$G162*C163*$D$6/360,IF(B163&lt;&gt;"",$G162*C163*$G$5/360,IF(AND(B162&lt;&gt;"",B162=$D$5),SUM($E$10:E162),"")))</f>
        <v/>
      </c>
      <c r="F163" s="266" t="str">
        <f t="shared" si="16"/>
        <v/>
      </c>
      <c r="G163" s="14" t="str">
        <f t="shared" si="17"/>
        <v/>
      </c>
      <c r="H163" s="75"/>
    </row>
    <row r="164" spans="1:8" ht="16.5" customHeight="1">
      <c r="A164" s="3" t="str">
        <f t="shared" si="13"/>
        <v/>
      </c>
      <c r="B164" s="4" t="str">
        <f t="shared" si="14"/>
        <v/>
      </c>
      <c r="C164" s="2" t="str">
        <f t="shared" si="15"/>
        <v/>
      </c>
      <c r="D164" s="14" t="str">
        <f t="shared" si="18"/>
        <v/>
      </c>
      <c r="E164" s="15" t="str">
        <f>IF(AND($B164&lt;&gt;"",$B164&lt;=$G$4),$G163*C164*$D$6/360,IF(B164&lt;&gt;"",$G163*C164*$G$5/360,IF(AND(B163&lt;&gt;"",B163=$D$5),SUM($E$10:E163),"")))</f>
        <v/>
      </c>
      <c r="F164" s="266" t="str">
        <f t="shared" si="16"/>
        <v/>
      </c>
      <c r="G164" s="14" t="str">
        <f t="shared" si="17"/>
        <v/>
      </c>
      <c r="H164" s="75"/>
    </row>
    <row r="165" spans="1:8" ht="16.5" customHeight="1">
      <c r="A165" s="3" t="str">
        <f t="shared" si="13"/>
        <v/>
      </c>
      <c r="B165" s="4" t="str">
        <f t="shared" si="14"/>
        <v/>
      </c>
      <c r="C165" s="2" t="str">
        <f t="shared" si="15"/>
        <v/>
      </c>
      <c r="D165" s="14" t="str">
        <f t="shared" si="18"/>
        <v/>
      </c>
      <c r="E165" s="15" t="str">
        <f>IF(AND($B165&lt;&gt;"",$B165&lt;=$G$4),$G164*C165*$D$6/360,IF(B165&lt;&gt;"",$G164*C165*$G$5/360,IF(AND(B164&lt;&gt;"",B164=$D$5),SUM($E$10:E164),"")))</f>
        <v/>
      </c>
      <c r="F165" s="266" t="str">
        <f t="shared" si="16"/>
        <v/>
      </c>
      <c r="G165" s="14" t="str">
        <f t="shared" si="17"/>
        <v/>
      </c>
      <c r="H165" s="75"/>
    </row>
    <row r="166" spans="1:8" ht="16.5" customHeight="1">
      <c r="A166" s="3" t="str">
        <f t="shared" si="13"/>
        <v/>
      </c>
      <c r="B166" s="4" t="str">
        <f t="shared" si="14"/>
        <v/>
      </c>
      <c r="C166" s="2" t="str">
        <f t="shared" si="15"/>
        <v/>
      </c>
      <c r="D166" s="14" t="str">
        <f t="shared" si="18"/>
        <v/>
      </c>
      <c r="E166" s="15" t="str">
        <f>IF(AND($B166&lt;&gt;"",$B166&lt;=$G$4),$G165*C166*$D$6/360,IF(B166&lt;&gt;"",$G165*C166*$G$5/360,IF(AND(B165&lt;&gt;"",B165=$D$5),SUM($E$10:E165),"")))</f>
        <v/>
      </c>
      <c r="F166" s="266" t="str">
        <f t="shared" si="16"/>
        <v/>
      </c>
      <c r="G166" s="14" t="str">
        <f t="shared" si="17"/>
        <v/>
      </c>
      <c r="H166" s="75"/>
    </row>
    <row r="167" spans="1:8" ht="16.5" customHeight="1">
      <c r="A167" s="3" t="str">
        <f t="shared" si="13"/>
        <v/>
      </c>
      <c r="B167" s="4" t="str">
        <f t="shared" si="14"/>
        <v/>
      </c>
      <c r="C167" s="2" t="str">
        <f t="shared" si="15"/>
        <v/>
      </c>
      <c r="D167" s="14" t="str">
        <f t="shared" si="18"/>
        <v/>
      </c>
      <c r="E167" s="15" t="str">
        <f>IF(AND($B167&lt;&gt;"",$B167&lt;=$G$4),$G166*C167*$D$6/360,IF(B167&lt;&gt;"",$G166*C167*$G$5/360,IF(AND(B166&lt;&gt;"",B166=$D$5),SUM($E$10:E166),"")))</f>
        <v/>
      </c>
      <c r="F167" s="266" t="str">
        <f t="shared" si="16"/>
        <v/>
      </c>
      <c r="G167" s="14" t="str">
        <f t="shared" si="17"/>
        <v/>
      </c>
      <c r="H167" s="75"/>
    </row>
    <row r="168" spans="1:8" ht="16.5" customHeight="1">
      <c r="A168" s="3" t="str">
        <f t="shared" si="13"/>
        <v/>
      </c>
      <c r="B168" s="4" t="str">
        <f t="shared" si="14"/>
        <v/>
      </c>
      <c r="C168" s="2" t="str">
        <f t="shared" si="15"/>
        <v/>
      </c>
      <c r="D168" s="14" t="str">
        <f t="shared" si="18"/>
        <v/>
      </c>
      <c r="E168" s="15" t="str">
        <f>IF(AND($B168&lt;&gt;"",$B168&lt;=$G$4),$G167*C168*$D$6/360,IF(B168&lt;&gt;"",$G167*C168*$G$5/360,IF(AND(B167&lt;&gt;"",B167=$D$5),SUM($E$10:E167),"")))</f>
        <v/>
      </c>
      <c r="F168" s="266" t="str">
        <f t="shared" si="16"/>
        <v/>
      </c>
      <c r="G168" s="14" t="str">
        <f t="shared" si="17"/>
        <v/>
      </c>
      <c r="H168" s="75"/>
    </row>
    <row r="169" spans="1:8" ht="16.5" customHeight="1">
      <c r="A169" s="3" t="str">
        <f t="shared" si="13"/>
        <v/>
      </c>
      <c r="B169" s="4" t="str">
        <f t="shared" si="14"/>
        <v/>
      </c>
      <c r="C169" s="2" t="str">
        <f t="shared" si="15"/>
        <v/>
      </c>
      <c r="D169" s="14" t="str">
        <f t="shared" si="18"/>
        <v/>
      </c>
      <c r="E169" s="15" t="str">
        <f>IF(AND($B169&lt;&gt;"",$B169&lt;=$G$4),$G168*C169*$D$6/360,IF(B169&lt;&gt;"",$G168*C169*$G$5/360,IF(AND(B168&lt;&gt;"",B168=$D$5),SUM($E$10:E168),"")))</f>
        <v/>
      </c>
      <c r="F169" s="266" t="str">
        <f t="shared" si="16"/>
        <v/>
      </c>
      <c r="G169" s="14" t="str">
        <f t="shared" si="17"/>
        <v/>
      </c>
      <c r="H169" s="75"/>
    </row>
    <row r="170" spans="1:8" ht="16.5" customHeight="1">
      <c r="A170" s="3" t="str">
        <f t="shared" si="13"/>
        <v/>
      </c>
      <c r="B170" s="4" t="str">
        <f t="shared" si="14"/>
        <v/>
      </c>
      <c r="C170" s="2" t="str">
        <f t="shared" si="15"/>
        <v/>
      </c>
      <c r="D170" s="14" t="str">
        <f t="shared" si="18"/>
        <v/>
      </c>
      <c r="E170" s="15" t="str">
        <f>IF(AND($B170&lt;&gt;"",$B170&lt;=$G$4),$G169*C170*$D$6/360,IF(B170&lt;&gt;"",$G169*C170*$G$5/360,IF(AND(B169&lt;&gt;"",B169=$D$5),SUM($E$10:E169),"")))</f>
        <v/>
      </c>
      <c r="F170" s="266" t="str">
        <f t="shared" si="16"/>
        <v/>
      </c>
      <c r="G170" s="14" t="str">
        <f t="shared" si="17"/>
        <v/>
      </c>
      <c r="H170" s="75"/>
    </row>
    <row r="171" spans="1:8" ht="16.5" customHeight="1">
      <c r="A171" s="3" t="str">
        <f t="shared" si="13"/>
        <v/>
      </c>
      <c r="B171" s="4" t="str">
        <f t="shared" si="14"/>
        <v/>
      </c>
      <c r="C171" s="2" t="str">
        <f t="shared" si="15"/>
        <v/>
      </c>
      <c r="D171" s="14" t="str">
        <f t="shared" si="18"/>
        <v/>
      </c>
      <c r="E171" s="15" t="str">
        <f>IF(AND($B171&lt;&gt;"",$B171&lt;=$G$4),$G170*C171*$D$6/360,IF(B171&lt;&gt;"",$G170*C171*$G$5/360,IF(AND(B170&lt;&gt;"",B170=$D$5),SUM($E$10:E170),"")))</f>
        <v/>
      </c>
      <c r="F171" s="266" t="str">
        <f t="shared" si="16"/>
        <v/>
      </c>
      <c r="G171" s="14" t="str">
        <f t="shared" si="17"/>
        <v/>
      </c>
      <c r="H171" s="75"/>
    </row>
    <row r="172" spans="1:8" ht="16.5" customHeight="1">
      <c r="A172" s="3" t="str">
        <f t="shared" si="13"/>
        <v/>
      </c>
      <c r="B172" s="4" t="str">
        <f t="shared" si="14"/>
        <v/>
      </c>
      <c r="C172" s="2" t="str">
        <f t="shared" si="15"/>
        <v/>
      </c>
      <c r="D172" s="14" t="str">
        <f t="shared" si="18"/>
        <v/>
      </c>
      <c r="E172" s="15" t="str">
        <f>IF(AND($B172&lt;&gt;"",$B172&lt;=$G$4),$G171*C172*$D$6/360,IF(B172&lt;&gt;"",$G171*C172*$G$5/360,IF(AND(B171&lt;&gt;"",B171=$D$5),SUM($E$10:E171),"")))</f>
        <v/>
      </c>
      <c r="F172" s="266" t="str">
        <f t="shared" si="16"/>
        <v/>
      </c>
      <c r="G172" s="14" t="str">
        <f t="shared" si="17"/>
        <v/>
      </c>
      <c r="H172" s="75"/>
    </row>
    <row r="173" spans="1:8" ht="16.5" customHeight="1">
      <c r="A173" s="3" t="str">
        <f t="shared" si="13"/>
        <v/>
      </c>
      <c r="B173" s="4" t="str">
        <f t="shared" si="14"/>
        <v/>
      </c>
      <c r="C173" s="2" t="str">
        <f t="shared" si="15"/>
        <v/>
      </c>
      <c r="D173" s="14" t="str">
        <f t="shared" si="18"/>
        <v/>
      </c>
      <c r="E173" s="15" t="str">
        <f>IF(AND($B173&lt;&gt;"",$B173&lt;=$G$4),$G172*C173*$D$6/360,IF(B173&lt;&gt;"",$G172*C173*$G$5/360,IF(AND(B172&lt;&gt;"",B172=$D$5),SUM($E$10:E172),"")))</f>
        <v/>
      </c>
      <c r="F173" s="266" t="str">
        <f t="shared" si="16"/>
        <v/>
      </c>
      <c r="G173" s="14" t="str">
        <f t="shared" si="17"/>
        <v/>
      </c>
      <c r="H173" s="75"/>
    </row>
    <row r="174" spans="1:8" ht="16.5" customHeight="1">
      <c r="A174" s="3" t="str">
        <f t="shared" si="13"/>
        <v/>
      </c>
      <c r="B174" s="4" t="str">
        <f t="shared" si="14"/>
        <v/>
      </c>
      <c r="C174" s="2" t="str">
        <f t="shared" si="15"/>
        <v/>
      </c>
      <c r="D174" s="14" t="str">
        <f t="shared" si="18"/>
        <v/>
      </c>
      <c r="E174" s="15" t="str">
        <f>IF(AND($B174&lt;&gt;"",$B174&lt;=$G$4),$G173*C174*$D$6/360,IF(B174&lt;&gt;"",$G173*C174*$G$5/360,IF(AND(B173&lt;&gt;"",B173=$D$5),SUM($E$10:E173),"")))</f>
        <v/>
      </c>
      <c r="F174" s="266" t="str">
        <f t="shared" si="16"/>
        <v/>
      </c>
      <c r="G174" s="14" t="str">
        <f t="shared" si="17"/>
        <v/>
      </c>
      <c r="H174" s="75"/>
    </row>
    <row r="175" spans="1:8" ht="16.5" customHeight="1">
      <c r="A175" s="3" t="str">
        <f t="shared" si="13"/>
        <v/>
      </c>
      <c r="B175" s="4" t="str">
        <f t="shared" si="14"/>
        <v/>
      </c>
      <c r="C175" s="2" t="str">
        <f t="shared" si="15"/>
        <v/>
      </c>
      <c r="D175" s="14" t="str">
        <f t="shared" si="18"/>
        <v/>
      </c>
      <c r="E175" s="15" t="str">
        <f>IF(AND($B175&lt;&gt;"",$B175&lt;=$G$4),$G174*C175*$D$6/360,IF(B175&lt;&gt;"",$G174*C175*$G$5/360,IF(AND(B174&lt;&gt;"",B174=$D$5),SUM($E$10:E174),"")))</f>
        <v/>
      </c>
      <c r="F175" s="266" t="str">
        <f t="shared" si="16"/>
        <v/>
      </c>
      <c r="G175" s="14" t="str">
        <f t="shared" si="17"/>
        <v/>
      </c>
      <c r="H175" s="75"/>
    </row>
    <row r="176" spans="1:8" ht="16.5" customHeight="1">
      <c r="A176" s="3" t="str">
        <f t="shared" si="13"/>
        <v/>
      </c>
      <c r="B176" s="4" t="str">
        <f t="shared" si="14"/>
        <v/>
      </c>
      <c r="C176" s="2" t="str">
        <f t="shared" si="15"/>
        <v/>
      </c>
      <c r="D176" s="14" t="str">
        <f t="shared" si="18"/>
        <v/>
      </c>
      <c r="E176" s="15" t="str">
        <f>IF(AND($B176&lt;&gt;"",$B176&lt;=$G$4),$G175*C176*$D$6/360,IF(B176&lt;&gt;"",$G175*C176*$G$5/360,IF(AND(B175&lt;&gt;"",B175=$D$5),SUM($E$10:E175),"")))</f>
        <v/>
      </c>
      <c r="F176" s="266" t="str">
        <f t="shared" si="16"/>
        <v/>
      </c>
      <c r="G176" s="14" t="str">
        <f t="shared" si="17"/>
        <v/>
      </c>
      <c r="H176" s="75"/>
    </row>
    <row r="177" spans="1:8" ht="16.5" customHeight="1">
      <c r="A177" s="3" t="str">
        <f t="shared" si="13"/>
        <v/>
      </c>
      <c r="B177" s="4" t="str">
        <f t="shared" si="14"/>
        <v/>
      </c>
      <c r="C177" s="2" t="str">
        <f t="shared" si="15"/>
        <v/>
      </c>
      <c r="D177" s="14" t="str">
        <f t="shared" si="18"/>
        <v/>
      </c>
      <c r="E177" s="15" t="str">
        <f>IF(AND($B177&lt;&gt;"",$B177&lt;=$G$4),$G176*C177*$D$6/360,IF(B177&lt;&gt;"",$G176*C177*$G$5/360,IF(AND(B176&lt;&gt;"",B176=$D$5),SUM($E$10:E176),"")))</f>
        <v/>
      </c>
      <c r="F177" s="266" t="str">
        <f t="shared" si="16"/>
        <v/>
      </c>
      <c r="G177" s="14" t="str">
        <f t="shared" si="17"/>
        <v/>
      </c>
      <c r="H177" s="75"/>
    </row>
    <row r="178" spans="1:8" ht="16.5" customHeight="1">
      <c r="A178" s="3" t="str">
        <f t="shared" si="13"/>
        <v/>
      </c>
      <c r="B178" s="4" t="str">
        <f t="shared" si="14"/>
        <v/>
      </c>
      <c r="C178" s="2" t="str">
        <f t="shared" si="15"/>
        <v/>
      </c>
      <c r="D178" s="14" t="str">
        <f t="shared" si="18"/>
        <v/>
      </c>
      <c r="E178" s="15" t="str">
        <f>IF(AND($B178&lt;&gt;"",$B178&lt;=$G$4),$G177*C178*$D$6/360,IF(B178&lt;&gt;"",$G177*C178*$G$5/360,IF(AND(B177&lt;&gt;"",B177=$D$5),SUM($E$10:E177),"")))</f>
        <v/>
      </c>
      <c r="F178" s="266" t="str">
        <f t="shared" si="16"/>
        <v/>
      </c>
      <c r="G178" s="14" t="str">
        <f t="shared" si="17"/>
        <v/>
      </c>
      <c r="H178" s="75"/>
    </row>
    <row r="179" spans="1:8" ht="16.5" customHeight="1">
      <c r="A179" s="3" t="str">
        <f t="shared" si="13"/>
        <v/>
      </c>
      <c r="B179" s="4" t="str">
        <f t="shared" si="14"/>
        <v/>
      </c>
      <c r="C179" s="2" t="str">
        <f t="shared" si="15"/>
        <v/>
      </c>
      <c r="D179" s="14" t="str">
        <f t="shared" si="18"/>
        <v/>
      </c>
      <c r="E179" s="15" t="str">
        <f>IF(AND($B179&lt;&gt;"",$B179&lt;=$G$4),$G178*C179*$D$6/360,IF(B179&lt;&gt;"",$G178*C179*$G$5/360,IF(AND(B178&lt;&gt;"",B178=$D$5),SUM($E$10:E178),"")))</f>
        <v/>
      </c>
      <c r="F179" s="266" t="str">
        <f t="shared" si="16"/>
        <v/>
      </c>
      <c r="G179" s="14" t="str">
        <f t="shared" si="17"/>
        <v/>
      </c>
      <c r="H179" s="75"/>
    </row>
    <row r="180" spans="1:8" ht="16.5" customHeight="1">
      <c r="A180" s="3" t="str">
        <f t="shared" si="13"/>
        <v/>
      </c>
      <c r="B180" s="4" t="str">
        <f t="shared" si="14"/>
        <v/>
      </c>
      <c r="C180" s="2" t="str">
        <f t="shared" si="15"/>
        <v/>
      </c>
      <c r="D180" s="14" t="str">
        <f t="shared" si="18"/>
        <v/>
      </c>
      <c r="E180" s="15" t="str">
        <f>IF(AND($B180&lt;&gt;"",$B180&lt;=$G$4),$G179*C180*$D$6/360,IF(B180&lt;&gt;"",$G179*C180*$G$5/360,IF(AND(B179&lt;&gt;"",B179=$D$5),SUM($E$10:E179),"")))</f>
        <v/>
      </c>
      <c r="F180" s="266" t="str">
        <f t="shared" si="16"/>
        <v/>
      </c>
      <c r="G180" s="14" t="str">
        <f t="shared" si="17"/>
        <v/>
      </c>
      <c r="H180" s="75"/>
    </row>
    <row r="181" spans="1:8" ht="16.5" customHeight="1">
      <c r="A181" s="3" t="str">
        <f t="shared" si="13"/>
        <v/>
      </c>
      <c r="B181" s="4" t="str">
        <f t="shared" si="14"/>
        <v/>
      </c>
      <c r="C181" s="2" t="str">
        <f t="shared" si="15"/>
        <v/>
      </c>
      <c r="D181" s="14" t="str">
        <f t="shared" si="18"/>
        <v/>
      </c>
      <c r="E181" s="15" t="str">
        <f>IF(AND($B181&lt;&gt;"",$B181&lt;=$G$4),$G180*C181*$D$6/360,IF(B181&lt;&gt;"",$G180*C181*$G$5/360,IF(AND(B180&lt;&gt;"",B180=$D$5),SUM($E$10:E180),"")))</f>
        <v/>
      </c>
      <c r="F181" s="266" t="str">
        <f t="shared" si="16"/>
        <v/>
      </c>
      <c r="G181" s="14" t="str">
        <f t="shared" si="17"/>
        <v/>
      </c>
      <c r="H181" s="75"/>
    </row>
    <row r="182" spans="1:8" ht="16.5" customHeight="1">
      <c r="A182" s="3" t="str">
        <f t="shared" si="13"/>
        <v/>
      </c>
      <c r="B182" s="4" t="str">
        <f t="shared" si="14"/>
        <v/>
      </c>
      <c r="C182" s="2" t="str">
        <f t="shared" si="15"/>
        <v/>
      </c>
      <c r="D182" s="14" t="str">
        <f t="shared" si="18"/>
        <v/>
      </c>
      <c r="E182" s="15" t="str">
        <f>IF(AND($B182&lt;&gt;"",$B182&lt;=$G$4),$G181*C182*$D$6/360,IF(B182&lt;&gt;"",$G181*C182*$G$5/360,IF(AND(B181&lt;&gt;"",B181=$D$5),SUM($E$10:E181),"")))</f>
        <v/>
      </c>
      <c r="F182" s="266" t="str">
        <f t="shared" si="16"/>
        <v/>
      </c>
      <c r="G182" s="14" t="str">
        <f t="shared" si="17"/>
        <v/>
      </c>
      <c r="H182" s="75"/>
    </row>
    <row r="183" spans="1:8" ht="16.5" customHeight="1">
      <c r="A183" s="3" t="str">
        <f t="shared" si="13"/>
        <v/>
      </c>
      <c r="B183" s="4" t="str">
        <f t="shared" si="14"/>
        <v/>
      </c>
      <c r="C183" s="2" t="str">
        <f t="shared" si="15"/>
        <v/>
      </c>
      <c r="D183" s="14" t="str">
        <f t="shared" si="18"/>
        <v/>
      </c>
      <c r="E183" s="15" t="str">
        <f>IF(AND($B183&lt;&gt;"",$B183&lt;=$G$4),$G182*C183*$D$6/360,IF(B183&lt;&gt;"",$G182*C183*$G$5/360,IF(AND(B182&lt;&gt;"",B182=$D$5),SUM($E$10:E182),"")))</f>
        <v/>
      </c>
      <c r="F183" s="266" t="str">
        <f t="shared" si="16"/>
        <v/>
      </c>
      <c r="G183" s="14" t="str">
        <f t="shared" si="17"/>
        <v/>
      </c>
      <c r="H183" s="75"/>
    </row>
    <row r="184" spans="1:8" ht="16.5" customHeight="1">
      <c r="A184" s="3" t="str">
        <f t="shared" si="13"/>
        <v/>
      </c>
      <c r="B184" s="4" t="str">
        <f t="shared" si="14"/>
        <v/>
      </c>
      <c r="C184" s="2" t="str">
        <f t="shared" si="15"/>
        <v/>
      </c>
      <c r="D184" s="14" t="str">
        <f t="shared" si="18"/>
        <v/>
      </c>
      <c r="E184" s="15" t="str">
        <f>IF(AND($B184&lt;&gt;"",$B184&lt;=$G$4),$G183*C184*$D$6/360,IF(B184&lt;&gt;"",$G183*C184*$G$5/360,IF(AND(B183&lt;&gt;"",B183=$D$5),SUM($E$10:E183),"")))</f>
        <v/>
      </c>
      <c r="F184" s="266" t="str">
        <f t="shared" si="16"/>
        <v/>
      </c>
      <c r="G184" s="14" t="str">
        <f t="shared" si="17"/>
        <v/>
      </c>
      <c r="H184" s="75"/>
    </row>
    <row r="185" spans="1:8" ht="16.5" customHeight="1">
      <c r="A185" s="3" t="str">
        <f t="shared" si="13"/>
        <v/>
      </c>
      <c r="B185" s="4" t="str">
        <f t="shared" si="14"/>
        <v/>
      </c>
      <c r="C185" s="2" t="str">
        <f t="shared" si="15"/>
        <v/>
      </c>
      <c r="D185" s="14" t="str">
        <f t="shared" si="18"/>
        <v/>
      </c>
      <c r="E185" s="15" t="str">
        <f>IF(AND($B185&lt;&gt;"",$B185&lt;=$G$4),$G184*C185*$D$6/360,IF(B185&lt;&gt;"",$G184*C185*$G$5/360,IF(AND(B184&lt;&gt;"",B184=$D$5),SUM($E$10:E184),"")))</f>
        <v/>
      </c>
      <c r="F185" s="266" t="str">
        <f t="shared" si="16"/>
        <v/>
      </c>
      <c r="G185" s="14" t="str">
        <f t="shared" si="17"/>
        <v/>
      </c>
      <c r="H185" s="75"/>
    </row>
    <row r="186" spans="1:8" ht="16.5" customHeight="1">
      <c r="A186" s="3" t="str">
        <f t="shared" si="13"/>
        <v/>
      </c>
      <c r="B186" s="4" t="str">
        <f t="shared" si="14"/>
        <v/>
      </c>
      <c r="C186" s="2" t="str">
        <f t="shared" si="15"/>
        <v/>
      </c>
      <c r="D186" s="14" t="str">
        <f t="shared" si="18"/>
        <v/>
      </c>
      <c r="E186" s="15" t="str">
        <f>IF(AND($B186&lt;&gt;"",$B186&lt;=$G$4),$G185*C186*$D$6/360,IF(B186&lt;&gt;"",$G185*C186*$G$5/360,IF(AND(B185&lt;&gt;"",B185=$D$5),SUM($E$10:E185),"")))</f>
        <v/>
      </c>
      <c r="F186" s="266" t="str">
        <f t="shared" si="16"/>
        <v/>
      </c>
      <c r="G186" s="14" t="str">
        <f t="shared" si="17"/>
        <v/>
      </c>
      <c r="H186" s="75"/>
    </row>
    <row r="187" spans="1:8" ht="16.5" customHeight="1">
      <c r="A187" s="3" t="str">
        <f t="shared" si="13"/>
        <v/>
      </c>
      <c r="B187" s="4" t="str">
        <f t="shared" si="14"/>
        <v/>
      </c>
      <c r="C187" s="2" t="str">
        <f t="shared" si="15"/>
        <v/>
      </c>
      <c r="D187" s="14" t="str">
        <f t="shared" si="18"/>
        <v/>
      </c>
      <c r="E187" s="15" t="str">
        <f>IF(AND($B187&lt;&gt;"",$B187&lt;=$G$4),$G186*C187*$D$6/360,IF(B187&lt;&gt;"",$G186*C187*$G$5/360,IF(AND(B186&lt;&gt;"",B186=$D$5),SUM($E$10:E186),"")))</f>
        <v/>
      </c>
      <c r="F187" s="266" t="str">
        <f t="shared" si="16"/>
        <v/>
      </c>
      <c r="G187" s="14" t="str">
        <f t="shared" si="17"/>
        <v/>
      </c>
      <c r="H187" s="75"/>
    </row>
    <row r="188" spans="1:8" ht="16.5" customHeight="1">
      <c r="A188" s="3" t="str">
        <f t="shared" si="13"/>
        <v/>
      </c>
      <c r="B188" s="4" t="str">
        <f t="shared" si="14"/>
        <v/>
      </c>
      <c r="C188" s="2" t="str">
        <f t="shared" si="15"/>
        <v/>
      </c>
      <c r="D188" s="14" t="str">
        <f t="shared" si="18"/>
        <v/>
      </c>
      <c r="E188" s="15" t="str">
        <f>IF(AND($B188&lt;&gt;"",$B188&lt;=$G$4),$G187*C188*$D$6/360,IF(B188&lt;&gt;"",$G187*C188*$G$5/360,IF(AND(B187&lt;&gt;"",B187=$D$5),SUM($E$10:E187),"")))</f>
        <v/>
      </c>
      <c r="F188" s="266" t="str">
        <f t="shared" si="16"/>
        <v/>
      </c>
      <c r="G188" s="14" t="str">
        <f t="shared" si="17"/>
        <v/>
      </c>
      <c r="H188" s="75"/>
    </row>
    <row r="189" spans="1:8" ht="16.5" customHeight="1">
      <c r="A189" s="3" t="str">
        <f t="shared" si="13"/>
        <v/>
      </c>
      <c r="B189" s="4" t="str">
        <f t="shared" si="14"/>
        <v/>
      </c>
      <c r="C189" s="2" t="str">
        <f t="shared" si="15"/>
        <v/>
      </c>
      <c r="D189" s="14" t="str">
        <f t="shared" si="18"/>
        <v/>
      </c>
      <c r="E189" s="15" t="str">
        <f>IF(AND($B189&lt;&gt;"",$B189&lt;=$G$4),$G188*C189*$D$6/360,IF(B189&lt;&gt;"",$G188*C189*$G$5/360,IF(AND(B188&lt;&gt;"",B188=$D$5),SUM($E$10:E188),"")))</f>
        <v/>
      </c>
      <c r="F189" s="266" t="str">
        <f t="shared" si="16"/>
        <v/>
      </c>
      <c r="G189" s="14" t="str">
        <f t="shared" si="17"/>
        <v/>
      </c>
      <c r="H189" s="75"/>
    </row>
    <row r="190" spans="1:8" ht="16.5" customHeight="1">
      <c r="A190" s="3" t="str">
        <f t="shared" si="13"/>
        <v/>
      </c>
      <c r="B190" s="4" t="str">
        <f t="shared" si="14"/>
        <v/>
      </c>
      <c r="C190" s="2" t="str">
        <f t="shared" si="15"/>
        <v/>
      </c>
      <c r="D190" s="14" t="str">
        <f t="shared" si="18"/>
        <v/>
      </c>
      <c r="E190" s="15" t="str">
        <f>IF(AND($B190&lt;&gt;"",$B190&lt;=$G$4),$G189*C190*$D$6/360,IF(B190&lt;&gt;"",$G189*C190*$G$5/360,IF(AND(B189&lt;&gt;"",B189=$D$5),SUM($E$10:E189),"")))</f>
        <v/>
      </c>
      <c r="F190" s="266" t="str">
        <f t="shared" si="16"/>
        <v/>
      </c>
      <c r="G190" s="14" t="str">
        <f t="shared" si="17"/>
        <v/>
      </c>
      <c r="H190" s="75"/>
    </row>
    <row r="191" spans="1:8" ht="16.5" customHeight="1">
      <c r="A191" s="3" t="str">
        <f t="shared" si="13"/>
        <v/>
      </c>
      <c r="B191" s="4" t="str">
        <f t="shared" si="14"/>
        <v/>
      </c>
      <c r="C191" s="2" t="str">
        <f t="shared" si="15"/>
        <v/>
      </c>
      <c r="D191" s="14" t="str">
        <f t="shared" si="18"/>
        <v/>
      </c>
      <c r="E191" s="15" t="str">
        <f>IF(AND($B191&lt;&gt;"",$B191&lt;=$G$4),$G190*C191*$D$6/360,IF(B191&lt;&gt;"",$G190*C191*$G$5/360,IF(AND(B190&lt;&gt;"",B190=$D$5),SUM($E$10:E190),"")))</f>
        <v/>
      </c>
      <c r="F191" s="266" t="str">
        <f t="shared" si="16"/>
        <v/>
      </c>
      <c r="G191" s="14" t="str">
        <f t="shared" si="17"/>
        <v/>
      </c>
      <c r="H191" s="75"/>
    </row>
    <row r="192" spans="1:8" ht="16.5" customHeight="1">
      <c r="A192" s="3" t="str">
        <f t="shared" si="13"/>
        <v/>
      </c>
      <c r="B192" s="4" t="str">
        <f t="shared" si="14"/>
        <v/>
      </c>
      <c r="C192" s="2" t="str">
        <f t="shared" si="15"/>
        <v/>
      </c>
      <c r="D192" s="14" t="str">
        <f t="shared" si="18"/>
        <v/>
      </c>
      <c r="E192" s="15" t="str">
        <f>IF(AND($B192&lt;&gt;"",$B192&lt;=$G$4),$G191*C192*$D$6/360,IF(B192&lt;&gt;"",$G191*C192*$G$5/360,IF(AND(B191&lt;&gt;"",B191=$D$5),SUM($E$10:E191),"")))</f>
        <v/>
      </c>
      <c r="F192" s="266" t="str">
        <f t="shared" si="16"/>
        <v/>
      </c>
      <c r="G192" s="14" t="str">
        <f t="shared" si="17"/>
        <v/>
      </c>
      <c r="H192" s="75"/>
    </row>
    <row r="193" spans="1:8" ht="16.5" customHeight="1">
      <c r="A193" s="3" t="str">
        <f t="shared" si="13"/>
        <v/>
      </c>
      <c r="B193" s="4" t="str">
        <f t="shared" si="14"/>
        <v/>
      </c>
      <c r="C193" s="2" t="str">
        <f t="shared" si="15"/>
        <v/>
      </c>
      <c r="D193" s="14" t="str">
        <f t="shared" si="18"/>
        <v/>
      </c>
      <c r="E193" s="15" t="str">
        <f>IF(AND($B193&lt;&gt;"",$B193&lt;=$G$4),$G192*C193*$D$6/360,IF(B193&lt;&gt;"",$G192*C193*$G$5/360,IF(AND(B192&lt;&gt;"",B192=$D$5),SUM($E$10:E192),"")))</f>
        <v/>
      </c>
      <c r="F193" s="266" t="str">
        <f t="shared" si="16"/>
        <v/>
      </c>
      <c r="G193" s="14" t="str">
        <f t="shared" si="17"/>
        <v/>
      </c>
      <c r="H193" s="75"/>
    </row>
    <row r="194" spans="1:8" ht="16.5" customHeight="1">
      <c r="A194" s="3" t="str">
        <f t="shared" si="13"/>
        <v/>
      </c>
      <c r="B194" s="4" t="str">
        <f t="shared" si="14"/>
        <v/>
      </c>
      <c r="C194" s="2" t="str">
        <f t="shared" si="15"/>
        <v/>
      </c>
      <c r="D194" s="14" t="str">
        <f t="shared" si="18"/>
        <v/>
      </c>
      <c r="E194" s="15" t="str">
        <f>IF(AND($B194&lt;&gt;"",$B194&lt;=$G$4),$G193*C194*$D$6/360,IF(B194&lt;&gt;"",$G193*C194*$G$5/360,IF(AND(B193&lt;&gt;"",B193=$D$5),SUM($E$10:E193),"")))</f>
        <v/>
      </c>
      <c r="F194" s="266" t="str">
        <f t="shared" si="16"/>
        <v/>
      </c>
      <c r="G194" s="14" t="str">
        <f t="shared" si="17"/>
        <v/>
      </c>
      <c r="H194" s="75"/>
    </row>
    <row r="195" spans="1:8" ht="16.5" customHeight="1">
      <c r="A195" s="3" t="str">
        <f t="shared" si="13"/>
        <v/>
      </c>
      <c r="B195" s="4" t="str">
        <f t="shared" si="14"/>
        <v/>
      </c>
      <c r="C195" s="2" t="str">
        <f t="shared" si="15"/>
        <v/>
      </c>
      <c r="D195" s="14" t="str">
        <f t="shared" si="18"/>
        <v/>
      </c>
      <c r="E195" s="15" t="str">
        <f>IF(AND($B195&lt;&gt;"",$B195&lt;=$G$4),$G194*C195*$D$6/360,IF(B195&lt;&gt;"",$G194*C195*$G$5/360,IF(AND(B194&lt;&gt;"",B194=$D$5),SUM($E$10:E194),"")))</f>
        <v/>
      </c>
      <c r="F195" s="266" t="str">
        <f t="shared" si="16"/>
        <v/>
      </c>
      <c r="G195" s="14" t="str">
        <f t="shared" si="17"/>
        <v/>
      </c>
      <c r="H195" s="75"/>
    </row>
    <row r="196" spans="1:8" ht="16.5" customHeight="1">
      <c r="A196" s="3" t="str">
        <f t="shared" si="13"/>
        <v/>
      </c>
      <c r="B196" s="4" t="str">
        <f t="shared" si="14"/>
        <v/>
      </c>
      <c r="C196" s="2" t="str">
        <f t="shared" si="15"/>
        <v/>
      </c>
      <c r="D196" s="14" t="str">
        <f t="shared" ref="D196:D259" si="19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266" t="str">
        <f t="shared" si="16"/>
        <v/>
      </c>
      <c r="G196" s="14" t="str">
        <f t="shared" si="17"/>
        <v/>
      </c>
      <c r="H196" s="75"/>
    </row>
    <row r="197" spans="1:8" ht="16.5" customHeight="1">
      <c r="A197" s="3" t="str">
        <f t="shared" si="13"/>
        <v/>
      </c>
      <c r="B197" s="4" t="str">
        <f t="shared" si="14"/>
        <v/>
      </c>
      <c r="C197" s="2" t="str">
        <f t="shared" si="15"/>
        <v/>
      </c>
      <c r="D197" s="14" t="str">
        <f t="shared" si="19"/>
        <v/>
      </c>
      <c r="E197" s="15" t="str">
        <f>IF(AND($B197&lt;&gt;"",$B197&lt;=$G$4),$G196*C197*$D$6/360,IF(B197&lt;&gt;"",$G196*C197*$G$5/360,IF(AND(B196&lt;&gt;"",B196=$D$5),SUM($E$10:E196),"")))</f>
        <v/>
      </c>
      <c r="F197" s="266" t="str">
        <f t="shared" si="16"/>
        <v/>
      </c>
      <c r="G197" s="14" t="str">
        <f t="shared" si="17"/>
        <v/>
      </c>
      <c r="H197" s="75"/>
    </row>
    <row r="198" spans="1:8" ht="16.5" customHeight="1">
      <c r="A198" s="3" t="str">
        <f t="shared" si="13"/>
        <v/>
      </c>
      <c r="B198" s="4" t="str">
        <f t="shared" si="14"/>
        <v/>
      </c>
      <c r="C198" s="2" t="str">
        <f t="shared" si="15"/>
        <v/>
      </c>
      <c r="D198" s="14" t="str">
        <f t="shared" si="19"/>
        <v/>
      </c>
      <c r="E198" s="15" t="str">
        <f>IF(AND($B198&lt;&gt;"",$B198&lt;=$G$4),$G197*C198*$D$6/360,IF(B198&lt;&gt;"",$G197*C198*$G$5/360,IF(AND(B197&lt;&gt;"",B197=$D$5),SUM($E$10:E197),"")))</f>
        <v/>
      </c>
      <c r="F198" s="266" t="str">
        <f t="shared" si="16"/>
        <v/>
      </c>
      <c r="G198" s="14" t="str">
        <f t="shared" si="17"/>
        <v/>
      </c>
      <c r="H198" s="75"/>
    </row>
    <row r="199" spans="1:8" ht="16.5" customHeight="1">
      <c r="A199" s="3" t="str">
        <f t="shared" si="13"/>
        <v/>
      </c>
      <c r="B199" s="4" t="str">
        <f t="shared" si="14"/>
        <v/>
      </c>
      <c r="C199" s="2" t="str">
        <f t="shared" si="15"/>
        <v/>
      </c>
      <c r="D199" s="14" t="str">
        <f t="shared" si="19"/>
        <v/>
      </c>
      <c r="E199" s="15" t="str">
        <f>IF(AND($B199&lt;&gt;"",$B199&lt;=$G$4),$G198*C199*$D$6/360,IF(B199&lt;&gt;"",$G198*C199*$G$5/360,IF(AND(B198&lt;&gt;"",B198=$D$5),SUM($E$10:E198),"")))</f>
        <v/>
      </c>
      <c r="F199" s="266" t="str">
        <f t="shared" si="16"/>
        <v/>
      </c>
      <c r="G199" s="14" t="str">
        <f t="shared" si="17"/>
        <v/>
      </c>
      <c r="H199" s="75"/>
    </row>
    <row r="200" spans="1:8" ht="16.5" customHeight="1">
      <c r="A200" s="3" t="str">
        <f t="shared" si="13"/>
        <v/>
      </c>
      <c r="B200" s="4" t="str">
        <f t="shared" si="14"/>
        <v/>
      </c>
      <c r="C200" s="2" t="str">
        <f t="shared" si="15"/>
        <v/>
      </c>
      <c r="D200" s="14" t="str">
        <f t="shared" si="19"/>
        <v/>
      </c>
      <c r="E200" s="15" t="str">
        <f>IF(AND($B200&lt;&gt;"",$B200&lt;=$G$4),$G199*C200*$D$6/360,IF(B200&lt;&gt;"",$G199*C200*$G$5/360,IF(AND(B199&lt;&gt;"",B199=$D$5),SUM($E$10:E199),"")))</f>
        <v/>
      </c>
      <c r="F200" s="266" t="str">
        <f t="shared" si="16"/>
        <v/>
      </c>
      <c r="G200" s="14" t="str">
        <f t="shared" si="17"/>
        <v/>
      </c>
      <c r="H200" s="75"/>
    </row>
    <row r="201" spans="1:8" ht="16.5" customHeight="1">
      <c r="A201" s="3" t="str">
        <f t="shared" si="13"/>
        <v/>
      </c>
      <c r="B201" s="4" t="str">
        <f t="shared" si="14"/>
        <v/>
      </c>
      <c r="C201" s="2" t="str">
        <f t="shared" si="15"/>
        <v/>
      </c>
      <c r="D201" s="14" t="str">
        <f t="shared" si="19"/>
        <v/>
      </c>
      <c r="E201" s="15" t="str">
        <f>IF(AND($B201&lt;&gt;"",$B201&lt;=$G$4),$G200*C201*$D$6/360,IF(B201&lt;&gt;"",$G200*C201*$G$5/360,IF(AND(B200&lt;&gt;"",B200=$D$5),SUM($E$10:E200),"")))</f>
        <v/>
      </c>
      <c r="F201" s="266" t="str">
        <f t="shared" si="16"/>
        <v/>
      </c>
      <c r="G201" s="14" t="str">
        <f t="shared" si="17"/>
        <v/>
      </c>
      <c r="H201" s="75"/>
    </row>
    <row r="202" spans="1:8" ht="16.5" customHeight="1">
      <c r="A202" s="3" t="str">
        <f t="shared" si="13"/>
        <v/>
      </c>
      <c r="B202" s="4" t="str">
        <f t="shared" si="14"/>
        <v/>
      </c>
      <c r="C202" s="2" t="str">
        <f t="shared" si="15"/>
        <v/>
      </c>
      <c r="D202" s="14" t="str">
        <f t="shared" si="19"/>
        <v/>
      </c>
      <c r="E202" s="15" t="str">
        <f>IF(AND($B202&lt;&gt;"",$B202&lt;=$G$4),$G201*C202*$D$6/360,IF(B202&lt;&gt;"",$G201*C202*$G$5/360,IF(AND(B201&lt;&gt;"",B201=$D$5),SUM($E$10:E201),"")))</f>
        <v/>
      </c>
      <c r="F202" s="266" t="str">
        <f t="shared" si="16"/>
        <v/>
      </c>
      <c r="G202" s="14" t="str">
        <f t="shared" si="17"/>
        <v/>
      </c>
      <c r="H202" s="75"/>
    </row>
    <row r="203" spans="1:8" ht="16.5" customHeight="1">
      <c r="A203" s="3" t="str">
        <f t="shared" ref="A203:A266" si="20">IF(B202&lt;$D$5,DATE(YEAR(A202),MONTH(A202)+1,DAY(A202)),IF(B202=$D$5,"Tổng",""))</f>
        <v/>
      </c>
      <c r="B203" s="4" t="str">
        <f t="shared" ref="B203:B266" si="21">IF(B202&lt;$D$5,B202+1,"")</f>
        <v/>
      </c>
      <c r="C203" s="2" t="str">
        <f t="shared" si="15"/>
        <v/>
      </c>
      <c r="D203" s="14" t="str">
        <f t="shared" si="19"/>
        <v/>
      </c>
      <c r="E203" s="15" t="str">
        <f>IF(AND($B203&lt;&gt;"",$B203&lt;=$G$4),$G202*C203*$D$6/360,IF(B203&lt;&gt;"",$G202*C203*$G$5/360,IF(AND(B202&lt;&gt;"",B202=$D$5),SUM($E$10:E202),"")))</f>
        <v/>
      </c>
      <c r="F203" s="266" t="str">
        <f t="shared" si="16"/>
        <v/>
      </c>
      <c r="G203" s="14" t="str">
        <f t="shared" si="17"/>
        <v/>
      </c>
      <c r="H203" s="75"/>
    </row>
    <row r="204" spans="1:8" ht="16.5" customHeight="1">
      <c r="A204" s="3" t="str">
        <f t="shared" si="20"/>
        <v/>
      </c>
      <c r="B204" s="4" t="str">
        <f t="shared" si="21"/>
        <v/>
      </c>
      <c r="C204" s="2" t="str">
        <f t="shared" ref="C204:C267" si="22">IF(B204&lt;&gt;"",A204-A203,"")</f>
        <v/>
      </c>
      <c r="D204" s="14" t="str">
        <f t="shared" si="19"/>
        <v/>
      </c>
      <c r="E204" s="15" t="str">
        <f>IF(AND($B204&lt;&gt;"",$B204&lt;=$G$4),$G203*C204*$D$6/360,IF(B204&lt;&gt;"",$G203*C204*$G$5/360,IF(AND(B203&lt;&gt;"",B203=$D$5),SUM($E$10:E203),"")))</f>
        <v/>
      </c>
      <c r="F204" s="266" t="str">
        <f t="shared" ref="F204:F262" si="23">IF(D204&lt;&gt;"",D204+E204,"")</f>
        <v/>
      </c>
      <c r="G204" s="14" t="str">
        <f t="shared" si="17"/>
        <v/>
      </c>
      <c r="H204" s="75"/>
    </row>
    <row r="205" spans="1:8" ht="16.5" customHeight="1">
      <c r="A205" s="3" t="str">
        <f t="shared" si="20"/>
        <v/>
      </c>
      <c r="B205" s="4" t="str">
        <f t="shared" si="21"/>
        <v/>
      </c>
      <c r="C205" s="2" t="str">
        <f t="shared" si="22"/>
        <v/>
      </c>
      <c r="D205" s="14" t="str">
        <f t="shared" si="19"/>
        <v/>
      </c>
      <c r="E205" s="15" t="str">
        <f>IF(AND($B205&lt;&gt;"",$B205&lt;=$G$4),$G204*C205*$D$6/360,IF(B205&lt;&gt;"",$G204*C205*$G$5/360,IF(AND(B204&lt;&gt;"",B204=$D$5),SUM($E$10:E204),"")))</f>
        <v/>
      </c>
      <c r="F205" s="266" t="str">
        <f t="shared" si="23"/>
        <v/>
      </c>
      <c r="G205" s="14" t="str">
        <f t="shared" ref="G205:G268" si="24">IF($B205&lt;&gt;"",G204-D205,"")</f>
        <v/>
      </c>
      <c r="H205" s="75"/>
    </row>
    <row r="206" spans="1:8" ht="16.5" customHeight="1">
      <c r="A206" s="3" t="str">
        <f t="shared" si="20"/>
        <v/>
      </c>
      <c r="B206" s="4" t="str">
        <f t="shared" si="21"/>
        <v/>
      </c>
      <c r="C206" s="2" t="str">
        <f t="shared" si="22"/>
        <v/>
      </c>
      <c r="D206" s="14" t="str">
        <f t="shared" si="19"/>
        <v/>
      </c>
      <c r="E206" s="15" t="str">
        <f>IF(AND($B206&lt;&gt;"",$B206&lt;=$G$4),$G205*C206*$D$6/360,IF(B206&lt;&gt;"",$G205*C206*$G$5/360,IF(AND(B205&lt;&gt;"",B205=$D$5),SUM($E$10:E205),"")))</f>
        <v/>
      </c>
      <c r="F206" s="266" t="str">
        <f t="shared" si="23"/>
        <v/>
      </c>
      <c r="G206" s="14" t="str">
        <f t="shared" si="24"/>
        <v/>
      </c>
      <c r="H206" s="75"/>
    </row>
    <row r="207" spans="1:8" ht="16.5" customHeight="1">
      <c r="A207" s="3" t="str">
        <f t="shared" si="20"/>
        <v/>
      </c>
      <c r="B207" s="4" t="str">
        <f t="shared" si="21"/>
        <v/>
      </c>
      <c r="C207" s="2" t="str">
        <f t="shared" si="22"/>
        <v/>
      </c>
      <c r="D207" s="14" t="str">
        <f t="shared" si="19"/>
        <v/>
      </c>
      <c r="E207" s="15" t="str">
        <f>IF(AND($B207&lt;&gt;"",$B207&lt;=$G$4),$G206*C207*$D$6/360,IF(B207&lt;&gt;"",$G206*C207*$G$5/360,IF(AND(B206&lt;&gt;"",B206=$D$5),SUM($E$10:E206),"")))</f>
        <v/>
      </c>
      <c r="F207" s="266" t="str">
        <f t="shared" si="23"/>
        <v/>
      </c>
      <c r="G207" s="14" t="str">
        <f t="shared" si="24"/>
        <v/>
      </c>
      <c r="H207" s="75"/>
    </row>
    <row r="208" spans="1:8" ht="16.5" customHeight="1">
      <c r="A208" s="3" t="str">
        <f t="shared" si="20"/>
        <v/>
      </c>
      <c r="B208" s="4" t="str">
        <f t="shared" si="21"/>
        <v/>
      </c>
      <c r="C208" s="2" t="str">
        <f t="shared" si="22"/>
        <v/>
      </c>
      <c r="D208" s="14" t="str">
        <f t="shared" si="19"/>
        <v/>
      </c>
      <c r="E208" s="15" t="str">
        <f>IF(AND($B208&lt;&gt;"",$B208&lt;=$G$4),$G207*C208*$D$6/360,IF(B208&lt;&gt;"",$G207*C208*$G$5/360,IF(AND(B207&lt;&gt;"",B207=$D$5),SUM($E$10:E207),"")))</f>
        <v/>
      </c>
      <c r="F208" s="266" t="str">
        <f t="shared" si="23"/>
        <v/>
      </c>
      <c r="G208" s="14" t="str">
        <f t="shared" si="24"/>
        <v/>
      </c>
      <c r="H208" s="75"/>
    </row>
    <row r="209" spans="1:8" ht="16.5" customHeight="1">
      <c r="A209" s="3" t="str">
        <f t="shared" si="20"/>
        <v/>
      </c>
      <c r="B209" s="4" t="str">
        <f t="shared" si="21"/>
        <v/>
      </c>
      <c r="C209" s="2" t="str">
        <f t="shared" si="22"/>
        <v/>
      </c>
      <c r="D209" s="14" t="str">
        <f t="shared" si="19"/>
        <v/>
      </c>
      <c r="E209" s="15" t="str">
        <f>IF(AND($B209&lt;&gt;"",$B209&lt;=$G$4),$G208*C209*$D$6/360,IF(B209&lt;&gt;"",$G208*C209*$G$5/360,IF(AND(B208&lt;&gt;"",B208=$D$5),SUM($E$10:E208),"")))</f>
        <v/>
      </c>
      <c r="F209" s="266" t="str">
        <f t="shared" si="23"/>
        <v/>
      </c>
      <c r="G209" s="14" t="str">
        <f t="shared" si="24"/>
        <v/>
      </c>
      <c r="H209" s="75"/>
    </row>
    <row r="210" spans="1:8" ht="16.5" customHeight="1">
      <c r="A210" s="3" t="str">
        <f t="shared" si="20"/>
        <v/>
      </c>
      <c r="B210" s="4" t="str">
        <f t="shared" si="21"/>
        <v/>
      </c>
      <c r="C210" s="2" t="str">
        <f t="shared" si="22"/>
        <v/>
      </c>
      <c r="D210" s="14" t="str">
        <f t="shared" si="19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3"/>
        <v/>
      </c>
      <c r="G210" s="14" t="str">
        <f t="shared" si="24"/>
        <v/>
      </c>
      <c r="H210" s="75"/>
    </row>
    <row r="211" spans="1:8" ht="16.5" customHeight="1">
      <c r="A211" s="3" t="str">
        <f t="shared" si="20"/>
        <v/>
      </c>
      <c r="B211" s="4" t="str">
        <f t="shared" si="21"/>
        <v/>
      </c>
      <c r="C211" s="2" t="str">
        <f t="shared" si="22"/>
        <v/>
      </c>
      <c r="D211" s="14" t="str">
        <f t="shared" si="19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3"/>
        <v/>
      </c>
      <c r="G211" s="14" t="str">
        <f t="shared" si="24"/>
        <v/>
      </c>
      <c r="H211" s="75"/>
    </row>
    <row r="212" spans="1:8" ht="16.5" customHeight="1">
      <c r="A212" s="3" t="str">
        <f t="shared" si="20"/>
        <v/>
      </c>
      <c r="B212" s="4" t="str">
        <f t="shared" si="21"/>
        <v/>
      </c>
      <c r="C212" s="2" t="str">
        <f t="shared" si="22"/>
        <v/>
      </c>
      <c r="D212" s="14" t="str">
        <f t="shared" si="19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3"/>
        <v/>
      </c>
      <c r="G212" s="14" t="str">
        <f t="shared" si="24"/>
        <v/>
      </c>
      <c r="H212" s="75"/>
    </row>
    <row r="213" spans="1:8" ht="16.5" customHeight="1">
      <c r="A213" s="3" t="str">
        <f t="shared" si="20"/>
        <v/>
      </c>
      <c r="B213" s="4" t="str">
        <f t="shared" si="21"/>
        <v/>
      </c>
      <c r="C213" s="2" t="str">
        <f t="shared" si="22"/>
        <v/>
      </c>
      <c r="D213" s="14" t="str">
        <f t="shared" si="19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3"/>
        <v/>
      </c>
      <c r="G213" s="14" t="str">
        <f t="shared" si="24"/>
        <v/>
      </c>
      <c r="H213" s="75"/>
    </row>
    <row r="214" spans="1:8" ht="16.5" customHeight="1">
      <c r="A214" s="3" t="str">
        <f t="shared" si="20"/>
        <v/>
      </c>
      <c r="B214" s="4" t="str">
        <f t="shared" si="21"/>
        <v/>
      </c>
      <c r="C214" s="2" t="str">
        <f t="shared" si="22"/>
        <v/>
      </c>
      <c r="D214" s="14" t="str">
        <f t="shared" si="19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3"/>
        <v/>
      </c>
      <c r="G214" s="14" t="str">
        <f t="shared" si="24"/>
        <v/>
      </c>
      <c r="H214" s="75"/>
    </row>
    <row r="215" spans="1:8" ht="16.5" customHeight="1">
      <c r="A215" s="3" t="str">
        <f t="shared" si="20"/>
        <v/>
      </c>
      <c r="B215" s="4" t="str">
        <f t="shared" si="21"/>
        <v/>
      </c>
      <c r="C215" s="2" t="str">
        <f t="shared" si="22"/>
        <v/>
      </c>
      <c r="D215" s="14" t="str">
        <f t="shared" si="19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3"/>
        <v/>
      </c>
      <c r="G215" s="14" t="str">
        <f t="shared" si="24"/>
        <v/>
      </c>
      <c r="H215" s="75"/>
    </row>
    <row r="216" spans="1:8" ht="16.5" customHeight="1">
      <c r="A216" s="3" t="str">
        <f t="shared" si="20"/>
        <v/>
      </c>
      <c r="B216" s="4" t="str">
        <f t="shared" si="21"/>
        <v/>
      </c>
      <c r="C216" s="2" t="str">
        <f t="shared" si="22"/>
        <v/>
      </c>
      <c r="D216" s="14" t="str">
        <f t="shared" si="19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3"/>
        <v/>
      </c>
      <c r="G216" s="14" t="str">
        <f t="shared" si="24"/>
        <v/>
      </c>
      <c r="H216" s="75"/>
    </row>
    <row r="217" spans="1:8" ht="16.5" customHeight="1">
      <c r="A217" s="3" t="str">
        <f t="shared" si="20"/>
        <v/>
      </c>
      <c r="B217" s="4" t="str">
        <f t="shared" si="21"/>
        <v/>
      </c>
      <c r="C217" s="2" t="str">
        <f t="shared" si="22"/>
        <v/>
      </c>
      <c r="D217" s="14" t="str">
        <f t="shared" si="19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3"/>
        <v/>
      </c>
      <c r="G217" s="14" t="str">
        <f t="shared" si="24"/>
        <v/>
      </c>
      <c r="H217" s="75"/>
    </row>
    <row r="218" spans="1:8" ht="16.5" customHeight="1">
      <c r="A218" s="3" t="str">
        <f t="shared" si="20"/>
        <v/>
      </c>
      <c r="B218" s="4" t="str">
        <f t="shared" si="21"/>
        <v/>
      </c>
      <c r="C218" s="2" t="str">
        <f t="shared" si="22"/>
        <v/>
      </c>
      <c r="D218" s="14" t="str">
        <f t="shared" si="19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3"/>
        <v/>
      </c>
      <c r="G218" s="14" t="str">
        <f t="shared" si="24"/>
        <v/>
      </c>
      <c r="H218" s="75"/>
    </row>
    <row r="219" spans="1:8" ht="16.5" customHeight="1">
      <c r="A219" s="3" t="str">
        <f t="shared" si="20"/>
        <v/>
      </c>
      <c r="B219" s="4" t="str">
        <f t="shared" si="21"/>
        <v/>
      </c>
      <c r="C219" s="2" t="str">
        <f t="shared" si="22"/>
        <v/>
      </c>
      <c r="D219" s="14" t="str">
        <f t="shared" si="19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3"/>
        <v/>
      </c>
      <c r="G219" s="14" t="str">
        <f t="shared" si="24"/>
        <v/>
      </c>
      <c r="H219" s="75"/>
    </row>
    <row r="220" spans="1:8" ht="16.5" customHeight="1">
      <c r="A220" s="3" t="str">
        <f t="shared" si="20"/>
        <v/>
      </c>
      <c r="B220" s="4" t="str">
        <f t="shared" si="21"/>
        <v/>
      </c>
      <c r="C220" s="2" t="str">
        <f t="shared" si="22"/>
        <v/>
      </c>
      <c r="D220" s="14" t="str">
        <f t="shared" si="19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3"/>
        <v/>
      </c>
      <c r="G220" s="14" t="str">
        <f t="shared" si="24"/>
        <v/>
      </c>
      <c r="H220" s="75"/>
    </row>
    <row r="221" spans="1:8" ht="16.5" customHeight="1">
      <c r="A221" s="3" t="str">
        <f t="shared" si="20"/>
        <v/>
      </c>
      <c r="B221" s="4" t="str">
        <f t="shared" si="21"/>
        <v/>
      </c>
      <c r="C221" s="2" t="str">
        <f t="shared" si="22"/>
        <v/>
      </c>
      <c r="D221" s="14" t="str">
        <f t="shared" si="19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3"/>
        <v/>
      </c>
      <c r="G221" s="14" t="str">
        <f t="shared" si="24"/>
        <v/>
      </c>
      <c r="H221" s="75"/>
    </row>
    <row r="222" spans="1:8" ht="16.5" customHeight="1">
      <c r="A222" s="3" t="str">
        <f t="shared" si="20"/>
        <v/>
      </c>
      <c r="B222" s="4" t="str">
        <f t="shared" si="21"/>
        <v/>
      </c>
      <c r="C222" s="2" t="str">
        <f t="shared" si="22"/>
        <v/>
      </c>
      <c r="D222" s="14" t="str">
        <f t="shared" si="19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3"/>
        <v/>
      </c>
      <c r="G222" s="14" t="str">
        <f t="shared" si="24"/>
        <v/>
      </c>
      <c r="H222" s="75"/>
    </row>
    <row r="223" spans="1:8" ht="16.5" customHeight="1">
      <c r="A223" s="3" t="str">
        <f t="shared" si="20"/>
        <v/>
      </c>
      <c r="B223" s="4" t="str">
        <f t="shared" si="21"/>
        <v/>
      </c>
      <c r="C223" s="2" t="str">
        <f t="shared" si="22"/>
        <v/>
      </c>
      <c r="D223" s="14" t="str">
        <f t="shared" si="19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3"/>
        <v/>
      </c>
      <c r="G223" s="14" t="str">
        <f t="shared" si="24"/>
        <v/>
      </c>
      <c r="H223" s="75"/>
    </row>
    <row r="224" spans="1:8" ht="16.5" customHeight="1">
      <c r="A224" s="3" t="str">
        <f t="shared" si="20"/>
        <v/>
      </c>
      <c r="B224" s="4" t="str">
        <f t="shared" si="21"/>
        <v/>
      </c>
      <c r="C224" s="2" t="str">
        <f t="shared" si="22"/>
        <v/>
      </c>
      <c r="D224" s="14" t="str">
        <f t="shared" si="19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3"/>
        <v/>
      </c>
      <c r="G224" s="14" t="str">
        <f t="shared" si="24"/>
        <v/>
      </c>
      <c r="H224" s="75"/>
    </row>
    <row r="225" spans="1:8" ht="16.5" customHeight="1">
      <c r="A225" s="3" t="str">
        <f t="shared" si="20"/>
        <v/>
      </c>
      <c r="B225" s="4" t="str">
        <f t="shared" si="21"/>
        <v/>
      </c>
      <c r="C225" s="2" t="str">
        <f t="shared" si="22"/>
        <v/>
      </c>
      <c r="D225" s="14" t="str">
        <f t="shared" si="19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3"/>
        <v/>
      </c>
      <c r="G225" s="14" t="str">
        <f t="shared" si="24"/>
        <v/>
      </c>
      <c r="H225" s="75"/>
    </row>
    <row r="226" spans="1:8" ht="16.5" customHeight="1">
      <c r="A226" s="3" t="str">
        <f t="shared" si="20"/>
        <v/>
      </c>
      <c r="B226" s="4" t="str">
        <f t="shared" si="21"/>
        <v/>
      </c>
      <c r="C226" s="2" t="str">
        <f t="shared" si="22"/>
        <v/>
      </c>
      <c r="D226" s="14" t="str">
        <f t="shared" si="19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3"/>
        <v/>
      </c>
      <c r="G226" s="14" t="str">
        <f t="shared" si="24"/>
        <v/>
      </c>
      <c r="H226" s="75"/>
    </row>
    <row r="227" spans="1:8" ht="16.5" customHeight="1">
      <c r="A227" s="3" t="str">
        <f t="shared" si="20"/>
        <v/>
      </c>
      <c r="B227" s="4" t="str">
        <f t="shared" si="21"/>
        <v/>
      </c>
      <c r="C227" s="2" t="str">
        <f t="shared" si="22"/>
        <v/>
      </c>
      <c r="D227" s="14" t="str">
        <f t="shared" si="19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3"/>
        <v/>
      </c>
      <c r="G227" s="14" t="str">
        <f t="shared" si="24"/>
        <v/>
      </c>
      <c r="H227" s="75"/>
    </row>
    <row r="228" spans="1:8" ht="16.5" customHeight="1">
      <c r="A228" s="3" t="str">
        <f t="shared" si="20"/>
        <v/>
      </c>
      <c r="B228" s="4" t="str">
        <f t="shared" si="21"/>
        <v/>
      </c>
      <c r="C228" s="2" t="str">
        <f t="shared" si="22"/>
        <v/>
      </c>
      <c r="D228" s="14" t="str">
        <f t="shared" si="19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3"/>
        <v/>
      </c>
      <c r="G228" s="14" t="str">
        <f t="shared" si="24"/>
        <v/>
      </c>
      <c r="H228" s="75"/>
    </row>
    <row r="229" spans="1:8" ht="16.5" customHeight="1">
      <c r="A229" s="3" t="str">
        <f t="shared" si="20"/>
        <v/>
      </c>
      <c r="B229" s="4" t="str">
        <f t="shared" si="21"/>
        <v/>
      </c>
      <c r="C229" s="2" t="str">
        <f t="shared" si="22"/>
        <v/>
      </c>
      <c r="D229" s="14" t="str">
        <f t="shared" si="19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3"/>
        <v/>
      </c>
      <c r="G229" s="14" t="str">
        <f t="shared" si="24"/>
        <v/>
      </c>
      <c r="H229" s="75"/>
    </row>
    <row r="230" spans="1:8" ht="16.5" customHeight="1">
      <c r="A230" s="3" t="str">
        <f t="shared" si="20"/>
        <v/>
      </c>
      <c r="B230" s="4" t="str">
        <f t="shared" si="21"/>
        <v/>
      </c>
      <c r="C230" s="2" t="str">
        <f t="shared" si="22"/>
        <v/>
      </c>
      <c r="D230" s="14" t="str">
        <f t="shared" si="19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3"/>
        <v/>
      </c>
      <c r="G230" s="14" t="str">
        <f t="shared" si="24"/>
        <v/>
      </c>
      <c r="H230" s="75"/>
    </row>
    <row r="231" spans="1:8" ht="16.5" customHeight="1">
      <c r="A231" s="3" t="str">
        <f t="shared" si="20"/>
        <v/>
      </c>
      <c r="B231" s="4" t="str">
        <f t="shared" si="21"/>
        <v/>
      </c>
      <c r="C231" s="2" t="str">
        <f t="shared" si="22"/>
        <v/>
      </c>
      <c r="D231" s="14" t="str">
        <f t="shared" si="19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3"/>
        <v/>
      </c>
      <c r="G231" s="14" t="str">
        <f t="shared" si="24"/>
        <v/>
      </c>
      <c r="H231" s="75"/>
    </row>
    <row r="232" spans="1:8" ht="16.5" customHeight="1">
      <c r="A232" s="3" t="str">
        <f t="shared" si="20"/>
        <v/>
      </c>
      <c r="B232" s="4" t="str">
        <f t="shared" si="21"/>
        <v/>
      </c>
      <c r="C232" s="2" t="str">
        <f t="shared" si="22"/>
        <v/>
      </c>
      <c r="D232" s="14" t="str">
        <f t="shared" si="19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3"/>
        <v/>
      </c>
      <c r="G232" s="14" t="str">
        <f t="shared" si="24"/>
        <v/>
      </c>
      <c r="H232" s="75"/>
    </row>
    <row r="233" spans="1:8" ht="16.5" customHeight="1">
      <c r="A233" s="3" t="str">
        <f t="shared" si="20"/>
        <v/>
      </c>
      <c r="B233" s="4" t="str">
        <f t="shared" si="21"/>
        <v/>
      </c>
      <c r="C233" s="2" t="str">
        <f t="shared" si="22"/>
        <v/>
      </c>
      <c r="D233" s="14" t="str">
        <f t="shared" si="19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3"/>
        <v/>
      </c>
      <c r="G233" s="14" t="str">
        <f t="shared" si="24"/>
        <v/>
      </c>
      <c r="H233" s="75"/>
    </row>
    <row r="234" spans="1:8" ht="16.5" customHeight="1">
      <c r="A234" s="3" t="str">
        <f t="shared" si="20"/>
        <v/>
      </c>
      <c r="B234" s="4" t="str">
        <f t="shared" si="21"/>
        <v/>
      </c>
      <c r="C234" s="2" t="str">
        <f t="shared" si="22"/>
        <v/>
      </c>
      <c r="D234" s="14" t="str">
        <f t="shared" si="19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3"/>
        <v/>
      </c>
      <c r="G234" s="14" t="str">
        <f t="shared" si="24"/>
        <v/>
      </c>
      <c r="H234" s="75"/>
    </row>
    <row r="235" spans="1:8" ht="16.5" customHeight="1">
      <c r="A235" s="3" t="str">
        <f t="shared" si="20"/>
        <v/>
      </c>
      <c r="B235" s="4" t="str">
        <f t="shared" si="21"/>
        <v/>
      </c>
      <c r="C235" s="2" t="str">
        <f t="shared" si="22"/>
        <v/>
      </c>
      <c r="D235" s="14" t="str">
        <f t="shared" si="19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3"/>
        <v/>
      </c>
      <c r="G235" s="14" t="str">
        <f t="shared" si="24"/>
        <v/>
      </c>
      <c r="H235" s="75"/>
    </row>
    <row r="236" spans="1:8" ht="16.5" customHeight="1">
      <c r="A236" s="3" t="str">
        <f t="shared" si="20"/>
        <v/>
      </c>
      <c r="B236" s="4" t="str">
        <f t="shared" si="21"/>
        <v/>
      </c>
      <c r="C236" s="2" t="str">
        <f t="shared" si="22"/>
        <v/>
      </c>
      <c r="D236" s="14" t="str">
        <f t="shared" si="19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3"/>
        <v/>
      </c>
      <c r="G236" s="14" t="str">
        <f t="shared" si="24"/>
        <v/>
      </c>
      <c r="H236" s="75"/>
    </row>
    <row r="237" spans="1:8" ht="16.5" customHeight="1">
      <c r="A237" s="3" t="str">
        <f t="shared" si="20"/>
        <v/>
      </c>
      <c r="B237" s="4" t="str">
        <f t="shared" si="21"/>
        <v/>
      </c>
      <c r="C237" s="2" t="str">
        <f t="shared" si="22"/>
        <v/>
      </c>
      <c r="D237" s="14" t="str">
        <f t="shared" si="19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3"/>
        <v/>
      </c>
      <c r="G237" s="14" t="str">
        <f t="shared" si="24"/>
        <v/>
      </c>
      <c r="H237" s="75"/>
    </row>
    <row r="238" spans="1:8" ht="16.5" customHeight="1">
      <c r="A238" s="3" t="str">
        <f t="shared" si="20"/>
        <v/>
      </c>
      <c r="B238" s="4" t="str">
        <f t="shared" si="21"/>
        <v/>
      </c>
      <c r="C238" s="2" t="str">
        <f t="shared" si="22"/>
        <v/>
      </c>
      <c r="D238" s="14" t="str">
        <f t="shared" si="19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3"/>
        <v/>
      </c>
      <c r="G238" s="14" t="str">
        <f t="shared" si="24"/>
        <v/>
      </c>
      <c r="H238" s="75"/>
    </row>
    <row r="239" spans="1:8" ht="16.5" customHeight="1">
      <c r="A239" s="3" t="str">
        <f t="shared" si="20"/>
        <v/>
      </c>
      <c r="B239" s="4" t="str">
        <f t="shared" si="21"/>
        <v/>
      </c>
      <c r="C239" s="2" t="str">
        <f t="shared" si="22"/>
        <v/>
      </c>
      <c r="D239" s="14" t="str">
        <f t="shared" si="19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3"/>
        <v/>
      </c>
      <c r="G239" s="14" t="str">
        <f t="shared" si="24"/>
        <v/>
      </c>
      <c r="H239" s="75"/>
    </row>
    <row r="240" spans="1:8" ht="16.5" customHeight="1">
      <c r="A240" s="3" t="str">
        <f t="shared" si="20"/>
        <v/>
      </c>
      <c r="B240" s="4" t="str">
        <f t="shared" si="21"/>
        <v/>
      </c>
      <c r="C240" s="2" t="str">
        <f t="shared" si="22"/>
        <v/>
      </c>
      <c r="D240" s="14" t="str">
        <f t="shared" si="19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3"/>
        <v/>
      </c>
      <c r="G240" s="14" t="str">
        <f t="shared" si="24"/>
        <v/>
      </c>
      <c r="H240" s="75"/>
    </row>
    <row r="241" spans="1:8" ht="16.5" customHeight="1">
      <c r="A241" s="3" t="str">
        <f t="shared" si="20"/>
        <v/>
      </c>
      <c r="B241" s="4" t="str">
        <f t="shared" si="21"/>
        <v/>
      </c>
      <c r="C241" s="2" t="str">
        <f t="shared" si="22"/>
        <v/>
      </c>
      <c r="D241" s="14" t="str">
        <f t="shared" si="19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3"/>
        <v/>
      </c>
      <c r="G241" s="14" t="str">
        <f t="shared" si="24"/>
        <v/>
      </c>
      <c r="H241" s="75"/>
    </row>
    <row r="242" spans="1:8" ht="16.5" customHeight="1">
      <c r="A242" s="3" t="str">
        <f t="shared" si="20"/>
        <v/>
      </c>
      <c r="B242" s="4" t="str">
        <f t="shared" si="21"/>
        <v/>
      </c>
      <c r="C242" s="2" t="str">
        <f t="shared" si="22"/>
        <v/>
      </c>
      <c r="D242" s="14" t="str">
        <f t="shared" si="19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3"/>
        <v/>
      </c>
      <c r="G242" s="14" t="str">
        <f t="shared" si="24"/>
        <v/>
      </c>
    </row>
    <row r="243" spans="1:8" ht="16.5" customHeight="1">
      <c r="A243" s="3" t="str">
        <f t="shared" si="20"/>
        <v/>
      </c>
      <c r="B243" s="4" t="str">
        <f t="shared" si="21"/>
        <v/>
      </c>
      <c r="C243" s="2" t="str">
        <f t="shared" si="22"/>
        <v/>
      </c>
      <c r="D243" s="14" t="str">
        <f t="shared" si="19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3"/>
        <v/>
      </c>
      <c r="G243" s="14" t="str">
        <f t="shared" si="24"/>
        <v/>
      </c>
    </row>
    <row r="244" spans="1:8" ht="16.5" customHeight="1">
      <c r="A244" s="3" t="str">
        <f t="shared" si="20"/>
        <v/>
      </c>
      <c r="B244" s="4" t="str">
        <f t="shared" si="21"/>
        <v/>
      </c>
      <c r="C244" s="2" t="str">
        <f t="shared" si="22"/>
        <v/>
      </c>
      <c r="D244" s="14" t="str">
        <f t="shared" si="19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3"/>
        <v/>
      </c>
      <c r="G244" s="14" t="str">
        <f t="shared" si="24"/>
        <v/>
      </c>
    </row>
    <row r="245" spans="1:8" ht="16.5" customHeight="1">
      <c r="A245" s="3" t="str">
        <f t="shared" si="20"/>
        <v/>
      </c>
      <c r="B245" s="4" t="str">
        <f t="shared" si="21"/>
        <v/>
      </c>
      <c r="C245" s="2" t="str">
        <f t="shared" si="22"/>
        <v/>
      </c>
      <c r="D245" s="14" t="str">
        <f t="shared" si="19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3"/>
        <v/>
      </c>
      <c r="G245" s="14" t="str">
        <f t="shared" si="24"/>
        <v/>
      </c>
    </row>
    <row r="246" spans="1:8" ht="16.5" customHeight="1">
      <c r="A246" s="3" t="str">
        <f t="shared" si="20"/>
        <v/>
      </c>
      <c r="B246" s="4" t="str">
        <f t="shared" si="21"/>
        <v/>
      </c>
      <c r="C246" s="2" t="str">
        <f t="shared" si="22"/>
        <v/>
      </c>
      <c r="D246" s="14" t="str">
        <f t="shared" si="19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3"/>
        <v/>
      </c>
      <c r="G246" s="14" t="str">
        <f t="shared" si="24"/>
        <v/>
      </c>
    </row>
    <row r="247" spans="1:8" ht="16.5" customHeight="1">
      <c r="A247" s="3" t="str">
        <f t="shared" si="20"/>
        <v/>
      </c>
      <c r="B247" s="4" t="str">
        <f t="shared" si="21"/>
        <v/>
      </c>
      <c r="C247" s="2" t="str">
        <f t="shared" si="22"/>
        <v/>
      </c>
      <c r="D247" s="14" t="str">
        <f t="shared" si="19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3"/>
        <v/>
      </c>
      <c r="G247" s="14" t="str">
        <f t="shared" si="24"/>
        <v/>
      </c>
    </row>
    <row r="248" spans="1:8" ht="16.5" customHeight="1">
      <c r="A248" s="3" t="str">
        <f t="shared" si="20"/>
        <v/>
      </c>
      <c r="B248" s="4" t="str">
        <f t="shared" si="21"/>
        <v/>
      </c>
      <c r="C248" s="2" t="str">
        <f t="shared" si="22"/>
        <v/>
      </c>
      <c r="D248" s="14" t="str">
        <f t="shared" si="19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3"/>
        <v/>
      </c>
      <c r="G248" s="14" t="str">
        <f t="shared" si="24"/>
        <v/>
      </c>
    </row>
    <row r="249" spans="1:8" ht="16.5" customHeight="1">
      <c r="A249" s="3" t="str">
        <f t="shared" si="20"/>
        <v/>
      </c>
      <c r="B249" s="4" t="str">
        <f t="shared" si="21"/>
        <v/>
      </c>
      <c r="C249" s="2" t="str">
        <f t="shared" si="22"/>
        <v/>
      </c>
      <c r="D249" s="14" t="str">
        <f t="shared" si="19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3"/>
        <v/>
      </c>
      <c r="G249" s="14" t="str">
        <f t="shared" si="24"/>
        <v/>
      </c>
    </row>
    <row r="250" spans="1:8" ht="16.5" customHeight="1">
      <c r="A250" s="3" t="str">
        <f t="shared" si="20"/>
        <v/>
      </c>
      <c r="B250" s="4" t="str">
        <f t="shared" si="21"/>
        <v/>
      </c>
      <c r="C250" s="2" t="str">
        <f t="shared" si="22"/>
        <v/>
      </c>
      <c r="D250" s="14" t="str">
        <f t="shared" si="19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3"/>
        <v/>
      </c>
      <c r="G250" s="14" t="str">
        <f t="shared" si="24"/>
        <v/>
      </c>
    </row>
    <row r="251" spans="1:8" ht="16.5" customHeight="1">
      <c r="A251" s="17" t="str">
        <f t="shared" si="20"/>
        <v/>
      </c>
      <c r="B251" s="18" t="str">
        <f t="shared" si="21"/>
        <v/>
      </c>
      <c r="C251" s="6" t="str">
        <f t="shared" si="22"/>
        <v/>
      </c>
      <c r="D251" s="19" t="str">
        <f t="shared" si="19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3"/>
        <v/>
      </c>
      <c r="G251" s="19" t="str">
        <f t="shared" si="24"/>
        <v/>
      </c>
    </row>
    <row r="252" spans="1:8" ht="16.5" customHeight="1">
      <c r="A252" s="3" t="str">
        <f t="shared" si="20"/>
        <v/>
      </c>
      <c r="B252" s="4" t="str">
        <f t="shared" si="21"/>
        <v/>
      </c>
      <c r="C252" s="2" t="str">
        <f t="shared" si="22"/>
        <v/>
      </c>
      <c r="D252" s="14" t="str">
        <f t="shared" si="19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3"/>
        <v/>
      </c>
      <c r="G252" s="14" t="str">
        <f t="shared" si="24"/>
        <v/>
      </c>
    </row>
    <row r="253" spans="1:8" ht="16.5" customHeight="1">
      <c r="A253" s="3" t="str">
        <f t="shared" si="20"/>
        <v/>
      </c>
      <c r="B253" s="4" t="str">
        <f t="shared" si="21"/>
        <v/>
      </c>
      <c r="C253" s="2" t="str">
        <f t="shared" si="22"/>
        <v/>
      </c>
      <c r="D253" s="14" t="str">
        <f t="shared" si="19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3"/>
        <v/>
      </c>
      <c r="G253" s="14" t="str">
        <f t="shared" si="24"/>
        <v/>
      </c>
    </row>
    <row r="254" spans="1:8" ht="16.5" customHeight="1">
      <c r="A254" s="3" t="str">
        <f t="shared" si="20"/>
        <v/>
      </c>
      <c r="B254" s="4" t="str">
        <f t="shared" si="21"/>
        <v/>
      </c>
      <c r="C254" s="2" t="str">
        <f t="shared" si="22"/>
        <v/>
      </c>
      <c r="D254" s="14" t="str">
        <f t="shared" si="19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3"/>
        <v/>
      </c>
      <c r="G254" s="14" t="str">
        <f t="shared" si="24"/>
        <v/>
      </c>
    </row>
    <row r="255" spans="1:8" ht="16.5" customHeight="1">
      <c r="A255" s="3" t="str">
        <f t="shared" si="20"/>
        <v/>
      </c>
      <c r="B255" s="4" t="str">
        <f t="shared" si="21"/>
        <v/>
      </c>
      <c r="C255" s="2" t="str">
        <f t="shared" si="22"/>
        <v/>
      </c>
      <c r="D255" s="14" t="str">
        <f t="shared" si="19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3"/>
        <v/>
      </c>
      <c r="G255" s="14" t="str">
        <f t="shared" si="24"/>
        <v/>
      </c>
    </row>
    <row r="256" spans="1:8" ht="16.5" customHeight="1">
      <c r="A256" s="3" t="str">
        <f t="shared" si="20"/>
        <v/>
      </c>
      <c r="B256" s="4" t="str">
        <f t="shared" si="21"/>
        <v/>
      </c>
      <c r="C256" s="2" t="str">
        <f t="shared" si="22"/>
        <v/>
      </c>
      <c r="D256" s="14" t="str">
        <f t="shared" si="19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3"/>
        <v/>
      </c>
      <c r="G256" s="14" t="str">
        <f t="shared" si="24"/>
        <v/>
      </c>
    </row>
    <row r="257" spans="1:7" ht="16.5" customHeight="1">
      <c r="A257" s="3" t="str">
        <f t="shared" si="20"/>
        <v/>
      </c>
      <c r="B257" s="4" t="str">
        <f t="shared" si="21"/>
        <v/>
      </c>
      <c r="C257" s="2" t="str">
        <f t="shared" si="22"/>
        <v/>
      </c>
      <c r="D257" s="14" t="str">
        <f t="shared" si="19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3"/>
        <v/>
      </c>
      <c r="G257" s="14" t="str">
        <f t="shared" si="24"/>
        <v/>
      </c>
    </row>
    <row r="258" spans="1:7" ht="16.5" customHeight="1">
      <c r="A258" s="3" t="str">
        <f t="shared" si="20"/>
        <v/>
      </c>
      <c r="B258" s="4" t="str">
        <f t="shared" si="21"/>
        <v/>
      </c>
      <c r="C258" s="2" t="str">
        <f t="shared" si="22"/>
        <v/>
      </c>
      <c r="D258" s="14" t="str">
        <f t="shared" si="19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3"/>
        <v/>
      </c>
      <c r="G258" s="14" t="str">
        <f t="shared" si="24"/>
        <v/>
      </c>
    </row>
    <row r="259" spans="1:7" ht="16.5" customHeight="1">
      <c r="A259" s="3" t="str">
        <f t="shared" si="20"/>
        <v/>
      </c>
      <c r="B259" s="4" t="str">
        <f t="shared" si="21"/>
        <v/>
      </c>
      <c r="C259" s="2" t="str">
        <f t="shared" si="22"/>
        <v/>
      </c>
      <c r="D259" s="14" t="str">
        <f t="shared" si="19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3"/>
        <v/>
      </c>
      <c r="G259" s="14" t="str">
        <f t="shared" si="24"/>
        <v/>
      </c>
    </row>
    <row r="260" spans="1:7" ht="16.5" customHeight="1">
      <c r="A260" s="3" t="str">
        <f t="shared" si="20"/>
        <v/>
      </c>
      <c r="B260" s="4" t="str">
        <f t="shared" si="21"/>
        <v/>
      </c>
      <c r="C260" s="2" t="str">
        <f t="shared" si="22"/>
        <v/>
      </c>
      <c r="D260" s="14" t="str">
        <f t="shared" ref="D260:D300" si="25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3"/>
        <v/>
      </c>
      <c r="G260" s="14" t="str">
        <f t="shared" si="24"/>
        <v/>
      </c>
    </row>
    <row r="261" spans="1:7" ht="16.5" customHeight="1">
      <c r="A261" s="3" t="str">
        <f t="shared" si="20"/>
        <v/>
      </c>
      <c r="B261" s="4" t="str">
        <f t="shared" si="21"/>
        <v/>
      </c>
      <c r="C261" s="2" t="str">
        <f t="shared" si="22"/>
        <v/>
      </c>
      <c r="D261" s="14" t="str">
        <f t="shared" si="25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3"/>
        <v/>
      </c>
      <c r="G261" s="14" t="str">
        <f t="shared" si="24"/>
        <v/>
      </c>
    </row>
    <row r="262" spans="1:7" ht="16.5" customHeight="1">
      <c r="A262" s="3" t="str">
        <f t="shared" si="20"/>
        <v/>
      </c>
      <c r="B262" s="4" t="str">
        <f t="shared" si="21"/>
        <v/>
      </c>
      <c r="C262" s="2" t="str">
        <f t="shared" si="22"/>
        <v/>
      </c>
      <c r="D262" s="14" t="str">
        <f t="shared" si="25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3"/>
        <v/>
      </c>
      <c r="G262" s="14" t="str">
        <f t="shared" si="24"/>
        <v/>
      </c>
    </row>
    <row r="263" spans="1:7" ht="16.5" customHeight="1">
      <c r="A263" s="3" t="str">
        <f t="shared" si="20"/>
        <v/>
      </c>
      <c r="B263" s="4" t="str">
        <f t="shared" si="21"/>
        <v/>
      </c>
      <c r="C263" s="2" t="str">
        <f t="shared" si="22"/>
        <v/>
      </c>
      <c r="D263" s="14" t="str">
        <f t="shared" si="25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6">IF(B263&lt;&gt;"",D263+E263,"")</f>
        <v/>
      </c>
      <c r="G263" s="14" t="str">
        <f t="shared" si="24"/>
        <v/>
      </c>
    </row>
    <row r="264" spans="1:7" ht="16.5" customHeight="1">
      <c r="A264" s="3" t="str">
        <f t="shared" si="20"/>
        <v/>
      </c>
      <c r="B264" s="4" t="str">
        <f t="shared" si="21"/>
        <v/>
      </c>
      <c r="C264" s="2" t="str">
        <f t="shared" si="22"/>
        <v/>
      </c>
      <c r="D264" s="14" t="str">
        <f t="shared" si="25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6"/>
        <v/>
      </c>
      <c r="G264" s="14" t="str">
        <f t="shared" si="24"/>
        <v/>
      </c>
    </row>
    <row r="265" spans="1:7" ht="16.5" customHeight="1">
      <c r="A265" s="3" t="str">
        <f t="shared" si="20"/>
        <v/>
      </c>
      <c r="B265" s="4" t="str">
        <f t="shared" si="21"/>
        <v/>
      </c>
      <c r="C265" s="2" t="str">
        <f t="shared" si="22"/>
        <v/>
      </c>
      <c r="D265" s="14" t="str">
        <f t="shared" si="25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6"/>
        <v/>
      </c>
      <c r="G265" s="14" t="str">
        <f t="shared" si="24"/>
        <v/>
      </c>
    </row>
    <row r="266" spans="1:7" ht="16.5" customHeight="1">
      <c r="A266" s="3" t="str">
        <f t="shared" si="20"/>
        <v/>
      </c>
      <c r="B266" s="4" t="str">
        <f t="shared" si="21"/>
        <v/>
      </c>
      <c r="C266" s="2" t="str">
        <f t="shared" si="22"/>
        <v/>
      </c>
      <c r="D266" s="14" t="str">
        <f t="shared" si="25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6"/>
        <v/>
      </c>
      <c r="G266" s="14" t="str">
        <f t="shared" si="24"/>
        <v/>
      </c>
    </row>
    <row r="267" spans="1:7" ht="16.5" customHeight="1">
      <c r="A267" s="3" t="str">
        <f t="shared" ref="A267:A300" si="27">IF(B266&lt;$D$5,DATE(YEAR(A266),MONTH(A266)+1,DAY(A266)),IF(B266=$D$5,"Tổng",""))</f>
        <v/>
      </c>
      <c r="B267" s="4" t="str">
        <f t="shared" ref="B267:B300" si="28">IF(B266&lt;$D$5,B266+1,"")</f>
        <v/>
      </c>
      <c r="C267" s="2" t="str">
        <f t="shared" si="22"/>
        <v/>
      </c>
      <c r="D267" s="14" t="str">
        <f t="shared" si="25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6"/>
        <v/>
      </c>
      <c r="G267" s="14" t="str">
        <f t="shared" si="24"/>
        <v/>
      </c>
    </row>
    <row r="268" spans="1:7" ht="16.5" customHeight="1">
      <c r="A268" s="3" t="str">
        <f t="shared" si="27"/>
        <v/>
      </c>
      <c r="B268" s="4" t="str">
        <f t="shared" si="28"/>
        <v/>
      </c>
      <c r="C268" s="2" t="str">
        <f t="shared" ref="C268:C296" si="29">IF(B268&lt;&gt;"",A268-A267,"")</f>
        <v/>
      </c>
      <c r="D268" s="14" t="str">
        <f t="shared" si="25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6"/>
        <v/>
      </c>
      <c r="G268" s="14" t="str">
        <f t="shared" si="24"/>
        <v/>
      </c>
    </row>
    <row r="269" spans="1:7" ht="16.5" customHeight="1">
      <c r="A269" s="3" t="str">
        <f t="shared" si="27"/>
        <v/>
      </c>
      <c r="B269" s="4" t="str">
        <f t="shared" si="28"/>
        <v/>
      </c>
      <c r="C269" s="2" t="str">
        <f t="shared" si="29"/>
        <v/>
      </c>
      <c r="D269" s="14" t="str">
        <f t="shared" si="25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6"/>
        <v/>
      </c>
      <c r="G269" s="14" t="str">
        <f t="shared" ref="G269:G281" si="30">IF($B269&lt;&gt;"",G268-D269,"")</f>
        <v/>
      </c>
    </row>
    <row r="270" spans="1:7" ht="16.5" customHeight="1">
      <c r="A270" s="3" t="str">
        <f t="shared" si="27"/>
        <v/>
      </c>
      <c r="B270" s="4" t="str">
        <f t="shared" si="28"/>
        <v/>
      </c>
      <c r="C270" s="2" t="str">
        <f t="shared" si="29"/>
        <v/>
      </c>
      <c r="D270" s="14" t="str">
        <f t="shared" si="25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6"/>
        <v/>
      </c>
      <c r="G270" s="14" t="str">
        <f t="shared" si="30"/>
        <v/>
      </c>
    </row>
    <row r="271" spans="1:7" ht="16.5" customHeight="1">
      <c r="A271" s="3" t="str">
        <f t="shared" si="27"/>
        <v/>
      </c>
      <c r="B271" s="4" t="str">
        <f t="shared" si="28"/>
        <v/>
      </c>
      <c r="C271" s="2" t="str">
        <f t="shared" si="29"/>
        <v/>
      </c>
      <c r="D271" s="14" t="str">
        <f t="shared" si="25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6"/>
        <v/>
      </c>
      <c r="G271" s="14" t="str">
        <f t="shared" si="30"/>
        <v/>
      </c>
    </row>
    <row r="272" spans="1:7" ht="16.5" customHeight="1">
      <c r="A272" s="3" t="str">
        <f t="shared" si="27"/>
        <v/>
      </c>
      <c r="B272" s="4" t="str">
        <f t="shared" si="28"/>
        <v/>
      </c>
      <c r="C272" s="2" t="str">
        <f t="shared" si="29"/>
        <v/>
      </c>
      <c r="D272" s="14" t="str">
        <f t="shared" si="25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30"/>
        <v/>
      </c>
    </row>
    <row r="273" spans="1:7" ht="16.5" customHeight="1">
      <c r="A273" s="3" t="str">
        <f t="shared" si="27"/>
        <v/>
      </c>
      <c r="B273" s="4" t="str">
        <f t="shared" si="28"/>
        <v/>
      </c>
      <c r="C273" s="2" t="str">
        <f t="shared" si="29"/>
        <v/>
      </c>
      <c r="D273" s="14" t="str">
        <f t="shared" si="25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30"/>
        <v/>
      </c>
    </row>
    <row r="274" spans="1:7" ht="16.5" customHeight="1">
      <c r="A274" s="3" t="str">
        <f t="shared" si="27"/>
        <v/>
      </c>
      <c r="B274" s="4" t="str">
        <f t="shared" si="28"/>
        <v/>
      </c>
      <c r="C274" s="2" t="str">
        <f t="shared" si="29"/>
        <v/>
      </c>
      <c r="D274" s="14" t="str">
        <f t="shared" si="25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30"/>
        <v/>
      </c>
    </row>
    <row r="275" spans="1:7" ht="16.5" customHeight="1">
      <c r="A275" s="3" t="str">
        <f t="shared" si="27"/>
        <v/>
      </c>
      <c r="B275" s="4" t="str">
        <f t="shared" si="28"/>
        <v/>
      </c>
      <c r="C275" s="2" t="str">
        <f t="shared" si="29"/>
        <v/>
      </c>
      <c r="D275" s="14" t="str">
        <f t="shared" si="25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30"/>
        <v/>
      </c>
    </row>
    <row r="276" spans="1:7" ht="16.5" customHeight="1">
      <c r="A276" s="3" t="str">
        <f t="shared" si="27"/>
        <v/>
      </c>
      <c r="B276" s="4" t="str">
        <f t="shared" si="28"/>
        <v/>
      </c>
      <c r="C276" s="2" t="str">
        <f t="shared" si="29"/>
        <v/>
      </c>
      <c r="D276" s="14" t="str">
        <f t="shared" si="25"/>
        <v/>
      </c>
      <c r="G276" s="14" t="str">
        <f t="shared" si="30"/>
        <v/>
      </c>
    </row>
    <row r="277" spans="1:7" ht="16.5" customHeight="1">
      <c r="A277" s="3" t="str">
        <f t="shared" si="27"/>
        <v/>
      </c>
      <c r="B277" s="4" t="str">
        <f t="shared" si="28"/>
        <v/>
      </c>
      <c r="C277" s="2" t="str">
        <f t="shared" si="29"/>
        <v/>
      </c>
      <c r="D277" s="14" t="str">
        <f t="shared" si="25"/>
        <v/>
      </c>
      <c r="G277" s="14" t="str">
        <f t="shared" si="30"/>
        <v/>
      </c>
    </row>
    <row r="278" spans="1:7" ht="16.5" customHeight="1">
      <c r="A278" s="3" t="str">
        <f t="shared" si="27"/>
        <v/>
      </c>
      <c r="B278" s="4" t="str">
        <f t="shared" si="28"/>
        <v/>
      </c>
      <c r="C278" s="2" t="str">
        <f t="shared" si="29"/>
        <v/>
      </c>
      <c r="D278" s="14" t="str">
        <f t="shared" si="25"/>
        <v/>
      </c>
      <c r="G278" s="14" t="str">
        <f t="shared" si="30"/>
        <v/>
      </c>
    </row>
    <row r="279" spans="1:7" ht="16.5" customHeight="1">
      <c r="A279" s="3" t="str">
        <f t="shared" si="27"/>
        <v/>
      </c>
      <c r="B279" s="4" t="str">
        <f t="shared" si="28"/>
        <v/>
      </c>
      <c r="C279" s="2" t="str">
        <f t="shared" si="29"/>
        <v/>
      </c>
      <c r="D279" s="14" t="str">
        <f t="shared" si="25"/>
        <v/>
      </c>
      <c r="G279" s="14" t="str">
        <f t="shared" si="30"/>
        <v/>
      </c>
    </row>
    <row r="280" spans="1:7" ht="16.5" customHeight="1">
      <c r="A280" s="3" t="str">
        <f t="shared" si="27"/>
        <v/>
      </c>
      <c r="B280" s="4" t="str">
        <f t="shared" si="28"/>
        <v/>
      </c>
      <c r="C280" s="2" t="str">
        <f t="shared" si="29"/>
        <v/>
      </c>
      <c r="D280" s="14" t="str">
        <f t="shared" si="25"/>
        <v/>
      </c>
      <c r="G280" s="14" t="str">
        <f t="shared" si="30"/>
        <v/>
      </c>
    </row>
    <row r="281" spans="1:7" ht="16.5" customHeight="1">
      <c r="A281" s="3" t="str">
        <f t="shared" si="27"/>
        <v/>
      </c>
      <c r="B281" s="4" t="str">
        <f t="shared" si="28"/>
        <v/>
      </c>
      <c r="C281" s="2" t="str">
        <f t="shared" si="29"/>
        <v/>
      </c>
      <c r="D281" s="14" t="str">
        <f t="shared" si="25"/>
        <v/>
      </c>
      <c r="G281" s="14" t="str">
        <f t="shared" si="30"/>
        <v/>
      </c>
    </row>
    <row r="282" spans="1:7" ht="16.5" customHeight="1">
      <c r="A282" s="3" t="str">
        <f t="shared" si="27"/>
        <v/>
      </c>
      <c r="B282" s="4" t="str">
        <f t="shared" si="28"/>
        <v/>
      </c>
      <c r="C282" s="2" t="str">
        <f t="shared" si="29"/>
        <v/>
      </c>
      <c r="D282" s="14" t="str">
        <f t="shared" si="25"/>
        <v/>
      </c>
      <c r="G282" s="14" t="str">
        <f>IF($B282&lt;&gt;"",G281-D282,"")</f>
        <v/>
      </c>
    </row>
    <row r="283" spans="1:7" ht="16.5" customHeight="1">
      <c r="A283" s="3" t="str">
        <f t="shared" si="27"/>
        <v/>
      </c>
      <c r="B283" s="4" t="str">
        <f t="shared" si="28"/>
        <v/>
      </c>
      <c r="C283" s="2" t="str">
        <f t="shared" si="29"/>
        <v/>
      </c>
      <c r="D283" s="14" t="str">
        <f t="shared" si="25"/>
        <v/>
      </c>
      <c r="G283" s="14" t="str">
        <f t="shared" ref="G283:G296" si="31">IF($B283&lt;&gt;"",G282-D283,"")</f>
        <v/>
      </c>
    </row>
    <row r="284" spans="1:7" ht="16.5" customHeight="1">
      <c r="A284" s="3" t="str">
        <f t="shared" si="27"/>
        <v/>
      </c>
      <c r="B284" s="4" t="str">
        <f t="shared" si="28"/>
        <v/>
      </c>
      <c r="C284" s="2" t="str">
        <f t="shared" si="29"/>
        <v/>
      </c>
      <c r="D284" s="14" t="str">
        <f t="shared" si="25"/>
        <v/>
      </c>
      <c r="G284" s="14" t="str">
        <f t="shared" si="31"/>
        <v/>
      </c>
    </row>
    <row r="285" spans="1:7" ht="16.5" customHeight="1">
      <c r="A285" s="3" t="str">
        <f t="shared" si="27"/>
        <v/>
      </c>
      <c r="B285" s="4" t="str">
        <f t="shared" si="28"/>
        <v/>
      </c>
      <c r="C285" s="2" t="str">
        <f t="shared" si="29"/>
        <v/>
      </c>
      <c r="D285" s="14" t="str">
        <f t="shared" si="25"/>
        <v/>
      </c>
      <c r="G285" s="14" t="str">
        <f t="shared" si="31"/>
        <v/>
      </c>
    </row>
    <row r="286" spans="1:7" ht="16.5" customHeight="1">
      <c r="A286" s="3" t="str">
        <f t="shared" si="27"/>
        <v/>
      </c>
      <c r="B286" s="4" t="str">
        <f t="shared" si="28"/>
        <v/>
      </c>
      <c r="C286" s="2" t="str">
        <f t="shared" si="29"/>
        <v/>
      </c>
      <c r="D286" s="14" t="str">
        <f t="shared" si="25"/>
        <v/>
      </c>
      <c r="G286" s="14" t="str">
        <f t="shared" si="31"/>
        <v/>
      </c>
    </row>
    <row r="287" spans="1:7" ht="16.5" customHeight="1">
      <c r="A287" s="3" t="str">
        <f t="shared" si="27"/>
        <v/>
      </c>
      <c r="B287" s="4" t="str">
        <f t="shared" si="28"/>
        <v/>
      </c>
      <c r="C287" s="2" t="str">
        <f t="shared" si="29"/>
        <v/>
      </c>
      <c r="D287" s="14" t="str">
        <f t="shared" si="25"/>
        <v/>
      </c>
      <c r="G287" s="14" t="str">
        <f t="shared" si="31"/>
        <v/>
      </c>
    </row>
    <row r="288" spans="1:7" ht="16.5" customHeight="1">
      <c r="A288" s="3" t="str">
        <f t="shared" si="27"/>
        <v/>
      </c>
      <c r="B288" s="4" t="str">
        <f t="shared" si="28"/>
        <v/>
      </c>
      <c r="C288" s="2" t="str">
        <f t="shared" si="29"/>
        <v/>
      </c>
      <c r="D288" s="14" t="str">
        <f t="shared" si="25"/>
        <v/>
      </c>
      <c r="G288" s="14" t="str">
        <f t="shared" si="31"/>
        <v/>
      </c>
    </row>
    <row r="289" spans="1:7" ht="16.5" customHeight="1">
      <c r="A289" s="3" t="str">
        <f t="shared" si="27"/>
        <v/>
      </c>
      <c r="B289" s="4" t="str">
        <f t="shared" si="28"/>
        <v/>
      </c>
      <c r="C289" s="2" t="str">
        <f t="shared" si="29"/>
        <v/>
      </c>
      <c r="D289" s="14" t="str">
        <f t="shared" si="25"/>
        <v/>
      </c>
      <c r="G289" s="14" t="str">
        <f t="shared" si="31"/>
        <v/>
      </c>
    </row>
    <row r="290" spans="1:7" ht="16.5" customHeight="1">
      <c r="A290" s="3" t="str">
        <f t="shared" si="27"/>
        <v/>
      </c>
      <c r="B290" s="4" t="str">
        <f t="shared" si="28"/>
        <v/>
      </c>
      <c r="C290" s="2" t="str">
        <f t="shared" si="29"/>
        <v/>
      </c>
      <c r="D290" s="14" t="str">
        <f t="shared" si="25"/>
        <v/>
      </c>
      <c r="G290" s="14" t="str">
        <f t="shared" si="31"/>
        <v/>
      </c>
    </row>
    <row r="291" spans="1:7" ht="16.5" customHeight="1">
      <c r="A291" s="3" t="str">
        <f t="shared" si="27"/>
        <v/>
      </c>
      <c r="B291" s="4" t="str">
        <f t="shared" si="28"/>
        <v/>
      </c>
      <c r="C291" s="2" t="str">
        <f t="shared" si="29"/>
        <v/>
      </c>
      <c r="D291" s="14" t="str">
        <f t="shared" si="25"/>
        <v/>
      </c>
      <c r="G291" s="14" t="str">
        <f t="shared" si="31"/>
        <v/>
      </c>
    </row>
    <row r="292" spans="1:7" ht="16.5" customHeight="1">
      <c r="A292" s="3" t="str">
        <f t="shared" si="27"/>
        <v/>
      </c>
      <c r="B292" s="4" t="str">
        <f t="shared" si="28"/>
        <v/>
      </c>
      <c r="C292" s="2" t="str">
        <f t="shared" si="29"/>
        <v/>
      </c>
      <c r="D292" s="14" t="str">
        <f t="shared" si="25"/>
        <v/>
      </c>
      <c r="G292" s="14" t="str">
        <f t="shared" si="31"/>
        <v/>
      </c>
    </row>
    <row r="293" spans="1:7" ht="16.5" customHeight="1">
      <c r="A293" s="3" t="str">
        <f t="shared" si="27"/>
        <v/>
      </c>
      <c r="B293" s="4" t="str">
        <f t="shared" si="28"/>
        <v/>
      </c>
      <c r="C293" s="2" t="str">
        <f t="shared" si="29"/>
        <v/>
      </c>
      <c r="D293" s="14" t="str">
        <f t="shared" si="25"/>
        <v/>
      </c>
      <c r="G293" s="14" t="str">
        <f t="shared" si="31"/>
        <v/>
      </c>
    </row>
    <row r="294" spans="1:7" ht="16.5" customHeight="1">
      <c r="A294" s="3" t="str">
        <f t="shared" si="27"/>
        <v/>
      </c>
      <c r="B294" s="4" t="str">
        <f t="shared" si="28"/>
        <v/>
      </c>
      <c r="C294" s="2" t="str">
        <f t="shared" si="29"/>
        <v/>
      </c>
      <c r="D294" s="14" t="str">
        <f t="shared" si="25"/>
        <v/>
      </c>
      <c r="G294" s="14" t="str">
        <f t="shared" si="31"/>
        <v/>
      </c>
    </row>
    <row r="295" spans="1:7" ht="16.5" customHeight="1">
      <c r="A295" s="3" t="str">
        <f t="shared" si="27"/>
        <v/>
      </c>
      <c r="B295" s="4" t="str">
        <f t="shared" si="28"/>
        <v/>
      </c>
      <c r="C295" s="2" t="str">
        <f t="shared" si="29"/>
        <v/>
      </c>
      <c r="D295" s="14" t="str">
        <f t="shared" si="25"/>
        <v/>
      </c>
      <c r="G295" s="14" t="str">
        <f t="shared" si="31"/>
        <v/>
      </c>
    </row>
    <row r="296" spans="1:7" ht="16.5" customHeight="1">
      <c r="A296" s="3" t="str">
        <f t="shared" si="27"/>
        <v/>
      </c>
      <c r="B296" s="4" t="str">
        <f t="shared" si="28"/>
        <v/>
      </c>
      <c r="C296" s="2" t="str">
        <f t="shared" si="29"/>
        <v/>
      </c>
      <c r="D296" s="14" t="str">
        <f t="shared" si="25"/>
        <v/>
      </c>
      <c r="G296" s="14" t="str">
        <f t="shared" si="31"/>
        <v/>
      </c>
    </row>
    <row r="297" spans="1:7" ht="16.5" customHeight="1">
      <c r="A297" s="3" t="str">
        <f t="shared" si="27"/>
        <v/>
      </c>
      <c r="B297" s="4" t="str">
        <f t="shared" si="28"/>
        <v/>
      </c>
      <c r="C297" s="2" t="str">
        <f>IF(B297&lt;&gt;"",A297-A296,"")</f>
        <v/>
      </c>
      <c r="D297" s="14" t="str">
        <f t="shared" si="25"/>
        <v/>
      </c>
    </row>
    <row r="298" spans="1:7" ht="16.5" customHeight="1">
      <c r="A298" s="3" t="str">
        <f t="shared" si="27"/>
        <v/>
      </c>
      <c r="B298" s="4" t="str">
        <f t="shared" si="28"/>
        <v/>
      </c>
      <c r="C298" s="2" t="str">
        <f t="shared" ref="C298:C300" si="32">IF(B298&lt;&gt;"",A298-A297,"")</f>
        <v/>
      </c>
      <c r="D298" s="14" t="str">
        <f t="shared" si="25"/>
        <v/>
      </c>
    </row>
    <row r="299" spans="1:7" ht="16.5" customHeight="1">
      <c r="A299" s="3" t="str">
        <f t="shared" si="27"/>
        <v/>
      </c>
      <c r="B299" s="4" t="str">
        <f t="shared" si="28"/>
        <v/>
      </c>
      <c r="C299" s="2" t="str">
        <f t="shared" si="32"/>
        <v/>
      </c>
      <c r="D299" s="14" t="str">
        <f t="shared" si="25"/>
        <v/>
      </c>
    </row>
    <row r="300" spans="1:7" ht="16.5" customHeight="1">
      <c r="A300" s="3" t="str">
        <f t="shared" si="27"/>
        <v/>
      </c>
      <c r="B300" s="4" t="str">
        <f t="shared" si="28"/>
        <v/>
      </c>
      <c r="C300" s="2" t="str">
        <f t="shared" si="32"/>
        <v/>
      </c>
      <c r="D300" s="14" t="str">
        <f t="shared" si="25"/>
        <v/>
      </c>
    </row>
  </sheetData>
  <mergeCells count="15">
    <mergeCell ref="A1:G1"/>
    <mergeCell ref="A2:C2"/>
    <mergeCell ref="D2:G2"/>
    <mergeCell ref="A3:C3"/>
    <mergeCell ref="E3:G3"/>
    <mergeCell ref="E7:F7"/>
    <mergeCell ref="A8:F8"/>
    <mergeCell ref="A4:C4"/>
    <mergeCell ref="E4:F4"/>
    <mergeCell ref="A5:C5"/>
    <mergeCell ref="E5:F5"/>
    <mergeCell ref="A6:C6"/>
    <mergeCell ref="E6:F6"/>
    <mergeCell ref="C7:D7"/>
    <mergeCell ref="A7:B7"/>
  </mergeCells>
  <dataValidations count="1">
    <dataValidation type="list" errorStyle="warning" allowBlank="1" showInputMessage="1" showErrorMessage="1" sqref="D5" xr:uid="{00000000-0002-0000-0700-000000000000}">
      <formula1>$J$7:$J$14</formula1>
    </dataValidation>
  </dataValidations>
  <pageMargins left="0.54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9CF75-0547-4C10-96AF-3D377804D5C5}">
  <sheetPr codeName="Sheet26"/>
  <dimension ref="A1:V70"/>
  <sheetViews>
    <sheetView showGridLines="0" zoomScale="85" zoomScaleNormal="85" workbookViewId="0">
      <selection activeCell="A24" sqref="A24:XFD24"/>
    </sheetView>
  </sheetViews>
  <sheetFormatPr defaultColWidth="9.140625" defaultRowHeight="15.75"/>
  <cols>
    <col min="1" max="1" width="12.7109375" style="76" customWidth="1"/>
    <col min="2" max="2" width="38.7109375" style="76" customWidth="1"/>
    <col min="3" max="3" width="4.7109375" style="76" customWidth="1"/>
    <col min="4" max="4" width="27.42578125" style="77" customWidth="1"/>
    <col min="5" max="5" width="17.140625" style="76" customWidth="1"/>
    <col min="6" max="6" width="21" style="76" customWidth="1"/>
    <col min="7" max="7" width="33.42578125" style="76" customWidth="1"/>
    <col min="8" max="8" width="14.7109375" style="1" customWidth="1"/>
    <col min="9" max="9" width="13.85546875" style="193" customWidth="1"/>
    <col min="10" max="10" width="13.28515625" style="194" customWidth="1"/>
    <col min="11" max="11" width="16.5703125" style="193" hidden="1" customWidth="1"/>
    <col min="12" max="12" width="15.28515625" style="193" hidden="1" customWidth="1"/>
    <col min="13" max="13" width="39.140625" style="209" customWidth="1"/>
    <col min="14" max="14" width="14.85546875" style="240" hidden="1" customWidth="1"/>
    <col min="15" max="15" width="14" style="240" hidden="1" customWidth="1"/>
    <col min="16" max="16" width="16" style="127" hidden="1" customWidth="1"/>
    <col min="17" max="17" width="15.85546875" style="127" hidden="1" customWidth="1"/>
    <col min="18" max="19" width="9.140625" style="127" customWidth="1"/>
    <col min="20" max="20" width="9.140625" style="1"/>
    <col min="21" max="21" width="9.140625" style="1" customWidth="1"/>
    <col min="22" max="16384" width="9.140625" style="76"/>
  </cols>
  <sheetData>
    <row r="1" spans="1:22" ht="18.600000000000001" customHeight="1">
      <c r="A1" s="740"/>
      <c r="B1" s="740"/>
      <c r="E1" s="112">
        <f ca="1">NOW()</f>
        <v>45958.743135879631</v>
      </c>
      <c r="F1" s="132" t="s">
        <v>148</v>
      </c>
      <c r="G1" s="133">
        <f>P10</f>
        <v>0</v>
      </c>
      <c r="H1" s="804" t="s">
        <v>99</v>
      </c>
      <c r="I1" s="804"/>
      <c r="J1" s="195" t="s">
        <v>149</v>
      </c>
      <c r="K1" s="195" t="s">
        <v>230</v>
      </c>
      <c r="L1" s="195" t="s">
        <v>245</v>
      </c>
      <c r="M1" s="805" t="s">
        <v>262</v>
      </c>
      <c r="N1" s="238"/>
      <c r="O1" s="238"/>
      <c r="P1" s="239"/>
      <c r="Q1" s="239"/>
    </row>
    <row r="2" spans="1:22" ht="15.6" customHeight="1">
      <c r="A2" s="740"/>
      <c r="B2" s="740"/>
      <c r="D2" s="108" t="s">
        <v>295</v>
      </c>
      <c r="E2" s="113">
        <f ca="1">RAND()*99999999</f>
        <v>37516085.438128896</v>
      </c>
      <c r="F2" s="136" t="s">
        <v>158</v>
      </c>
      <c r="G2" s="137">
        <f>D14-G1</f>
        <v>0</v>
      </c>
      <c r="H2" s="114" t="s">
        <v>64</v>
      </c>
      <c r="I2" s="187">
        <v>4000000</v>
      </c>
      <c r="J2" s="188">
        <v>2400000</v>
      </c>
      <c r="K2" s="188" t="s">
        <v>231</v>
      </c>
      <c r="L2" s="188">
        <v>1500000</v>
      </c>
      <c r="M2" s="617"/>
    </row>
    <row r="3" spans="1:22" ht="15.6" customHeight="1">
      <c r="A3" s="740"/>
      <c r="B3" s="740"/>
      <c r="C3" s="740"/>
      <c r="D3" s="740"/>
      <c r="E3" s="740"/>
      <c r="F3" s="174"/>
      <c r="G3" s="173" t="s">
        <v>249</v>
      </c>
      <c r="H3" s="114" t="s">
        <v>65</v>
      </c>
      <c r="I3" s="187">
        <v>5000000</v>
      </c>
      <c r="J3" s="188">
        <v>3500000</v>
      </c>
      <c r="K3" s="188" t="s">
        <v>236</v>
      </c>
      <c r="L3" s="188">
        <v>1500000</v>
      </c>
      <c r="M3" s="617"/>
    </row>
    <row r="4" spans="1:22" ht="16.5" customHeight="1">
      <c r="A4" s="744" t="s">
        <v>127</v>
      </c>
      <c r="B4" s="744"/>
      <c r="C4" s="744"/>
      <c r="D4" s="744"/>
      <c r="E4" s="744"/>
      <c r="F4" s="174"/>
      <c r="G4" s="173" t="s">
        <v>249</v>
      </c>
      <c r="H4" s="114" t="s">
        <v>66</v>
      </c>
      <c r="I4" s="187">
        <v>4000000</v>
      </c>
      <c r="J4" s="188">
        <v>2800000</v>
      </c>
      <c r="K4" s="188" t="s">
        <v>231</v>
      </c>
      <c r="L4" s="188">
        <v>1000000</v>
      </c>
      <c r="M4" s="617"/>
    </row>
    <row r="5" spans="1:22" ht="16.5" customHeight="1">
      <c r="A5" s="744"/>
      <c r="B5" s="744"/>
      <c r="C5" s="744"/>
      <c r="D5" s="744"/>
      <c r="E5" s="744"/>
      <c r="F5" s="806">
        <f>P7</f>
        <v>299000000</v>
      </c>
      <c r="G5" s="807"/>
      <c r="H5" s="114" t="s">
        <v>67</v>
      </c>
      <c r="I5" s="187">
        <v>4000000</v>
      </c>
      <c r="J5" s="188">
        <v>2800000</v>
      </c>
      <c r="K5" s="188" t="s">
        <v>231</v>
      </c>
      <c r="L5" s="188">
        <v>1500000</v>
      </c>
      <c r="M5" s="617"/>
      <c r="P5" s="127">
        <v>0</v>
      </c>
    </row>
    <row r="6" spans="1:22" ht="86.45" customHeight="1">
      <c r="A6" s="808" t="s">
        <v>279</v>
      </c>
      <c r="B6" s="809"/>
      <c r="C6" s="809"/>
      <c r="D6" s="809"/>
      <c r="E6" s="809"/>
      <c r="F6" s="810" t="s">
        <v>120</v>
      </c>
      <c r="G6" s="811"/>
      <c r="H6" s="114" t="s">
        <v>68</v>
      </c>
      <c r="I6" s="187">
        <v>5500000</v>
      </c>
      <c r="J6" s="188">
        <v>3500000</v>
      </c>
      <c r="K6" s="188">
        <v>6000000</v>
      </c>
      <c r="L6" s="188">
        <v>1500000</v>
      </c>
      <c r="M6" s="617"/>
      <c r="P6" s="240"/>
    </row>
    <row r="7" spans="1:22" ht="18.75" customHeight="1">
      <c r="A7" s="223" t="s">
        <v>280</v>
      </c>
      <c r="B7" s="224" t="str">
        <f>F6</f>
        <v>VIP</v>
      </c>
      <c r="C7" s="225"/>
      <c r="D7" s="226"/>
      <c r="E7" s="227"/>
      <c r="F7" s="196" t="s">
        <v>101</v>
      </c>
      <c r="G7" s="115" t="s">
        <v>462</v>
      </c>
      <c r="H7" s="114" t="s">
        <v>69</v>
      </c>
      <c r="I7" s="187">
        <v>5000000</v>
      </c>
      <c r="J7" s="188">
        <v>3500000</v>
      </c>
      <c r="K7" s="188">
        <v>6000000</v>
      </c>
      <c r="L7" s="188">
        <v>1500000</v>
      </c>
      <c r="M7" s="796" t="s">
        <v>266</v>
      </c>
      <c r="N7" s="240">
        <v>3000000</v>
      </c>
      <c r="P7" s="240">
        <f>VLOOKUP(G8,Data!B2:C29,2,0)</f>
        <v>299000000</v>
      </c>
      <c r="Q7" s="240"/>
    </row>
    <row r="8" spans="1:22" ht="18.75" customHeight="1">
      <c r="A8" s="248" t="s">
        <v>150</v>
      </c>
      <c r="B8" s="224" t="str">
        <f>G8</f>
        <v>Vinfast VF3</v>
      </c>
      <c r="C8" s="225"/>
      <c r="D8" s="203"/>
      <c r="E8" s="227"/>
      <c r="F8" s="196" t="s">
        <v>57</v>
      </c>
      <c r="G8" s="115" t="s">
        <v>411</v>
      </c>
      <c r="H8" s="114" t="s">
        <v>70</v>
      </c>
      <c r="I8" s="187">
        <v>7300000</v>
      </c>
      <c r="J8" s="188">
        <v>5500000</v>
      </c>
      <c r="K8" s="188" t="s">
        <v>236</v>
      </c>
      <c r="L8" s="188"/>
      <c r="M8" s="797"/>
      <c r="N8" s="240">
        <v>3500000</v>
      </c>
      <c r="P8" s="240">
        <f>VLOOKUP(G8,Data!F2:G29,2,0)</f>
        <v>0</v>
      </c>
    </row>
    <row r="9" spans="1:22" ht="18.75" customHeight="1">
      <c r="A9" s="798" t="s">
        <v>128</v>
      </c>
      <c r="B9" s="798"/>
      <c r="C9" s="798"/>
      <c r="D9" s="222">
        <f>P7</f>
        <v>299000000</v>
      </c>
      <c r="E9" s="223" t="s">
        <v>25</v>
      </c>
      <c r="F9" s="196" t="s">
        <v>61</v>
      </c>
      <c r="G9" s="109">
        <v>0.2</v>
      </c>
      <c r="H9" s="114" t="s">
        <v>71</v>
      </c>
      <c r="I9" s="187">
        <v>6200000</v>
      </c>
      <c r="J9" s="188">
        <v>4500000</v>
      </c>
      <c r="K9" s="188">
        <v>7000000</v>
      </c>
      <c r="L9" s="188"/>
      <c r="M9" s="796"/>
      <c r="N9" s="240">
        <v>4000000</v>
      </c>
      <c r="O9" s="240">
        <v>531000</v>
      </c>
      <c r="P9" s="240">
        <f>VLOOKUP(G8,Data!N2:O29,2,0)</f>
        <v>299000000</v>
      </c>
      <c r="Q9" s="240">
        <f>VLOOKUP(G8,Data!AM2:AN29,2,0)</f>
        <v>287040000</v>
      </c>
    </row>
    <row r="10" spans="1:22" ht="18.75" customHeight="1">
      <c r="A10" s="799" t="s">
        <v>129</v>
      </c>
      <c r="B10" s="799"/>
      <c r="C10" s="799"/>
      <c r="D10" s="220">
        <f>G19</f>
        <v>11960000</v>
      </c>
      <c r="E10" s="221" t="s">
        <v>25</v>
      </c>
      <c r="F10" s="196" t="s">
        <v>100</v>
      </c>
      <c r="G10" s="197">
        <f>D31</f>
        <v>86714440</v>
      </c>
      <c r="H10" s="114" t="s">
        <v>72</v>
      </c>
      <c r="I10" s="187">
        <v>6500000</v>
      </c>
      <c r="J10" s="188">
        <v>4500000</v>
      </c>
      <c r="K10" s="188">
        <v>6000000</v>
      </c>
      <c r="L10" s="188">
        <v>3300000</v>
      </c>
      <c r="M10" s="797"/>
      <c r="N10" s="240">
        <v>5000000</v>
      </c>
      <c r="O10" s="240">
        <v>847000</v>
      </c>
      <c r="P10" s="240">
        <f>VLOOKUP(G8,Data!AE2:AF29,2,0)</f>
        <v>0</v>
      </c>
    </row>
    <row r="11" spans="1:22" ht="18.75" customHeight="1">
      <c r="A11" s="800" t="s">
        <v>130</v>
      </c>
      <c r="B11" s="801"/>
      <c r="C11" s="801"/>
      <c r="D11" s="134">
        <f>D9-D10</f>
        <v>287040000</v>
      </c>
      <c r="E11" s="202" t="s">
        <v>25</v>
      </c>
      <c r="F11" s="196" t="s">
        <v>58</v>
      </c>
      <c r="G11" s="198">
        <v>531000</v>
      </c>
      <c r="H11" s="114" t="s">
        <v>73</v>
      </c>
      <c r="I11" s="187">
        <v>6000000</v>
      </c>
      <c r="J11" s="188">
        <v>4500000</v>
      </c>
      <c r="K11" s="188"/>
      <c r="L11" s="188"/>
      <c r="M11" s="796"/>
      <c r="N11" s="240">
        <v>6000000</v>
      </c>
      <c r="O11" s="240">
        <v>944000</v>
      </c>
      <c r="P11" s="214">
        <f>P7-P9</f>
        <v>0</v>
      </c>
      <c r="Q11" s="214">
        <f>P7-Q9</f>
        <v>11960000</v>
      </c>
    </row>
    <row r="12" spans="1:22" ht="16.149999999999999" customHeight="1">
      <c r="A12" s="802"/>
      <c r="B12" s="802"/>
      <c r="C12" s="802"/>
      <c r="D12" s="802"/>
      <c r="E12" s="803"/>
      <c r="F12" s="196" t="s">
        <v>59</v>
      </c>
      <c r="G12" s="198">
        <v>847000</v>
      </c>
      <c r="H12" s="114" t="s">
        <v>74</v>
      </c>
      <c r="I12" s="187">
        <v>6500000</v>
      </c>
      <c r="J12" s="188"/>
      <c r="K12" s="188"/>
      <c r="L12" s="188"/>
      <c r="M12" s="797"/>
      <c r="O12" s="240">
        <v>1205000</v>
      </c>
      <c r="P12" s="214" t="str">
        <f>VLOOKUP(G8,Data!AP2:AQ29,2,0)</f>
        <v>Miễn phí sạc 02 năm tại VGreen</v>
      </c>
      <c r="Q12" s="214"/>
      <c r="R12" s="214"/>
      <c r="S12" s="214"/>
      <c r="T12" s="214"/>
      <c r="U12" s="214"/>
      <c r="V12" s="214"/>
    </row>
    <row r="13" spans="1:22" ht="18.75" customHeight="1">
      <c r="A13" s="129" t="s">
        <v>22</v>
      </c>
      <c r="B13" s="814" t="s">
        <v>131</v>
      </c>
      <c r="C13" s="815"/>
      <c r="D13" s="130" t="s">
        <v>137</v>
      </c>
      <c r="E13" s="131" t="s">
        <v>119</v>
      </c>
      <c r="F13" s="196" t="s">
        <v>60</v>
      </c>
      <c r="G13" s="198">
        <v>1429000</v>
      </c>
      <c r="H13" s="114" t="s">
        <v>75</v>
      </c>
      <c r="I13" s="187">
        <v>9000000</v>
      </c>
      <c r="J13" s="188">
        <v>7000000</v>
      </c>
      <c r="K13" s="188" t="s">
        <v>236</v>
      </c>
      <c r="L13" s="188">
        <v>5000000</v>
      </c>
      <c r="M13" s="796"/>
      <c r="O13" s="240">
        <v>1429000</v>
      </c>
      <c r="P13" s="214" t="str">
        <f>VLOOKUP(G8,Data!AR2:AS29,2,0)</f>
        <v>Miễn phí bãi đổ xe và ưu tiên hệ sinh thái VINGROUP</v>
      </c>
    </row>
    <row r="14" spans="1:22" ht="18.75" customHeight="1">
      <c r="A14" s="80">
        <v>1</v>
      </c>
      <c r="B14" s="816" t="s">
        <v>220</v>
      </c>
      <c r="C14" s="817"/>
      <c r="D14" s="81">
        <f>P8-E14</f>
        <v>0</v>
      </c>
      <c r="E14" s="122"/>
      <c r="F14" s="196" t="s">
        <v>102</v>
      </c>
      <c r="G14" s="229">
        <v>943000</v>
      </c>
      <c r="H14" s="114" t="s">
        <v>76</v>
      </c>
      <c r="I14" s="187">
        <v>9500000</v>
      </c>
      <c r="J14" s="188">
        <v>8000000</v>
      </c>
      <c r="K14" s="188">
        <v>10000000</v>
      </c>
      <c r="L14" s="188">
        <v>7500000</v>
      </c>
      <c r="M14" s="797"/>
      <c r="N14" s="240">
        <v>10000000</v>
      </c>
      <c r="O14" s="240">
        <v>3240000</v>
      </c>
      <c r="P14" s="214">
        <f>VLOOKUP(G8,Data!AT2:AU29,2,0)</f>
        <v>0</v>
      </c>
    </row>
    <row r="15" spans="1:22" ht="18.75" customHeight="1">
      <c r="A15" s="80">
        <v>2</v>
      </c>
      <c r="B15" s="816" t="s">
        <v>122</v>
      </c>
      <c r="C15" s="817"/>
      <c r="D15" s="82">
        <v>20000000</v>
      </c>
      <c r="E15" s="122"/>
      <c r="F15" s="196" t="s">
        <v>268</v>
      </c>
      <c r="G15" s="229">
        <v>1205000</v>
      </c>
      <c r="H15" s="114" t="s">
        <v>77</v>
      </c>
      <c r="I15" s="187">
        <v>9200000</v>
      </c>
      <c r="J15" s="188">
        <v>8000000</v>
      </c>
      <c r="K15" s="188">
        <v>10000000</v>
      </c>
      <c r="L15" s="188">
        <v>7000000</v>
      </c>
      <c r="M15" s="796"/>
      <c r="N15" s="240">
        <v>15000000</v>
      </c>
      <c r="P15" s="214">
        <f>VLOOKUP(G8,Data!AV2:AW29,2,0)</f>
        <v>0</v>
      </c>
    </row>
    <row r="16" spans="1:22" ht="18.75" customHeight="1">
      <c r="A16" s="80">
        <v>3</v>
      </c>
      <c r="B16" s="816" t="s">
        <v>123</v>
      </c>
      <c r="C16" s="817"/>
      <c r="D16" s="82">
        <v>45000</v>
      </c>
      <c r="E16" s="122"/>
      <c r="F16" s="199" t="s">
        <v>271</v>
      </c>
      <c r="G16" s="236">
        <f>O55-D14</f>
        <v>35880000</v>
      </c>
      <c r="H16" s="114" t="s">
        <v>78</v>
      </c>
      <c r="I16" s="187">
        <v>8000000</v>
      </c>
      <c r="J16" s="188">
        <v>6000000</v>
      </c>
      <c r="K16" s="188"/>
      <c r="L16" s="188">
        <v>5000000</v>
      </c>
      <c r="M16" s="797"/>
      <c r="N16" s="240">
        <v>20000000</v>
      </c>
      <c r="P16" s="241">
        <f>VLOOKUP(G8,Data!AX2:AY29,2,0)</f>
        <v>0</v>
      </c>
      <c r="Q16" s="241">
        <f>VLOOKUP(G8,Data!AX2:AY29,2,0)</f>
        <v>0</v>
      </c>
    </row>
    <row r="17" spans="1:17" ht="18.75" customHeight="1">
      <c r="A17" s="80">
        <v>4</v>
      </c>
      <c r="B17" s="816" t="s">
        <v>124</v>
      </c>
      <c r="C17" s="817"/>
      <c r="D17" s="82">
        <v>2160000</v>
      </c>
      <c r="E17" s="122"/>
      <c r="F17" s="235" t="str">
        <f>IF($P18="*","Tự bù Camera", "Công ty Tặng Camera")</f>
        <v>Công ty Tặng Camera</v>
      </c>
      <c r="G17" s="229"/>
      <c r="H17" s="114" t="s">
        <v>79</v>
      </c>
      <c r="I17" s="187">
        <v>8000000</v>
      </c>
      <c r="J17" s="188">
        <v>6500000</v>
      </c>
      <c r="K17" s="188"/>
      <c r="L17" s="188">
        <v>5000000</v>
      </c>
      <c r="M17" s="796"/>
      <c r="N17" s="240">
        <v>25000000</v>
      </c>
      <c r="O17" s="240">
        <v>20000000</v>
      </c>
      <c r="P17" s="241" t="e">
        <f>VLOOKUP(G8,Data!#REF!,2,0)</f>
        <v>#REF!</v>
      </c>
    </row>
    <row r="18" spans="1:17" ht="18.75" customHeight="1">
      <c r="A18" s="80">
        <v>5</v>
      </c>
      <c r="B18" s="816" t="s">
        <v>125</v>
      </c>
      <c r="C18" s="818"/>
      <c r="D18" s="82">
        <v>944000</v>
      </c>
      <c r="E18" s="122"/>
      <c r="F18" s="200" t="s">
        <v>103</v>
      </c>
      <c r="G18" s="201">
        <f>P7</f>
        <v>299000000</v>
      </c>
      <c r="H18" s="114" t="s">
        <v>80</v>
      </c>
      <c r="I18" s="187">
        <v>8300000</v>
      </c>
      <c r="J18" s="188">
        <v>5500000</v>
      </c>
      <c r="K18" s="188" t="s">
        <v>231</v>
      </c>
      <c r="L18" s="188">
        <v>5000000</v>
      </c>
      <c r="M18" s="797"/>
      <c r="N18" s="240">
        <v>30000000</v>
      </c>
      <c r="O18" s="240">
        <v>1000000</v>
      </c>
      <c r="P18" s="241">
        <f>VLOOKUP(G8,Data!AZ2:BA29,2,0)</f>
        <v>0</v>
      </c>
    </row>
    <row r="19" spans="1:17" ht="18.75" customHeight="1">
      <c r="A19" s="80">
        <v>6</v>
      </c>
      <c r="B19" s="208" t="s">
        <v>281</v>
      </c>
      <c r="C19" s="83">
        <v>1.0999999999999999E-2</v>
      </c>
      <c r="D19" s="118">
        <f>D11*C19</f>
        <v>3157440</v>
      </c>
      <c r="E19" s="122"/>
      <c r="F19" s="117" t="s">
        <v>155</v>
      </c>
      <c r="G19" s="232">
        <f>IF(G20&gt;G21,G20,G21)</f>
        <v>11960000</v>
      </c>
      <c r="H19" s="114" t="s">
        <v>81</v>
      </c>
      <c r="I19" s="187">
        <v>9500000</v>
      </c>
      <c r="J19" s="188">
        <v>9000000</v>
      </c>
      <c r="K19" s="188" t="s">
        <v>236</v>
      </c>
      <c r="L19" s="188">
        <v>5000000</v>
      </c>
      <c r="M19" s="796"/>
      <c r="N19" s="240">
        <v>35000000</v>
      </c>
      <c r="O19" s="240">
        <v>500000</v>
      </c>
      <c r="P19" s="241"/>
    </row>
    <row r="20" spans="1:17" ht="18.75" customHeight="1">
      <c r="A20" s="80">
        <v>7</v>
      </c>
      <c r="B20" s="816" t="s">
        <v>126</v>
      </c>
      <c r="C20" s="819"/>
      <c r="D20" s="82">
        <v>3000000</v>
      </c>
      <c r="E20" s="122"/>
      <c r="F20" s="230" t="s">
        <v>269</v>
      </c>
      <c r="G20" s="233">
        <f>P11</f>
        <v>0</v>
      </c>
      <c r="H20" s="114" t="s">
        <v>82</v>
      </c>
      <c r="I20" s="187">
        <v>8300000</v>
      </c>
      <c r="J20" s="188">
        <v>5000000</v>
      </c>
      <c r="K20" s="188"/>
      <c r="L20" s="188">
        <v>5000000</v>
      </c>
      <c r="M20" s="797"/>
      <c r="N20" s="240">
        <v>40000000</v>
      </c>
      <c r="O20" s="240">
        <v>200000</v>
      </c>
      <c r="P20" s="240" t="s">
        <v>139</v>
      </c>
      <c r="Q20" s="242" t="s">
        <v>265</v>
      </c>
    </row>
    <row r="21" spans="1:17" ht="18.75" customHeight="1">
      <c r="A21" s="80">
        <v>8</v>
      </c>
      <c r="B21" s="212" t="s">
        <v>282</v>
      </c>
      <c r="C21" s="213"/>
      <c r="D21" s="82">
        <f>G22</f>
        <v>0</v>
      </c>
      <c r="E21" s="122"/>
      <c r="F21" s="231" t="s">
        <v>270</v>
      </c>
      <c r="G21" s="234">
        <f>Q11</f>
        <v>11960000</v>
      </c>
      <c r="H21" s="114"/>
      <c r="I21" s="187"/>
      <c r="J21" s="188"/>
      <c r="K21" s="188"/>
      <c r="L21" s="188"/>
      <c r="M21" s="211"/>
      <c r="N21" s="240">
        <v>45000000</v>
      </c>
      <c r="P21" s="240"/>
      <c r="Q21" s="242" t="s">
        <v>264</v>
      </c>
    </row>
    <row r="22" spans="1:17" ht="18.75" customHeight="1">
      <c r="A22" s="812" t="s">
        <v>300</v>
      </c>
      <c r="B22" s="812"/>
      <c r="C22" s="813"/>
      <c r="D22" s="84">
        <f>SUM(D14:D21)</f>
        <v>29306440</v>
      </c>
      <c r="E22" s="122"/>
      <c r="F22" s="117" t="s">
        <v>263</v>
      </c>
      <c r="G22" s="116"/>
      <c r="H22" s="114" t="s">
        <v>83</v>
      </c>
      <c r="I22" s="187">
        <v>10000000</v>
      </c>
      <c r="J22" s="188">
        <v>9000000</v>
      </c>
      <c r="K22" s="188" t="s">
        <v>231</v>
      </c>
      <c r="L22" s="188">
        <v>5000000</v>
      </c>
      <c r="M22" s="796"/>
      <c r="N22" s="240">
        <v>50000000</v>
      </c>
      <c r="O22" s="243">
        <v>0</v>
      </c>
      <c r="P22" s="240" t="s">
        <v>147</v>
      </c>
      <c r="Q22" s="242" t="s">
        <v>104</v>
      </c>
    </row>
    <row r="23" spans="1:17" ht="18.75" customHeight="1">
      <c r="A23" s="85" t="s">
        <v>134</v>
      </c>
      <c r="F23" s="77"/>
      <c r="G23" s="77"/>
      <c r="H23" s="114" t="s">
        <v>84</v>
      </c>
      <c r="I23" s="187">
        <v>10000000</v>
      </c>
      <c r="J23" s="188"/>
      <c r="K23" s="188" t="s">
        <v>231</v>
      </c>
      <c r="L23" s="188">
        <v>5000000</v>
      </c>
      <c r="M23" s="797"/>
      <c r="N23" s="240">
        <v>60000000</v>
      </c>
      <c r="O23" s="241">
        <v>0.01</v>
      </c>
      <c r="P23" s="240" t="s">
        <v>140</v>
      </c>
      <c r="Q23" s="242" t="s">
        <v>105</v>
      </c>
    </row>
    <row r="24" spans="1:17" ht="18.75" customHeight="1">
      <c r="B24" s="76" t="s">
        <v>133</v>
      </c>
      <c r="C24" s="86"/>
      <c r="D24" s="87">
        <f>D11</f>
        <v>287040000</v>
      </c>
      <c r="F24" s="77"/>
      <c r="G24" s="77"/>
      <c r="H24" s="114" t="s">
        <v>85</v>
      </c>
      <c r="I24" s="187">
        <v>11000000</v>
      </c>
      <c r="J24" s="188">
        <v>10000000</v>
      </c>
      <c r="K24" s="188" t="s">
        <v>231</v>
      </c>
      <c r="L24" s="188">
        <v>5000000</v>
      </c>
      <c r="M24" s="820"/>
      <c r="O24" s="241">
        <v>1.0999999999999999E-2</v>
      </c>
      <c r="P24" s="240" t="s">
        <v>141</v>
      </c>
      <c r="Q24" s="244" t="s">
        <v>267</v>
      </c>
    </row>
    <row r="25" spans="1:17" ht="18.75" customHeight="1">
      <c r="B25" s="78" t="s">
        <v>132</v>
      </c>
      <c r="C25" s="88"/>
      <c r="D25" s="89">
        <f>D22</f>
        <v>29306440</v>
      </c>
      <c r="E25" s="78"/>
      <c r="F25" s="77"/>
      <c r="G25" s="77"/>
      <c r="H25" s="114" t="s">
        <v>86</v>
      </c>
      <c r="I25" s="187">
        <v>11000000</v>
      </c>
      <c r="J25" s="188">
        <v>9000000</v>
      </c>
      <c r="K25" s="188" t="s">
        <v>231</v>
      </c>
      <c r="L25" s="188">
        <v>5000000</v>
      </c>
      <c r="M25" s="797"/>
      <c r="O25" s="241">
        <v>1.2E-2</v>
      </c>
      <c r="P25" s="240" t="s">
        <v>142</v>
      </c>
      <c r="Q25" s="244" t="s">
        <v>106</v>
      </c>
    </row>
    <row r="26" spans="1:17" ht="18.75" customHeight="1">
      <c r="B26" s="79" t="s">
        <v>152</v>
      </c>
      <c r="C26" s="85"/>
      <c r="D26" s="179">
        <f>D24+D25</f>
        <v>316346440</v>
      </c>
      <c r="E26" s="120" t="s">
        <v>25</v>
      </c>
      <c r="F26" s="77"/>
      <c r="G26" s="77"/>
      <c r="H26" s="114" t="s">
        <v>87</v>
      </c>
      <c r="I26" s="187">
        <v>5000000</v>
      </c>
      <c r="J26" s="188">
        <v>3500000</v>
      </c>
      <c r="K26" s="188">
        <v>6000000</v>
      </c>
      <c r="L26" s="188">
        <v>5000000</v>
      </c>
      <c r="M26" s="820"/>
      <c r="O26" s="241">
        <v>1.2999999999999999E-2</v>
      </c>
      <c r="P26" s="240" t="s">
        <v>143</v>
      </c>
      <c r="Q26" s="244" t="s">
        <v>107</v>
      </c>
    </row>
    <row r="27" spans="1:17" ht="18.75" customHeight="1">
      <c r="A27" s="85" t="s">
        <v>135</v>
      </c>
      <c r="B27" s="78"/>
      <c r="C27" s="78"/>
      <c r="D27" s="90"/>
      <c r="E27" s="78"/>
      <c r="F27" s="77"/>
      <c r="G27" s="77"/>
      <c r="H27" s="114" t="s">
        <v>88</v>
      </c>
      <c r="I27" s="187">
        <v>6000000</v>
      </c>
      <c r="J27" s="188">
        <v>4000000</v>
      </c>
      <c r="K27" s="188" t="s">
        <v>236</v>
      </c>
      <c r="L27" s="188">
        <v>5000000</v>
      </c>
      <c r="M27" s="797"/>
      <c r="O27" s="241">
        <v>1.4E-2</v>
      </c>
      <c r="P27" s="240" t="s">
        <v>144</v>
      </c>
      <c r="Q27" s="244" t="s">
        <v>108</v>
      </c>
    </row>
    <row r="28" spans="1:17" ht="18.75" customHeight="1">
      <c r="B28" s="86" t="s">
        <v>151</v>
      </c>
      <c r="C28" s="91">
        <f>100%-C29</f>
        <v>0.8</v>
      </c>
      <c r="D28" s="87">
        <f>C28*D11-E28</f>
        <v>229632000</v>
      </c>
      <c r="E28" s="119"/>
      <c r="F28" s="135" t="s">
        <v>156</v>
      </c>
      <c r="G28" s="135">
        <v>600000000</v>
      </c>
      <c r="H28" s="114" t="s">
        <v>89</v>
      </c>
      <c r="I28" s="187">
        <v>6200000</v>
      </c>
      <c r="J28" s="188">
        <v>4500000</v>
      </c>
      <c r="K28" s="188">
        <v>7000000</v>
      </c>
      <c r="L28" s="188">
        <v>5000000</v>
      </c>
      <c r="M28" s="796"/>
      <c r="O28" s="241">
        <v>1.4999999999999999E-2</v>
      </c>
      <c r="P28" s="127" t="s">
        <v>145</v>
      </c>
      <c r="Q28" s="244" t="s">
        <v>109</v>
      </c>
    </row>
    <row r="29" spans="1:17" ht="18.75" customHeight="1">
      <c r="B29" s="88" t="s">
        <v>283</v>
      </c>
      <c r="C29" s="92">
        <f>G9</f>
        <v>0.2</v>
      </c>
      <c r="D29" s="89">
        <f>F5-D28+G19-D10-G19</f>
        <v>57408000</v>
      </c>
      <c r="E29" s="121" t="s">
        <v>33</v>
      </c>
      <c r="F29" s="171" t="s">
        <v>157</v>
      </c>
      <c r="G29" s="172">
        <f>D28-G28</f>
        <v>-370368000</v>
      </c>
      <c r="H29" s="114" t="s">
        <v>90</v>
      </c>
      <c r="I29" s="187">
        <v>6200000</v>
      </c>
      <c r="J29" s="188">
        <v>5000000</v>
      </c>
      <c r="K29" s="188">
        <v>7000000</v>
      </c>
      <c r="L29" s="188">
        <v>6000000</v>
      </c>
      <c r="M29" s="797"/>
      <c r="O29" s="241">
        <v>1.6E-2</v>
      </c>
      <c r="P29" s="127" t="s">
        <v>146</v>
      </c>
      <c r="Q29" s="244" t="s">
        <v>246</v>
      </c>
    </row>
    <row r="30" spans="1:17" ht="18.75" customHeight="1">
      <c r="B30" s="88" t="s">
        <v>132</v>
      </c>
      <c r="C30" s="78"/>
      <c r="D30" s="93">
        <f>D22</f>
        <v>29306440</v>
      </c>
      <c r="E30" s="121" t="s">
        <v>34</v>
      </c>
      <c r="F30" s="821"/>
      <c r="G30" s="822"/>
      <c r="H30" s="189" t="s">
        <v>91</v>
      </c>
      <c r="I30" s="187">
        <v>6200000</v>
      </c>
      <c r="J30" s="188">
        <v>5500000</v>
      </c>
      <c r="K30" s="188">
        <v>7000000</v>
      </c>
      <c r="L30" s="188">
        <v>5000000</v>
      </c>
      <c r="M30" s="796"/>
      <c r="O30" s="241">
        <v>1.7000000000000001E-2</v>
      </c>
      <c r="P30" s="242"/>
      <c r="Q30" s="244" t="s">
        <v>110</v>
      </c>
    </row>
    <row r="31" spans="1:17" ht="18.75" customHeight="1">
      <c r="B31" s="85" t="s">
        <v>136</v>
      </c>
      <c r="C31" s="94"/>
      <c r="D31" s="180">
        <f>(D11-F5)+D30+D29-G19+D10+G19</f>
        <v>86714440</v>
      </c>
      <c r="E31" s="120" t="s">
        <v>25</v>
      </c>
      <c r="F31" s="823" t="s">
        <v>225</v>
      </c>
      <c r="G31" s="824"/>
      <c r="H31" s="189" t="s">
        <v>92</v>
      </c>
      <c r="I31" s="187">
        <v>6200000</v>
      </c>
      <c r="J31" s="188">
        <v>5300000</v>
      </c>
      <c r="K31" s="188">
        <v>7000000</v>
      </c>
      <c r="L31" s="188">
        <v>5000000</v>
      </c>
      <c r="M31" s="797"/>
      <c r="O31" s="241">
        <v>1.7999999999999999E-2</v>
      </c>
      <c r="P31" s="242"/>
      <c r="Q31" s="244" t="s">
        <v>154</v>
      </c>
    </row>
    <row r="32" spans="1:17" ht="15.75" customHeight="1">
      <c r="B32" s="78"/>
      <c r="C32" s="78"/>
      <c r="D32" s="90"/>
      <c r="E32" s="183"/>
      <c r="F32" s="830" t="s">
        <v>226</v>
      </c>
      <c r="G32" s="831"/>
      <c r="H32" s="189" t="s">
        <v>93</v>
      </c>
      <c r="I32" s="187">
        <v>6200000</v>
      </c>
      <c r="J32" s="188">
        <v>4500000</v>
      </c>
      <c r="K32" s="188">
        <v>7000000</v>
      </c>
      <c r="L32" s="188">
        <v>5000000</v>
      </c>
      <c r="M32" s="796"/>
      <c r="O32" s="241">
        <v>1.9E-2</v>
      </c>
      <c r="P32" s="242"/>
      <c r="Q32" s="242" t="s">
        <v>121</v>
      </c>
    </row>
    <row r="33" spans="1:17" ht="15.4" customHeight="1">
      <c r="A33" s="870" t="s">
        <v>286</v>
      </c>
      <c r="B33" s="861" t="s">
        <v>284</v>
      </c>
      <c r="C33" s="834" t="s">
        <v>135</v>
      </c>
      <c r="D33" s="834"/>
      <c r="E33" s="184" t="s">
        <v>287</v>
      </c>
      <c r="F33" s="832"/>
      <c r="G33" s="833"/>
      <c r="H33" s="189" t="s">
        <v>94</v>
      </c>
      <c r="I33" s="187">
        <v>6000000</v>
      </c>
      <c r="J33" s="190">
        <v>4500000</v>
      </c>
      <c r="K33" s="188">
        <v>8000000</v>
      </c>
      <c r="L33" s="188">
        <v>1500000</v>
      </c>
      <c r="M33" s="797"/>
      <c r="N33" s="245"/>
      <c r="O33" s="241">
        <v>0.02</v>
      </c>
      <c r="P33" s="246"/>
      <c r="Q33" s="242" t="s">
        <v>215</v>
      </c>
    </row>
    <row r="34" spans="1:17" ht="15.4" customHeight="1">
      <c r="A34" s="871"/>
      <c r="B34" s="862"/>
      <c r="C34" s="835" t="s">
        <v>288</v>
      </c>
      <c r="D34" s="836"/>
      <c r="E34" s="185">
        <f ca="1">BG03Y!F11</f>
        <v>25675198.899999999</v>
      </c>
      <c r="F34" s="713" t="s">
        <v>227</v>
      </c>
      <c r="G34" s="837"/>
      <c r="H34" s="189" t="s">
        <v>95</v>
      </c>
      <c r="I34" s="187">
        <v>6200000</v>
      </c>
      <c r="J34" s="190">
        <v>4000000</v>
      </c>
      <c r="K34" s="188">
        <v>7000000</v>
      </c>
      <c r="L34" s="188">
        <v>5000000</v>
      </c>
      <c r="M34" s="796"/>
      <c r="N34" s="247"/>
      <c r="O34" s="241">
        <v>2.3E-2</v>
      </c>
      <c r="P34" s="244"/>
      <c r="Q34" s="242" t="s">
        <v>216</v>
      </c>
    </row>
    <row r="35" spans="1:17" ht="16.149999999999999" customHeight="1">
      <c r="A35" s="871"/>
      <c r="B35" s="846" t="s">
        <v>285</v>
      </c>
      <c r="C35" s="835" t="s">
        <v>289</v>
      </c>
      <c r="D35" s="836"/>
      <c r="E35" s="185">
        <f ca="1">BG04Y!F11</f>
        <v>20387448.899999999</v>
      </c>
      <c r="F35" s="713"/>
      <c r="G35" s="837"/>
      <c r="H35" s="189" t="s">
        <v>96</v>
      </c>
      <c r="I35" s="187">
        <v>6200000</v>
      </c>
      <c r="J35" s="190">
        <v>5500000</v>
      </c>
      <c r="K35" s="188">
        <v>7000000</v>
      </c>
      <c r="L35" s="188">
        <v>5000000</v>
      </c>
      <c r="M35" s="797"/>
      <c r="N35" s="247"/>
      <c r="O35" s="241">
        <v>2.5000000000000001E-2</v>
      </c>
      <c r="P35" s="244"/>
    </row>
    <row r="36" spans="1:17" ht="15.4" customHeight="1">
      <c r="A36" s="871"/>
      <c r="B36" s="846"/>
      <c r="C36" s="835" t="s">
        <v>290</v>
      </c>
      <c r="D36" s="836"/>
      <c r="E36" s="185">
        <f ca="1">BG05Y!F11</f>
        <v>17214798.899999999</v>
      </c>
      <c r="F36" s="713"/>
      <c r="G36" s="837"/>
      <c r="H36" s="189" t="s">
        <v>97</v>
      </c>
      <c r="I36" s="187">
        <v>6200000</v>
      </c>
      <c r="J36" s="190">
        <v>5300000</v>
      </c>
      <c r="K36" s="188">
        <v>7000000</v>
      </c>
      <c r="L36" s="188">
        <v>5000000</v>
      </c>
      <c r="M36" s="796"/>
      <c r="N36" s="247"/>
      <c r="O36" s="241">
        <v>2.8000000000000001E-2</v>
      </c>
      <c r="P36" s="244"/>
    </row>
    <row r="37" spans="1:17" ht="15.75" customHeight="1">
      <c r="A37" s="871"/>
      <c r="B37" s="169" t="s">
        <v>301</v>
      </c>
      <c r="C37" s="835" t="s">
        <v>291</v>
      </c>
      <c r="D37" s="836"/>
      <c r="E37" s="185">
        <f ca="1">BG06Y!F11</f>
        <v>15099698.9</v>
      </c>
      <c r="F37" s="851" t="s">
        <v>228</v>
      </c>
      <c r="G37" s="852"/>
      <c r="H37" s="191" t="s">
        <v>98</v>
      </c>
      <c r="I37" s="187">
        <v>6200000</v>
      </c>
      <c r="J37" s="190">
        <v>5500000</v>
      </c>
      <c r="K37" s="188">
        <v>7000000</v>
      </c>
      <c r="L37" s="188">
        <v>5000000</v>
      </c>
      <c r="M37" s="797"/>
      <c r="N37" s="245"/>
      <c r="O37" s="241">
        <v>0.03</v>
      </c>
      <c r="P37" s="246"/>
    </row>
    <row r="38" spans="1:17" ht="15.75" customHeight="1">
      <c r="A38" s="871"/>
      <c r="B38" s="218" t="str">
        <f>P12</f>
        <v>Miễn phí sạc 02 năm tại VGreen</v>
      </c>
      <c r="C38" s="835" t="s">
        <v>292</v>
      </c>
      <c r="D38" s="836"/>
      <c r="E38" s="185">
        <f ca="1">BG07Y!F11</f>
        <v>13588913.185714286</v>
      </c>
      <c r="F38" s="851"/>
      <c r="G38" s="852"/>
      <c r="H38" s="191" t="s">
        <v>153</v>
      </c>
      <c r="I38" s="187">
        <v>7000000</v>
      </c>
      <c r="J38" s="190">
        <v>5000000</v>
      </c>
      <c r="K38" s="188"/>
      <c r="L38" s="188">
        <v>5000000</v>
      </c>
      <c r="M38" s="796"/>
      <c r="N38" s="245"/>
      <c r="O38" s="241"/>
      <c r="P38" s="246"/>
    </row>
    <row r="39" spans="1:17" ht="15.4" customHeight="1">
      <c r="A39" s="871"/>
      <c r="B39" s="218" t="str">
        <f t="shared" ref="B39:B42" si="0">P13</f>
        <v>Miễn phí bãi đổ xe và ưu tiên hệ sinh thái VINGROUP</v>
      </c>
      <c r="C39" s="835" t="s">
        <v>293</v>
      </c>
      <c r="D39" s="836"/>
      <c r="E39" s="185">
        <f ca="1">BG08Y!F11</f>
        <v>12455823.9</v>
      </c>
      <c r="F39" s="853"/>
      <c r="G39" s="854"/>
      <c r="H39" s="191" t="s">
        <v>210</v>
      </c>
      <c r="I39" s="187">
        <v>10000000</v>
      </c>
      <c r="J39" s="190"/>
      <c r="K39" s="188" t="s">
        <v>231</v>
      </c>
      <c r="L39" s="188">
        <v>6500000</v>
      </c>
      <c r="M39" s="797"/>
      <c r="N39" s="245"/>
      <c r="O39" s="245"/>
      <c r="P39" s="246"/>
    </row>
    <row r="40" spans="1:17" ht="15.75" customHeight="1">
      <c r="A40" s="871"/>
      <c r="B40" s="218">
        <f t="shared" si="0"/>
        <v>0</v>
      </c>
      <c r="C40" s="838" t="s">
        <v>294</v>
      </c>
      <c r="D40" s="839"/>
      <c r="E40" s="839"/>
      <c r="F40" s="719" t="s">
        <v>272</v>
      </c>
      <c r="G40" s="844"/>
      <c r="H40" s="191" t="s">
        <v>218</v>
      </c>
      <c r="I40" s="187">
        <v>12000000</v>
      </c>
      <c r="J40" s="190">
        <v>10000000</v>
      </c>
      <c r="K40" s="188" t="s">
        <v>231</v>
      </c>
      <c r="L40" s="188">
        <v>5000000</v>
      </c>
      <c r="M40" s="796"/>
      <c r="N40" s="245"/>
      <c r="O40" s="245"/>
      <c r="P40" s="246"/>
    </row>
    <row r="41" spans="1:17" ht="15.4" customHeight="1">
      <c r="A41" s="871"/>
      <c r="B41" s="218">
        <f t="shared" si="0"/>
        <v>0</v>
      </c>
      <c r="C41" s="840"/>
      <c r="D41" s="841"/>
      <c r="E41" s="841"/>
      <c r="F41" s="863" t="s">
        <v>273</v>
      </c>
      <c r="G41" s="864"/>
      <c r="H41" s="191" t="s">
        <v>219</v>
      </c>
      <c r="I41" s="187">
        <v>19000000</v>
      </c>
      <c r="J41" s="190">
        <v>17000000</v>
      </c>
      <c r="K41" s="188"/>
      <c r="L41" s="188">
        <v>6500000</v>
      </c>
      <c r="M41" s="797"/>
      <c r="N41" s="245"/>
      <c r="O41" s="245"/>
      <c r="P41" s="246"/>
    </row>
    <row r="42" spans="1:17" ht="15.4" customHeight="1">
      <c r="A42" s="871"/>
      <c r="B42" s="218">
        <f t="shared" si="0"/>
        <v>0</v>
      </c>
      <c r="C42" s="842"/>
      <c r="D42" s="843"/>
      <c r="E42" s="843"/>
      <c r="F42" s="863"/>
      <c r="G42" s="864"/>
      <c r="H42" s="191"/>
      <c r="I42" s="187"/>
      <c r="J42" s="190"/>
      <c r="K42" s="188"/>
      <c r="L42" s="188"/>
      <c r="M42" s="796"/>
      <c r="N42" s="245"/>
      <c r="O42" s="245"/>
      <c r="P42" s="246"/>
    </row>
    <row r="43" spans="1:17" ht="15.4" customHeight="1">
      <c r="A43" s="871"/>
      <c r="B43" s="218"/>
      <c r="C43" s="855" t="s">
        <v>296</v>
      </c>
      <c r="D43" s="856"/>
      <c r="E43" s="857"/>
      <c r="F43" s="858" t="s">
        <v>274</v>
      </c>
      <c r="G43" s="859"/>
      <c r="H43" s="191"/>
      <c r="I43" s="187"/>
      <c r="J43" s="190"/>
      <c r="K43" s="188"/>
      <c r="L43" s="188"/>
      <c r="M43" s="797"/>
      <c r="N43" s="245"/>
      <c r="O43" s="245"/>
      <c r="P43" s="246"/>
    </row>
    <row r="44" spans="1:17" ht="15.4" customHeight="1">
      <c r="A44" s="871"/>
      <c r="B44" s="218"/>
      <c r="C44" s="847" t="s">
        <v>297</v>
      </c>
      <c r="D44" s="847"/>
      <c r="E44" s="848"/>
      <c r="F44" s="860"/>
      <c r="G44" s="859"/>
      <c r="H44" s="191"/>
      <c r="I44" s="187"/>
      <c r="J44" s="190"/>
      <c r="K44" s="188"/>
      <c r="L44" s="188"/>
      <c r="M44" s="796"/>
      <c r="N44" s="245"/>
      <c r="O44" s="245"/>
      <c r="P44" s="246"/>
    </row>
    <row r="45" spans="1:17" ht="16.149999999999999" customHeight="1">
      <c r="A45" s="872"/>
      <c r="B45" s="237"/>
      <c r="C45" s="849"/>
      <c r="D45" s="849"/>
      <c r="E45" s="850"/>
      <c r="F45" s="825" t="s">
        <v>275</v>
      </c>
      <c r="G45" s="826"/>
      <c r="H45" s="192" t="s">
        <v>232</v>
      </c>
      <c r="I45" s="187">
        <v>11000000</v>
      </c>
      <c r="J45" s="190">
        <v>9000000</v>
      </c>
      <c r="K45" s="188" t="s">
        <v>231</v>
      </c>
      <c r="L45" s="188">
        <v>8000000</v>
      </c>
      <c r="M45" s="797"/>
      <c r="P45" s="242"/>
    </row>
    <row r="46" spans="1:17" ht="23.45" customHeight="1">
      <c r="A46" s="181"/>
      <c r="B46" s="182" t="s">
        <v>298</v>
      </c>
      <c r="C46" s="186"/>
      <c r="D46" s="828" t="s">
        <v>299</v>
      </c>
      <c r="E46" s="829"/>
      <c r="F46" s="827"/>
      <c r="G46" s="826"/>
      <c r="H46" s="192" t="s">
        <v>233</v>
      </c>
      <c r="I46" s="187">
        <v>11000000</v>
      </c>
      <c r="J46" s="190">
        <v>9000000</v>
      </c>
      <c r="K46" s="188" t="s">
        <v>231</v>
      </c>
      <c r="L46" s="188">
        <v>5000000</v>
      </c>
      <c r="M46" s="796"/>
    </row>
    <row r="47" spans="1:17" ht="17.25" customHeight="1">
      <c r="A47" s="865"/>
      <c r="B47" s="865"/>
      <c r="E47" s="111"/>
      <c r="F47" s="866" t="s">
        <v>276</v>
      </c>
      <c r="G47" s="867"/>
      <c r="H47" s="192" t="s">
        <v>234</v>
      </c>
      <c r="I47" s="187">
        <v>13000000</v>
      </c>
      <c r="J47" s="190">
        <v>11000000</v>
      </c>
      <c r="K47" s="188" t="s">
        <v>231</v>
      </c>
      <c r="L47" s="188">
        <v>5000000</v>
      </c>
      <c r="M47" s="797"/>
      <c r="O47" s="240">
        <v>1560000</v>
      </c>
      <c r="P47" s="127" t="s">
        <v>111</v>
      </c>
    </row>
    <row r="48" spans="1:17" ht="17.45" customHeight="1">
      <c r="E48" s="111"/>
      <c r="F48" s="866"/>
      <c r="G48" s="867"/>
      <c r="H48" s="192" t="s">
        <v>235</v>
      </c>
      <c r="I48" s="187">
        <v>11000000</v>
      </c>
      <c r="J48" s="190">
        <v>9000000</v>
      </c>
      <c r="K48" s="188" t="s">
        <v>231</v>
      </c>
      <c r="L48" s="188">
        <v>5000000</v>
      </c>
      <c r="M48" s="210"/>
      <c r="O48" s="240">
        <v>2160000</v>
      </c>
      <c r="P48" s="127" t="s">
        <v>112</v>
      </c>
    </row>
    <row r="49" spans="5:16" ht="17.45" customHeight="1">
      <c r="E49" s="111"/>
      <c r="F49" s="868" t="s">
        <v>277</v>
      </c>
      <c r="G49" s="869"/>
      <c r="H49" s="192" t="s">
        <v>237</v>
      </c>
      <c r="I49" s="187">
        <v>11000000</v>
      </c>
      <c r="J49" s="190">
        <v>9000000</v>
      </c>
      <c r="K49" s="188" t="s">
        <v>231</v>
      </c>
      <c r="L49" s="188">
        <v>6500000</v>
      </c>
      <c r="M49" s="210"/>
      <c r="O49" s="240">
        <v>3389000</v>
      </c>
      <c r="P49" s="127" t="s">
        <v>113</v>
      </c>
    </row>
    <row r="50" spans="5:16" ht="17.45" customHeight="1">
      <c r="F50" s="868"/>
      <c r="G50" s="869"/>
      <c r="H50" s="192" t="s">
        <v>238</v>
      </c>
      <c r="I50" s="187">
        <v>11000000</v>
      </c>
      <c r="J50" s="190">
        <v>9000000</v>
      </c>
      <c r="K50" s="188" t="s">
        <v>231</v>
      </c>
      <c r="L50" s="188">
        <v>6500000</v>
      </c>
      <c r="M50" s="210"/>
      <c r="P50" s="127" t="s">
        <v>114</v>
      </c>
    </row>
    <row r="51" spans="5:16" ht="17.45" customHeight="1">
      <c r="F51" s="868"/>
      <c r="G51" s="869"/>
      <c r="H51" s="192" t="s">
        <v>239</v>
      </c>
      <c r="I51" s="187">
        <v>11000000</v>
      </c>
      <c r="J51" s="190">
        <v>9000000</v>
      </c>
      <c r="K51" s="188" t="s">
        <v>231</v>
      </c>
      <c r="L51" s="188">
        <v>6500000</v>
      </c>
      <c r="M51" s="210"/>
      <c r="P51" s="127" t="s">
        <v>115</v>
      </c>
    </row>
    <row r="52" spans="5:16" ht="17.45" customHeight="1">
      <c r="F52" s="868"/>
      <c r="G52" s="869"/>
      <c r="H52" s="192" t="s">
        <v>240</v>
      </c>
      <c r="I52" s="187">
        <v>11000000</v>
      </c>
      <c r="J52" s="190">
        <v>9000000</v>
      </c>
      <c r="K52" s="188" t="s">
        <v>231</v>
      </c>
      <c r="L52" s="188">
        <v>6500000</v>
      </c>
      <c r="M52" s="210"/>
      <c r="P52" s="127" t="s">
        <v>116</v>
      </c>
    </row>
    <row r="53" spans="5:16" ht="17.45" customHeight="1">
      <c r="F53" s="868"/>
      <c r="G53" s="869"/>
      <c r="H53" s="192" t="s">
        <v>241</v>
      </c>
      <c r="I53" s="187">
        <v>16300000</v>
      </c>
      <c r="J53" s="190">
        <v>14700000</v>
      </c>
      <c r="K53" s="188" t="s">
        <v>231</v>
      </c>
      <c r="L53" s="188">
        <v>6500000</v>
      </c>
      <c r="M53" s="210"/>
      <c r="P53" s="127" t="s">
        <v>117</v>
      </c>
    </row>
    <row r="54" spans="5:16" ht="17.45" customHeight="1">
      <c r="F54" s="868"/>
      <c r="G54" s="869"/>
      <c r="H54" s="192" t="s">
        <v>242</v>
      </c>
      <c r="I54" s="187">
        <v>11200000</v>
      </c>
      <c r="J54" s="190">
        <v>9700000</v>
      </c>
      <c r="K54" s="188" t="s">
        <v>231</v>
      </c>
      <c r="L54" s="188">
        <v>6500000</v>
      </c>
      <c r="M54" s="210"/>
      <c r="P54" s="127" t="s">
        <v>118</v>
      </c>
    </row>
    <row r="55" spans="5:16" ht="24" customHeight="1">
      <c r="F55" s="868"/>
      <c r="G55" s="869"/>
      <c r="H55" s="192" t="s">
        <v>243</v>
      </c>
      <c r="I55" s="187">
        <v>17300000</v>
      </c>
      <c r="J55" s="190">
        <v>15700000</v>
      </c>
      <c r="K55" s="188" t="s">
        <v>231</v>
      </c>
      <c r="L55" s="188">
        <v>12000000</v>
      </c>
      <c r="M55" s="210"/>
      <c r="O55" s="240">
        <f>D9*12%</f>
        <v>35880000</v>
      </c>
    </row>
    <row r="56" spans="5:16" ht="28.15" customHeight="1">
      <c r="F56" s="868"/>
      <c r="G56" s="869"/>
      <c r="H56" s="192" t="s">
        <v>244</v>
      </c>
      <c r="I56" s="187">
        <v>10300000</v>
      </c>
      <c r="J56" s="190">
        <v>8700000</v>
      </c>
      <c r="K56" s="188" t="s">
        <v>231</v>
      </c>
      <c r="L56" s="188">
        <v>6500000</v>
      </c>
    </row>
    <row r="57" spans="5:16">
      <c r="F57" s="845" t="s">
        <v>278</v>
      </c>
      <c r="G57" s="845"/>
    </row>
    <row r="58" spans="5:16">
      <c r="F58" s="845"/>
      <c r="G58" s="845"/>
    </row>
    <row r="59" spans="5:16">
      <c r="F59" s="77"/>
      <c r="G59" s="77"/>
    </row>
    <row r="60" spans="5:16">
      <c r="F60" s="77"/>
      <c r="G60" s="77"/>
    </row>
    <row r="61" spans="5:16">
      <c r="F61" s="77"/>
      <c r="G61" s="77"/>
    </row>
    <row r="62" spans="5:16">
      <c r="F62" s="77"/>
      <c r="G62" s="77"/>
    </row>
    <row r="63" spans="5:16">
      <c r="F63" s="77"/>
      <c r="G63" s="77"/>
    </row>
    <row r="64" spans="5:16">
      <c r="F64" s="77"/>
      <c r="G64" s="77"/>
    </row>
    <row r="65" spans="6:14">
      <c r="F65" s="77"/>
      <c r="G65" s="77"/>
    </row>
    <row r="66" spans="6:14">
      <c r="F66" s="77"/>
      <c r="G66" s="77"/>
    </row>
    <row r="70" spans="6:14">
      <c r="N70" s="240">
        <v>23</v>
      </c>
    </row>
  </sheetData>
  <sheetProtection deleteColumns="0" deleteRows="0"/>
  <dataConsolidate/>
  <mergeCells count="67">
    <mergeCell ref="B33:B34"/>
    <mergeCell ref="F41:G42"/>
    <mergeCell ref="A47:B47"/>
    <mergeCell ref="F47:G48"/>
    <mergeCell ref="F49:G56"/>
    <mergeCell ref="A33:A45"/>
    <mergeCell ref="F57:G58"/>
    <mergeCell ref="B35:B36"/>
    <mergeCell ref="C35:D35"/>
    <mergeCell ref="C36:D36"/>
    <mergeCell ref="C39:D39"/>
    <mergeCell ref="C44:E45"/>
    <mergeCell ref="F37:G39"/>
    <mergeCell ref="C38:D38"/>
    <mergeCell ref="C43:E43"/>
    <mergeCell ref="F43:G44"/>
    <mergeCell ref="M44:M45"/>
    <mergeCell ref="F45:G46"/>
    <mergeCell ref="D46:E46"/>
    <mergeCell ref="M46:M47"/>
    <mergeCell ref="F32:G33"/>
    <mergeCell ref="M32:M33"/>
    <mergeCell ref="C33:D33"/>
    <mergeCell ref="C34:D34"/>
    <mergeCell ref="F34:G36"/>
    <mergeCell ref="M34:M35"/>
    <mergeCell ref="M36:M37"/>
    <mergeCell ref="C37:D37"/>
    <mergeCell ref="M38:M39"/>
    <mergeCell ref="C40:E42"/>
    <mergeCell ref="F40:G40"/>
    <mergeCell ref="M40:M41"/>
    <mergeCell ref="M42:M43"/>
    <mergeCell ref="M24:M25"/>
    <mergeCell ref="M26:M27"/>
    <mergeCell ref="M28:M29"/>
    <mergeCell ref="F30:G30"/>
    <mergeCell ref="M30:M31"/>
    <mergeCell ref="F31:G31"/>
    <mergeCell ref="A22:C22"/>
    <mergeCell ref="M22:M23"/>
    <mergeCell ref="B13:C13"/>
    <mergeCell ref="M13:M14"/>
    <mergeCell ref="B14:C14"/>
    <mergeCell ref="B15:C15"/>
    <mergeCell ref="M15:M16"/>
    <mergeCell ref="B16:C16"/>
    <mergeCell ref="B17:C17"/>
    <mergeCell ref="M17:M18"/>
    <mergeCell ref="B18:C18"/>
    <mergeCell ref="M19:M20"/>
    <mergeCell ref="B20:C20"/>
    <mergeCell ref="A1:B3"/>
    <mergeCell ref="H1:I1"/>
    <mergeCell ref="M1:M6"/>
    <mergeCell ref="C3:E3"/>
    <mergeCell ref="A4:E5"/>
    <mergeCell ref="F5:G5"/>
    <mergeCell ref="A6:E6"/>
    <mergeCell ref="F6:G6"/>
    <mergeCell ref="M7:M8"/>
    <mergeCell ref="A9:C9"/>
    <mergeCell ref="M9:M10"/>
    <mergeCell ref="A10:C10"/>
    <mergeCell ref="A11:C11"/>
    <mergeCell ref="M11:M12"/>
    <mergeCell ref="A12:E12"/>
  </mergeCells>
  <dataValidations count="10">
    <dataValidation errorStyle="information" allowBlank="1" showErrorMessage="1" sqref="B38:B45" xr:uid="{7BD2EF5F-23A4-424C-9432-FEE38D5910EA}"/>
    <dataValidation type="list" allowBlank="1" showInputMessage="1" showErrorMessage="1" sqref="G22" xr:uid="{53F2EC94-5D4F-4050-AE14-8EB6758FF1BB}">
      <formula1>$N$13:$N$23</formula1>
    </dataValidation>
    <dataValidation type="list" errorStyle="information" allowBlank="1" showErrorMessage="1" sqref="B37" xr:uid="{8A456E49-A55B-4AE4-830E-897E40A4E962}">
      <formula1>$Q$19:$Q$37</formula1>
    </dataValidation>
    <dataValidation type="list" errorStyle="information" allowBlank="1" showInputMessage="1" showErrorMessage="1" sqref="D17" xr:uid="{72345F18-6F18-4844-AC33-43E9AA43E2F4}">
      <formula1>$O$47:$O$49</formula1>
    </dataValidation>
    <dataValidation type="list" allowBlank="1" showInputMessage="1" showErrorMessage="1" sqref="G7" xr:uid="{E9762434-FF47-4592-A01C-14F487198C4C}">
      <formula1>MANHOM1</formula1>
    </dataValidation>
    <dataValidation type="list" allowBlank="1" showInputMessage="1" showErrorMessage="1" sqref="G8" xr:uid="{AE59D344-5F71-48A9-A594-B261FBD8CF8B}">
      <formula1>INDIRECT(G7)</formula1>
    </dataValidation>
    <dataValidation type="list" errorStyle="warning" allowBlank="1" showInputMessage="1" showErrorMessage="1" sqref="C19" xr:uid="{150F7A2B-0028-43D8-B4DE-BBA2642BB908}">
      <formula1>$O$22:$O$37</formula1>
    </dataValidation>
    <dataValidation type="list" errorStyle="warning" allowBlank="1" showInputMessage="1" showErrorMessage="1" sqref="D18" xr:uid="{AAECF8FE-E666-4E17-A250-F2E9FD8E71C3}">
      <formula1>$O$9:$O$14</formula1>
    </dataValidation>
    <dataValidation type="list" errorStyle="warning" allowBlank="1" showInputMessage="1" showErrorMessage="1" sqref="D15" xr:uid="{810C4197-674B-40AA-937B-A357F0CB4863}">
      <formula1>$O$17:$O$20</formula1>
    </dataValidation>
    <dataValidation type="list" errorStyle="information" allowBlank="1" showInputMessage="1" showErrorMessage="1" sqref="D20" xr:uid="{1671B0B7-F7E6-48DE-975A-2E018D48DC9F}">
      <formula1>$N$6:$N$11</formula1>
    </dataValidation>
  </dataValidations>
  <pageMargins left="0.39" right="0.11811023622047245" top="0.02" bottom="0" header="0.11" footer="0"/>
  <pageSetup paperSize="9" scale="95" orientation="portrait" r:id="rId1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M44"/>
  <sheetViews>
    <sheetView topLeftCell="A9" zoomScale="85" zoomScaleNormal="85" workbookViewId="0">
      <selection activeCell="Y1" sqref="Y1:Y43"/>
    </sheetView>
  </sheetViews>
  <sheetFormatPr defaultColWidth="9" defaultRowHeight="15"/>
  <cols>
    <col min="1" max="1" width="6.140625" style="2" customWidth="1"/>
    <col min="2" max="2" width="39.85546875" style="2" customWidth="1"/>
    <col min="3" max="3" width="19.140625" style="138" customWidth="1"/>
    <col min="4" max="4" width="15.85546875" style="138" customWidth="1"/>
    <col min="5" max="9" width="13.7109375" style="138" customWidth="1"/>
    <col min="10" max="10" width="12.7109375" style="138" customWidth="1"/>
    <col min="11" max="16" width="12.28515625" style="164" hidden="1" customWidth="1"/>
    <col min="17" max="17" width="16.85546875" style="283" hidden="1" customWidth="1"/>
    <col min="18" max="18" width="25" style="164" hidden="1" customWidth="1"/>
    <col min="19" max="19" width="35.7109375" style="164" hidden="1" customWidth="1"/>
    <col min="20" max="20" width="24.140625" style="164" hidden="1" customWidth="1"/>
    <col min="21" max="21" width="18.85546875" style="164" hidden="1" customWidth="1"/>
    <col min="22" max="22" width="24.5703125" style="165" hidden="1" customWidth="1"/>
    <col min="23" max="23" width="16.42578125" style="260" hidden="1" customWidth="1"/>
    <col min="24" max="24" width="17.140625" style="164" customWidth="1"/>
    <col min="25" max="27" width="9" style="2" customWidth="1"/>
    <col min="28" max="29" width="9.7109375" style="175" customWidth="1"/>
    <col min="30" max="30" width="30" style="209" customWidth="1"/>
    <col min="31" max="39" width="9" style="209"/>
    <col min="40" max="16384" width="9" style="2"/>
  </cols>
  <sheetData>
    <row r="1" spans="1:39" ht="23.25" customHeight="1">
      <c r="A1" s="897" t="s">
        <v>442</v>
      </c>
      <c r="B1" s="897"/>
      <c r="C1" s="897"/>
      <c r="D1" s="897"/>
      <c r="E1" s="897"/>
      <c r="F1" s="897"/>
      <c r="G1" s="897"/>
      <c r="H1" s="897"/>
      <c r="I1" s="897"/>
      <c r="J1" s="897"/>
      <c r="K1" s="897"/>
      <c r="L1" s="897"/>
      <c r="M1" s="897"/>
      <c r="N1" s="897"/>
      <c r="O1" s="897"/>
      <c r="P1" s="897"/>
      <c r="Q1" s="897"/>
      <c r="R1" s="897"/>
      <c r="S1" s="897"/>
      <c r="T1" s="897"/>
      <c r="U1" s="897"/>
      <c r="V1" s="897"/>
      <c r="W1" s="897"/>
      <c r="X1" s="261"/>
      <c r="Y1" s="896"/>
      <c r="Z1" s="889">
        <v>2025</v>
      </c>
      <c r="AA1" s="889"/>
      <c r="AB1" s="886">
        <v>2024</v>
      </c>
      <c r="AC1" s="886"/>
    </row>
    <row r="2" spans="1:39" s="6" customFormat="1" ht="24.95" customHeight="1">
      <c r="A2" s="701" t="s">
        <v>22</v>
      </c>
      <c r="B2" s="701" t="s">
        <v>160</v>
      </c>
      <c r="C2" s="898" t="s">
        <v>443</v>
      </c>
      <c r="D2" s="891">
        <v>2025</v>
      </c>
      <c r="E2" s="892"/>
      <c r="F2" s="892"/>
      <c r="G2" s="892"/>
      <c r="H2" s="892"/>
      <c r="I2" s="892"/>
      <c r="J2" s="893"/>
      <c r="K2" s="883">
        <v>2024</v>
      </c>
      <c r="L2" s="884"/>
      <c r="M2" s="884"/>
      <c r="N2" s="884"/>
      <c r="O2" s="884"/>
      <c r="P2" s="884"/>
      <c r="Q2" s="885"/>
      <c r="R2" s="875" t="s">
        <v>251</v>
      </c>
      <c r="S2" s="876"/>
      <c r="T2" s="876"/>
      <c r="U2" s="876"/>
      <c r="V2" s="876"/>
      <c r="W2" s="877"/>
      <c r="X2" s="894" t="s">
        <v>451</v>
      </c>
      <c r="Y2" s="896"/>
      <c r="Z2" s="889"/>
      <c r="AA2" s="889"/>
      <c r="AB2" s="886"/>
      <c r="AC2" s="886"/>
      <c r="AD2" s="128"/>
      <c r="AE2" s="128"/>
      <c r="AF2" s="128"/>
      <c r="AG2" s="128"/>
      <c r="AH2" s="128"/>
      <c r="AI2" s="128"/>
      <c r="AJ2" s="128"/>
      <c r="AK2" s="128"/>
      <c r="AL2" s="128"/>
      <c r="AM2" s="128"/>
    </row>
    <row r="3" spans="1:39" s="6" customFormat="1" ht="37.9" customHeight="1">
      <c r="A3" s="702"/>
      <c r="B3" s="702"/>
      <c r="C3" s="899"/>
      <c r="D3" s="153" t="s">
        <v>164</v>
      </c>
      <c r="E3" s="153" t="s">
        <v>252</v>
      </c>
      <c r="F3" s="153" t="s">
        <v>445</v>
      </c>
      <c r="G3" s="333" t="s">
        <v>166</v>
      </c>
      <c r="H3" s="333" t="s">
        <v>503</v>
      </c>
      <c r="I3" s="333" t="s">
        <v>448</v>
      </c>
      <c r="J3" s="331" t="s">
        <v>444</v>
      </c>
      <c r="K3" s="161" t="s">
        <v>164</v>
      </c>
      <c r="L3" s="161" t="s">
        <v>252</v>
      </c>
      <c r="M3" s="161" t="s">
        <v>445</v>
      </c>
      <c r="N3" s="332" t="s">
        <v>446</v>
      </c>
      <c r="O3" s="332" t="s">
        <v>447</v>
      </c>
      <c r="P3" s="332" t="s">
        <v>448</v>
      </c>
      <c r="Q3" s="332" t="s">
        <v>444</v>
      </c>
      <c r="R3" s="878"/>
      <c r="S3" s="879"/>
      <c r="T3" s="879"/>
      <c r="U3" s="879"/>
      <c r="V3" s="879"/>
      <c r="W3" s="880"/>
      <c r="X3" s="895"/>
      <c r="Y3" s="896"/>
      <c r="Z3" s="889"/>
      <c r="AA3" s="889"/>
      <c r="AB3" s="886"/>
      <c r="AC3" s="886"/>
      <c r="AD3" s="128"/>
      <c r="AE3" s="128"/>
      <c r="AF3" s="128"/>
      <c r="AG3" s="128"/>
      <c r="AH3" s="128"/>
      <c r="AI3" s="128"/>
      <c r="AJ3" s="128"/>
      <c r="AK3" s="128"/>
      <c r="AL3" s="128"/>
      <c r="AM3" s="128"/>
    </row>
    <row r="4" spans="1:39" s="6" customFormat="1" ht="24.95" customHeight="1">
      <c r="A4" s="881" t="s">
        <v>457</v>
      </c>
      <c r="B4" s="882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281"/>
      <c r="R4" s="177"/>
      <c r="S4" s="177"/>
      <c r="T4" s="177"/>
      <c r="U4" s="177"/>
      <c r="V4" s="177"/>
      <c r="W4" s="258"/>
      <c r="X4" s="178"/>
      <c r="Y4" s="896"/>
      <c r="Z4" s="889"/>
      <c r="AA4" s="889"/>
      <c r="AB4" s="886"/>
      <c r="AC4" s="886"/>
      <c r="AD4" s="128"/>
      <c r="AE4" s="128"/>
      <c r="AF4" s="128"/>
      <c r="AG4" s="128"/>
      <c r="AH4" s="128"/>
      <c r="AI4" s="128"/>
      <c r="AJ4" s="128"/>
      <c r="AK4" s="128"/>
      <c r="AL4" s="128"/>
      <c r="AM4" s="128"/>
    </row>
    <row r="5" spans="1:39" ht="24.95" customHeight="1">
      <c r="A5" s="9">
        <v>1</v>
      </c>
      <c r="B5" s="155" t="s">
        <v>413</v>
      </c>
      <c r="C5" s="156">
        <v>269000000</v>
      </c>
      <c r="D5" s="219">
        <f>C5*4%</f>
        <v>10760000</v>
      </c>
      <c r="E5" s="219">
        <v>3000000</v>
      </c>
      <c r="F5" s="219">
        <v>2500000</v>
      </c>
      <c r="G5" s="219"/>
      <c r="H5" s="219">
        <v>6000000</v>
      </c>
      <c r="I5" s="219"/>
      <c r="J5" s="156"/>
      <c r="K5" s="228"/>
      <c r="L5" s="228"/>
      <c r="M5" s="228"/>
      <c r="N5" s="228"/>
      <c r="O5" s="228"/>
      <c r="P5" s="335"/>
      <c r="Q5" s="282"/>
      <c r="R5" s="336" t="s">
        <v>452</v>
      </c>
      <c r="S5" s="163" t="s">
        <v>453</v>
      </c>
      <c r="T5" s="163"/>
      <c r="U5" s="163"/>
      <c r="V5" s="163"/>
      <c r="W5" s="163"/>
      <c r="X5" s="163">
        <f>C5-D5</f>
        <v>258240000</v>
      </c>
      <c r="Y5" s="896"/>
      <c r="Z5" s="887">
        <f>C5-D5</f>
        <v>258240000</v>
      </c>
      <c r="AA5" s="888"/>
      <c r="AB5" s="873">
        <f>C5-K5</f>
        <v>269000000</v>
      </c>
      <c r="AC5" s="874"/>
    </row>
    <row r="6" spans="1:39" ht="24.95" customHeight="1">
      <c r="A6" s="881" t="s">
        <v>462</v>
      </c>
      <c r="B6" s="882"/>
      <c r="C6" s="177"/>
      <c r="D6" s="177"/>
      <c r="E6" s="177"/>
      <c r="F6" s="177"/>
      <c r="G6" s="177"/>
      <c r="H6" s="177"/>
      <c r="I6" s="177"/>
      <c r="J6" s="177"/>
      <c r="K6" s="177"/>
      <c r="L6" s="177"/>
      <c r="M6" s="177"/>
      <c r="N6" s="177"/>
      <c r="O6" s="177"/>
      <c r="P6" s="177"/>
      <c r="Q6" s="337"/>
      <c r="R6" s="177"/>
      <c r="S6" s="177"/>
      <c r="T6" s="177"/>
      <c r="U6" s="177"/>
      <c r="V6" s="177"/>
      <c r="W6" s="258"/>
      <c r="X6" s="178"/>
      <c r="Y6" s="896"/>
      <c r="Z6" s="887">
        <f>C6-K6</f>
        <v>0</v>
      </c>
      <c r="AA6" s="888"/>
      <c r="AB6" s="873">
        <f>C6-Q6</f>
        <v>0</v>
      </c>
      <c r="AC6" s="874"/>
    </row>
    <row r="7" spans="1:39" ht="24.95" customHeight="1">
      <c r="A7" s="154">
        <v>1</v>
      </c>
      <c r="B7" s="155" t="s">
        <v>411</v>
      </c>
      <c r="C7" s="156">
        <v>299000000</v>
      </c>
      <c r="D7" s="219">
        <f>C7*4%</f>
        <v>11960000</v>
      </c>
      <c r="E7" s="219">
        <v>6000000</v>
      </c>
      <c r="F7" s="219">
        <v>6000000</v>
      </c>
      <c r="G7" s="219">
        <v>4000000</v>
      </c>
      <c r="H7" s="219">
        <v>6000000</v>
      </c>
      <c r="I7" s="219"/>
      <c r="J7" s="156">
        <v>5000000</v>
      </c>
      <c r="K7" s="228"/>
      <c r="L7" s="228"/>
      <c r="M7" s="228"/>
      <c r="N7" s="228"/>
      <c r="O7" s="228"/>
      <c r="P7" s="335"/>
      <c r="Q7" s="282"/>
      <c r="R7" s="336" t="s">
        <v>452</v>
      </c>
      <c r="S7" s="163" t="s">
        <v>453</v>
      </c>
      <c r="T7" s="163"/>
      <c r="U7" s="163"/>
      <c r="V7" s="163"/>
      <c r="W7" s="259"/>
      <c r="X7" s="163">
        <f>C7-D7</f>
        <v>287040000</v>
      </c>
      <c r="Y7" s="896"/>
      <c r="Z7" s="887">
        <f>C7-D7</f>
        <v>287040000</v>
      </c>
      <c r="AA7" s="888"/>
      <c r="AB7" s="873">
        <f>C7-K7</f>
        <v>299000000</v>
      </c>
      <c r="AC7" s="874"/>
    </row>
    <row r="8" spans="1:39" ht="24.95" customHeight="1">
      <c r="A8" s="353">
        <v>2</v>
      </c>
      <c r="B8" s="155" t="s">
        <v>490</v>
      </c>
      <c r="C8" s="156">
        <v>307000000</v>
      </c>
      <c r="D8" s="219">
        <f>C8*4%</f>
        <v>12280000</v>
      </c>
      <c r="E8" s="219">
        <v>6000000</v>
      </c>
      <c r="F8" s="219">
        <v>6000000</v>
      </c>
      <c r="G8" s="219">
        <v>4000000</v>
      </c>
      <c r="H8" s="219">
        <v>6000000</v>
      </c>
      <c r="I8" s="219"/>
      <c r="J8" s="156">
        <v>5000000</v>
      </c>
      <c r="K8" s="228"/>
      <c r="L8" s="228"/>
      <c r="M8" s="228"/>
      <c r="N8" s="228"/>
      <c r="O8" s="228"/>
      <c r="P8" s="228"/>
      <c r="Q8" s="282"/>
      <c r="R8" s="336" t="s">
        <v>452</v>
      </c>
      <c r="S8" s="163" t="s">
        <v>453</v>
      </c>
      <c r="T8" s="163"/>
      <c r="U8" s="163"/>
      <c r="V8" s="163"/>
      <c r="W8" s="259"/>
      <c r="X8" s="163">
        <f>C8-D8</f>
        <v>294720000</v>
      </c>
      <c r="Y8" s="896"/>
      <c r="Z8" s="887">
        <f>C8-D8</f>
        <v>294720000</v>
      </c>
      <c r="AA8" s="888"/>
      <c r="AB8" s="873">
        <f>C8-K8</f>
        <v>307000000</v>
      </c>
      <c r="AC8" s="874"/>
    </row>
    <row r="9" spans="1:39" ht="24.95" customHeight="1">
      <c r="A9" s="881" t="s">
        <v>458</v>
      </c>
      <c r="B9" s="882"/>
      <c r="C9" s="177"/>
      <c r="D9" s="177"/>
      <c r="E9" s="177"/>
      <c r="F9" s="177"/>
      <c r="G9" s="177"/>
      <c r="H9" s="177"/>
      <c r="I9" s="177"/>
      <c r="J9" s="177"/>
      <c r="K9" s="177"/>
      <c r="L9" s="177"/>
      <c r="M9" s="177"/>
      <c r="N9" s="177"/>
      <c r="O9" s="177"/>
      <c r="P9" s="177"/>
      <c r="Q9" s="337"/>
      <c r="R9" s="177"/>
      <c r="S9" s="177"/>
      <c r="T9" s="177"/>
      <c r="U9" s="177"/>
      <c r="V9" s="177"/>
      <c r="W9" s="258"/>
      <c r="X9" s="178"/>
      <c r="Y9" s="896"/>
      <c r="Z9" s="887">
        <f>C9-K9</f>
        <v>0</v>
      </c>
      <c r="AA9" s="888"/>
      <c r="AB9" s="873">
        <f>C9-Q9</f>
        <v>0</v>
      </c>
      <c r="AC9" s="874"/>
    </row>
    <row r="10" spans="1:39" ht="24.95" customHeight="1">
      <c r="A10" s="9">
        <v>1</v>
      </c>
      <c r="B10" s="155" t="s">
        <v>414</v>
      </c>
      <c r="C10" s="156">
        <v>499000000</v>
      </c>
      <c r="D10" s="219">
        <f>C10*4%</f>
        <v>19960000</v>
      </c>
      <c r="E10" s="219">
        <v>10000000</v>
      </c>
      <c r="F10" s="219">
        <v>5000000</v>
      </c>
      <c r="G10" s="219">
        <v>2000000</v>
      </c>
      <c r="H10" s="219">
        <v>10000000</v>
      </c>
      <c r="I10" s="219"/>
      <c r="J10" s="156">
        <v>9500000</v>
      </c>
      <c r="K10" s="228"/>
      <c r="L10" s="228"/>
      <c r="M10" s="228"/>
      <c r="N10" s="228"/>
      <c r="O10" s="228"/>
      <c r="P10" s="335"/>
      <c r="Q10" s="282"/>
      <c r="R10" s="336" t="s">
        <v>452</v>
      </c>
      <c r="S10" s="163" t="s">
        <v>453</v>
      </c>
      <c r="T10" s="163"/>
      <c r="U10" s="163"/>
      <c r="V10" s="163"/>
      <c r="W10" s="259"/>
      <c r="X10" s="163">
        <f>C10-D10</f>
        <v>479040000</v>
      </c>
      <c r="Y10" s="896"/>
      <c r="Z10" s="887">
        <f>C10-D10</f>
        <v>479040000</v>
      </c>
      <c r="AA10" s="888"/>
      <c r="AB10" s="873">
        <f>C10-K10</f>
        <v>499000000</v>
      </c>
      <c r="AC10" s="874"/>
    </row>
    <row r="11" spans="1:39" ht="24.95" customHeight="1">
      <c r="A11" s="881" t="s">
        <v>463</v>
      </c>
      <c r="B11" s="882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337"/>
      <c r="R11" s="177"/>
      <c r="S11" s="177"/>
      <c r="T11" s="177"/>
      <c r="U11" s="177"/>
      <c r="V11" s="177"/>
      <c r="W11" s="258"/>
      <c r="X11" s="178"/>
      <c r="Y11" s="896"/>
      <c r="Z11" s="887">
        <f>C11-K11</f>
        <v>0</v>
      </c>
      <c r="AA11" s="888"/>
      <c r="AB11" s="873">
        <f>C11-Q11</f>
        <v>0</v>
      </c>
      <c r="AC11" s="874"/>
    </row>
    <row r="12" spans="1:39" ht="24.95" customHeight="1">
      <c r="A12" s="9">
        <v>1</v>
      </c>
      <c r="B12" s="155" t="s">
        <v>416</v>
      </c>
      <c r="C12" s="156">
        <v>529000000</v>
      </c>
      <c r="D12" s="219">
        <f>C12*4%</f>
        <v>21160000</v>
      </c>
      <c r="E12" s="219">
        <v>11000000</v>
      </c>
      <c r="F12" s="219">
        <v>10000000</v>
      </c>
      <c r="G12" s="219">
        <v>5000000</v>
      </c>
      <c r="H12" s="219">
        <v>10000000</v>
      </c>
      <c r="I12" s="219"/>
      <c r="J12" s="156">
        <v>10000000</v>
      </c>
      <c r="K12" s="228"/>
      <c r="L12" s="228"/>
      <c r="M12" s="228"/>
      <c r="N12" s="228"/>
      <c r="O12" s="228"/>
      <c r="P12" s="335"/>
      <c r="Q12" s="282"/>
      <c r="R12" s="336" t="s">
        <v>452</v>
      </c>
      <c r="S12" s="163" t="s">
        <v>453</v>
      </c>
      <c r="T12" s="163"/>
      <c r="U12" s="163"/>
      <c r="V12" s="163"/>
      <c r="W12" s="259"/>
      <c r="X12" s="163">
        <f>C12-D12</f>
        <v>507840000</v>
      </c>
      <c r="Y12" s="896"/>
      <c r="Z12" s="887">
        <f>C12-D12</f>
        <v>507840000</v>
      </c>
      <c r="AA12" s="888"/>
      <c r="AB12" s="873">
        <f>C12-K12</f>
        <v>529000000</v>
      </c>
      <c r="AC12" s="874"/>
    </row>
    <row r="13" spans="1:39" ht="24.95" customHeight="1">
      <c r="A13" s="285">
        <v>2</v>
      </c>
      <c r="B13" s="155" t="s">
        <v>492</v>
      </c>
      <c r="C13" s="396">
        <v>537000000</v>
      </c>
      <c r="D13" s="219">
        <f>C13*4%</f>
        <v>21480000</v>
      </c>
      <c r="E13" s="219">
        <v>11000000</v>
      </c>
      <c r="F13" s="219">
        <v>10000000</v>
      </c>
      <c r="G13" s="219">
        <v>5000000</v>
      </c>
      <c r="H13" s="219">
        <v>10000000</v>
      </c>
      <c r="I13" s="219"/>
      <c r="J13" s="156">
        <v>10000000</v>
      </c>
      <c r="K13" s="228"/>
      <c r="L13" s="228"/>
      <c r="M13" s="228"/>
      <c r="N13" s="228"/>
      <c r="O13" s="228"/>
      <c r="P13" s="228"/>
      <c r="Q13" s="282"/>
      <c r="R13" s="336" t="s">
        <v>452</v>
      </c>
      <c r="S13" s="163" t="s">
        <v>453</v>
      </c>
      <c r="T13" s="163"/>
      <c r="U13" s="163"/>
      <c r="V13" s="163"/>
      <c r="W13" s="259"/>
      <c r="X13" s="163">
        <f>C13-D13</f>
        <v>515520000</v>
      </c>
      <c r="Y13" s="896"/>
      <c r="Z13" s="887">
        <f>C13-D13</f>
        <v>515520000</v>
      </c>
      <c r="AA13" s="888"/>
      <c r="AB13" s="873">
        <f>C13-K13</f>
        <v>537000000</v>
      </c>
      <c r="AC13" s="874"/>
    </row>
    <row r="14" spans="1:39" ht="24.95" customHeight="1">
      <c r="A14" s="881" t="s">
        <v>459</v>
      </c>
      <c r="B14" s="882"/>
      <c r="C14" s="177"/>
      <c r="D14" s="177"/>
      <c r="E14" s="177"/>
      <c r="F14" s="177"/>
      <c r="G14" s="177"/>
      <c r="H14" s="177"/>
      <c r="I14" s="177"/>
      <c r="J14" s="177"/>
      <c r="K14" s="177"/>
      <c r="L14" s="177"/>
      <c r="M14" s="177"/>
      <c r="N14" s="177"/>
      <c r="O14" s="177"/>
      <c r="P14" s="177"/>
      <c r="Q14" s="337"/>
      <c r="R14" s="177"/>
      <c r="S14" s="177"/>
      <c r="T14" s="177"/>
      <c r="U14" s="177"/>
      <c r="V14" s="177"/>
      <c r="W14" s="258"/>
      <c r="X14" s="178"/>
      <c r="Y14" s="896"/>
      <c r="Z14" s="887">
        <f>C14-K14</f>
        <v>0</v>
      </c>
      <c r="AA14" s="888"/>
      <c r="AB14" s="873">
        <f>C14-Q14</f>
        <v>0</v>
      </c>
      <c r="AC14" s="874"/>
    </row>
    <row r="15" spans="1:39" ht="24.95" customHeight="1">
      <c r="A15" s="9">
        <v>1</v>
      </c>
      <c r="B15" s="155" t="s">
        <v>417</v>
      </c>
      <c r="C15" s="156">
        <v>668000000</v>
      </c>
      <c r="D15" s="219">
        <f>C15*4%</f>
        <v>26720000</v>
      </c>
      <c r="E15" s="219">
        <v>13000000</v>
      </c>
      <c r="F15" s="219">
        <v>6500000</v>
      </c>
      <c r="G15" s="219"/>
      <c r="H15" s="219"/>
      <c r="I15" s="219"/>
      <c r="J15" s="156">
        <v>9500000</v>
      </c>
      <c r="K15" s="228"/>
      <c r="L15" s="228"/>
      <c r="M15" s="228"/>
      <c r="N15" s="228"/>
      <c r="O15" s="228"/>
      <c r="P15" s="335"/>
      <c r="Q15" s="282"/>
      <c r="R15" s="336" t="s">
        <v>452</v>
      </c>
      <c r="S15" s="163" t="s">
        <v>453</v>
      </c>
      <c r="T15" s="163"/>
      <c r="U15" s="163"/>
      <c r="V15" s="163"/>
      <c r="W15" s="259"/>
      <c r="X15" s="163">
        <f>C15-D15</f>
        <v>641280000</v>
      </c>
      <c r="Y15" s="896"/>
      <c r="Z15" s="887">
        <f>C15-D15</f>
        <v>641280000</v>
      </c>
      <c r="AA15" s="888"/>
      <c r="AB15" s="873">
        <f>C15-K15</f>
        <v>668000000</v>
      </c>
      <c r="AC15" s="874"/>
    </row>
    <row r="16" spans="1:39" ht="24.95" customHeight="1">
      <c r="A16" s="881" t="s">
        <v>464</v>
      </c>
      <c r="B16" s="882"/>
      <c r="C16" s="177"/>
      <c r="D16" s="177"/>
      <c r="E16" s="177"/>
      <c r="F16" s="177"/>
      <c r="G16" s="177"/>
      <c r="H16" s="177"/>
      <c r="I16" s="177"/>
      <c r="J16" s="177"/>
      <c r="K16" s="177"/>
      <c r="L16" s="177"/>
      <c r="M16" s="177"/>
      <c r="N16" s="177"/>
      <c r="O16" s="177"/>
      <c r="P16" s="177"/>
      <c r="Q16" s="337"/>
      <c r="R16" s="177"/>
      <c r="S16" s="177"/>
      <c r="T16" s="177"/>
      <c r="U16" s="177"/>
      <c r="V16" s="177"/>
      <c r="W16" s="258"/>
      <c r="X16" s="178"/>
      <c r="Y16" s="896"/>
      <c r="Z16" s="887">
        <f>C16-K16</f>
        <v>0</v>
      </c>
      <c r="AA16" s="888"/>
      <c r="AB16" s="873">
        <f>C16-Q16</f>
        <v>0</v>
      </c>
      <c r="AC16" s="874"/>
    </row>
    <row r="17" spans="1:29" ht="24.95" customHeight="1">
      <c r="A17" s="9">
        <v>1</v>
      </c>
      <c r="B17" s="330" t="s">
        <v>424</v>
      </c>
      <c r="C17" s="101">
        <v>689000000</v>
      </c>
      <c r="D17" s="219">
        <f>C17*4%</f>
        <v>27560000</v>
      </c>
      <c r="E17" s="219">
        <v>18000000</v>
      </c>
      <c r="F17" s="219">
        <v>15000000</v>
      </c>
      <c r="G17" s="219">
        <v>3000000</v>
      </c>
      <c r="H17" s="219">
        <v>12000000</v>
      </c>
      <c r="I17" s="219"/>
      <c r="J17" s="156">
        <v>15000000</v>
      </c>
      <c r="K17" s="228"/>
      <c r="L17" s="228"/>
      <c r="M17" s="228"/>
      <c r="N17" s="228"/>
      <c r="O17" s="228"/>
      <c r="P17" s="335"/>
      <c r="Q17" s="282"/>
      <c r="R17" s="336" t="s">
        <v>452</v>
      </c>
      <c r="S17" s="163" t="s">
        <v>453</v>
      </c>
      <c r="T17" s="163"/>
      <c r="U17" s="163"/>
      <c r="V17" s="163"/>
      <c r="W17" s="259"/>
      <c r="X17" s="163">
        <f>C17-D17</f>
        <v>661440000</v>
      </c>
      <c r="Y17" s="896"/>
      <c r="Z17" s="887">
        <f t="shared" ref="Z17:Z22" si="0">C17-D17</f>
        <v>661440000</v>
      </c>
      <c r="AA17" s="888"/>
      <c r="AB17" s="873">
        <f t="shared" ref="AB17:AB22" si="1">C17-K17</f>
        <v>689000000</v>
      </c>
      <c r="AC17" s="874"/>
    </row>
    <row r="18" spans="1:29" ht="24.95" customHeight="1">
      <c r="A18" s="9">
        <v>2</v>
      </c>
      <c r="B18" s="330" t="s">
        <v>425</v>
      </c>
      <c r="C18" s="101">
        <v>694000000</v>
      </c>
      <c r="D18" s="219">
        <f>C18*4%</f>
        <v>27760000</v>
      </c>
      <c r="E18" s="219">
        <v>18000000</v>
      </c>
      <c r="F18" s="219">
        <v>15000000</v>
      </c>
      <c r="G18" s="219">
        <v>3000000</v>
      </c>
      <c r="H18" s="219">
        <v>12000000</v>
      </c>
      <c r="I18" s="219"/>
      <c r="J18" s="156">
        <v>15000000</v>
      </c>
      <c r="K18" s="228"/>
      <c r="L18" s="228"/>
      <c r="M18" s="228"/>
      <c r="N18" s="228"/>
      <c r="O18" s="228"/>
      <c r="P18" s="335"/>
      <c r="Q18" s="282"/>
      <c r="R18" s="336" t="s">
        <v>452</v>
      </c>
      <c r="S18" s="163" t="s">
        <v>453</v>
      </c>
      <c r="T18" s="163"/>
      <c r="U18" s="163"/>
      <c r="V18" s="163"/>
      <c r="W18" s="259"/>
      <c r="X18" s="163">
        <f>C18-D18</f>
        <v>666240000</v>
      </c>
      <c r="Y18" s="896"/>
      <c r="Z18" s="887">
        <f t="shared" si="0"/>
        <v>666240000</v>
      </c>
      <c r="AA18" s="888"/>
      <c r="AB18" s="873">
        <f t="shared" si="1"/>
        <v>694000000</v>
      </c>
      <c r="AC18" s="874"/>
    </row>
    <row r="19" spans="1:29" ht="24.95" customHeight="1">
      <c r="A19" s="9">
        <v>3</v>
      </c>
      <c r="B19" s="330" t="s">
        <v>426</v>
      </c>
      <c r="C19" s="101">
        <v>749000000</v>
      </c>
      <c r="D19" s="219">
        <f>C19*4%</f>
        <v>29960000</v>
      </c>
      <c r="E19" s="219">
        <v>18000000</v>
      </c>
      <c r="F19" s="219">
        <v>15000000</v>
      </c>
      <c r="G19" s="219">
        <v>3000000</v>
      </c>
      <c r="H19" s="219">
        <v>12000000</v>
      </c>
      <c r="I19" s="219"/>
      <c r="J19" s="156">
        <v>15000000</v>
      </c>
      <c r="K19" s="228"/>
      <c r="L19" s="228"/>
      <c r="M19" s="228"/>
      <c r="N19" s="228"/>
      <c r="O19" s="228"/>
      <c r="P19" s="335"/>
      <c r="Q19" s="282"/>
      <c r="R19" s="336" t="s">
        <v>452</v>
      </c>
      <c r="S19" s="163" t="s">
        <v>453</v>
      </c>
      <c r="T19" s="163"/>
      <c r="U19" s="163"/>
      <c r="V19" s="163"/>
      <c r="W19" s="259"/>
      <c r="X19" s="163">
        <f>C19-D19</f>
        <v>719040000</v>
      </c>
      <c r="Y19" s="896"/>
      <c r="Z19" s="887">
        <f t="shared" si="0"/>
        <v>719040000</v>
      </c>
      <c r="AA19" s="888"/>
      <c r="AB19" s="873">
        <f t="shared" si="1"/>
        <v>749000000</v>
      </c>
      <c r="AC19" s="874"/>
    </row>
    <row r="20" spans="1:29" ht="24.95" customHeight="1">
      <c r="A20" s="9">
        <v>4</v>
      </c>
      <c r="B20" s="330" t="s">
        <v>427</v>
      </c>
      <c r="C20" s="101">
        <v>759000000</v>
      </c>
      <c r="D20" s="219">
        <f>C20*4%</f>
        <v>30360000</v>
      </c>
      <c r="E20" s="219">
        <v>18000000</v>
      </c>
      <c r="F20" s="219">
        <v>15000000</v>
      </c>
      <c r="G20" s="219">
        <v>3000000</v>
      </c>
      <c r="H20" s="219">
        <v>12000000</v>
      </c>
      <c r="I20" s="219"/>
      <c r="J20" s="156">
        <v>15000000</v>
      </c>
      <c r="K20" s="228"/>
      <c r="L20" s="228"/>
      <c r="M20" s="228"/>
      <c r="N20" s="228"/>
      <c r="O20" s="228"/>
      <c r="P20" s="335"/>
      <c r="Q20" s="282"/>
      <c r="R20" s="336" t="s">
        <v>452</v>
      </c>
      <c r="S20" s="163" t="s">
        <v>453</v>
      </c>
      <c r="T20" s="163"/>
      <c r="U20" s="163"/>
      <c r="V20" s="163"/>
      <c r="W20" s="259"/>
      <c r="X20" s="163">
        <f>C20-D20</f>
        <v>728640000</v>
      </c>
      <c r="Y20" s="896"/>
      <c r="Z20" s="887">
        <f t="shared" si="0"/>
        <v>728640000</v>
      </c>
      <c r="AA20" s="890"/>
      <c r="AB20" s="873">
        <f t="shared" si="1"/>
        <v>759000000</v>
      </c>
      <c r="AC20" s="874"/>
    </row>
    <row r="21" spans="1:29" ht="24.95" customHeight="1">
      <c r="A21" s="881" t="s">
        <v>460</v>
      </c>
      <c r="B21" s="882"/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  <c r="N21" s="177"/>
      <c r="O21" s="177"/>
      <c r="P21" s="177"/>
      <c r="Q21" s="337"/>
      <c r="R21" s="177"/>
      <c r="S21" s="177"/>
      <c r="T21" s="177"/>
      <c r="U21" s="177"/>
      <c r="V21" s="177"/>
      <c r="W21" s="258"/>
      <c r="X21" s="178"/>
      <c r="Y21" s="896"/>
      <c r="Z21" s="887">
        <f t="shared" si="0"/>
        <v>0</v>
      </c>
      <c r="AA21" s="890"/>
      <c r="AB21" s="873">
        <f t="shared" si="1"/>
        <v>0</v>
      </c>
      <c r="AC21" s="874"/>
    </row>
    <row r="22" spans="1:29" ht="24.95" customHeight="1">
      <c r="A22" s="285">
        <v>1</v>
      </c>
      <c r="B22" s="288" t="s">
        <v>419</v>
      </c>
      <c r="C22" s="289">
        <v>749000000</v>
      </c>
      <c r="D22" s="219">
        <f>C22*4%</f>
        <v>29960000</v>
      </c>
      <c r="E22" s="219">
        <v>16000000</v>
      </c>
      <c r="F22" s="219">
        <v>7500000</v>
      </c>
      <c r="G22" s="219"/>
      <c r="H22" s="219">
        <v>12000000</v>
      </c>
      <c r="I22" s="219"/>
      <c r="J22" s="156">
        <v>15000000</v>
      </c>
      <c r="K22" s="228"/>
      <c r="L22" s="228"/>
      <c r="M22" s="228"/>
      <c r="N22" s="228"/>
      <c r="O22" s="228"/>
      <c r="P22" s="335"/>
      <c r="Q22" s="282"/>
      <c r="R22" s="336" t="s">
        <v>452</v>
      </c>
      <c r="S22" s="163" t="s">
        <v>453</v>
      </c>
      <c r="T22" s="163"/>
      <c r="U22" s="163"/>
      <c r="V22" s="163"/>
      <c r="W22" s="163"/>
      <c r="X22" s="163">
        <f>C22-D22</f>
        <v>719040000</v>
      </c>
      <c r="Y22" s="896"/>
      <c r="Z22" s="887">
        <f t="shared" si="0"/>
        <v>719040000</v>
      </c>
      <c r="AA22" s="890"/>
      <c r="AB22" s="873">
        <f t="shared" si="1"/>
        <v>749000000</v>
      </c>
      <c r="AC22" s="874"/>
    </row>
    <row r="23" spans="1:29" ht="24.95" customHeight="1">
      <c r="A23" s="881" t="s">
        <v>465</v>
      </c>
      <c r="B23" s="882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  <c r="N23" s="177"/>
      <c r="O23" s="177"/>
      <c r="P23" s="177"/>
      <c r="Q23" s="337"/>
      <c r="R23" s="177"/>
      <c r="S23" s="177"/>
      <c r="T23" s="177"/>
      <c r="U23" s="177"/>
      <c r="V23" s="177"/>
      <c r="W23" s="258"/>
      <c r="X23" s="178"/>
      <c r="Y23" s="896"/>
      <c r="Z23" s="887">
        <f>C23-K23</f>
        <v>0</v>
      </c>
      <c r="AA23" s="888"/>
      <c r="AB23" s="873">
        <f>C23-Q23</f>
        <v>0</v>
      </c>
      <c r="AC23" s="874"/>
    </row>
    <row r="24" spans="1:29" ht="24.95" customHeight="1">
      <c r="A24" s="9">
        <v>1</v>
      </c>
      <c r="B24" s="330" t="s">
        <v>428</v>
      </c>
      <c r="C24" s="101">
        <v>799000000</v>
      </c>
      <c r="D24" s="219">
        <f>C24*4%</f>
        <v>31960000</v>
      </c>
      <c r="E24" s="219">
        <v>18000000</v>
      </c>
      <c r="F24" s="219">
        <v>35000000</v>
      </c>
      <c r="G24" s="219">
        <v>10000000</v>
      </c>
      <c r="H24" s="219">
        <v>15000000</v>
      </c>
      <c r="I24" s="219"/>
      <c r="J24" s="156">
        <v>50000000</v>
      </c>
      <c r="K24" s="228"/>
      <c r="L24" s="228"/>
      <c r="M24" s="228"/>
      <c r="N24" s="228"/>
      <c r="O24" s="228"/>
      <c r="P24" s="335"/>
      <c r="Q24" s="282"/>
      <c r="R24" s="336" t="s">
        <v>452</v>
      </c>
      <c r="S24" s="163" t="s">
        <v>453</v>
      </c>
      <c r="T24" s="163"/>
      <c r="U24" s="163"/>
      <c r="V24" s="163"/>
      <c r="W24" s="163"/>
      <c r="X24" s="163">
        <f>C24-D24</f>
        <v>767040000</v>
      </c>
      <c r="Y24" s="896"/>
      <c r="Z24" s="887">
        <f>C24-D24</f>
        <v>767040000</v>
      </c>
      <c r="AA24" s="888"/>
      <c r="AB24" s="873">
        <f>C24-K24</f>
        <v>799000000</v>
      </c>
      <c r="AC24" s="874"/>
    </row>
    <row r="25" spans="1:29" ht="24.95" customHeight="1">
      <c r="A25" s="9">
        <v>2</v>
      </c>
      <c r="B25" s="330" t="s">
        <v>429</v>
      </c>
      <c r="C25" s="101">
        <v>949000000</v>
      </c>
      <c r="D25" s="219">
        <f t="shared" ref="D25:D28" si="2">C25*4%</f>
        <v>37960000</v>
      </c>
      <c r="E25" s="219">
        <v>20000000</v>
      </c>
      <c r="F25" s="219">
        <v>35000000</v>
      </c>
      <c r="G25" s="219">
        <v>10000000</v>
      </c>
      <c r="H25" s="219">
        <v>15000000</v>
      </c>
      <c r="I25" s="219"/>
      <c r="J25" s="156">
        <v>50000000</v>
      </c>
      <c r="K25" s="228"/>
      <c r="L25" s="228"/>
      <c r="M25" s="228"/>
      <c r="N25" s="228"/>
      <c r="O25" s="228"/>
      <c r="P25" s="335"/>
      <c r="Q25" s="282"/>
      <c r="R25" s="336" t="s">
        <v>452</v>
      </c>
      <c r="S25" s="163" t="s">
        <v>453</v>
      </c>
      <c r="T25" s="163"/>
      <c r="U25" s="163"/>
      <c r="V25" s="163"/>
      <c r="W25" s="163"/>
      <c r="X25" s="163">
        <f>C25-D25</f>
        <v>911040000</v>
      </c>
      <c r="Y25" s="896"/>
      <c r="Z25" s="887">
        <f>C25-D25</f>
        <v>911040000</v>
      </c>
      <c r="AA25" s="888"/>
      <c r="AB25" s="873">
        <f>C25-K25</f>
        <v>949000000</v>
      </c>
      <c r="AC25" s="874"/>
    </row>
    <row r="26" spans="1:29" ht="24.95" customHeight="1">
      <c r="A26" s="9">
        <v>3</v>
      </c>
      <c r="B26" s="330" t="s">
        <v>430</v>
      </c>
      <c r="C26" s="101">
        <v>999000000</v>
      </c>
      <c r="D26" s="219">
        <f t="shared" si="2"/>
        <v>39960000</v>
      </c>
      <c r="E26" s="219">
        <v>20000000</v>
      </c>
      <c r="F26" s="219">
        <v>35000000</v>
      </c>
      <c r="G26" s="219">
        <v>10000000</v>
      </c>
      <c r="H26" s="219">
        <v>15000000</v>
      </c>
      <c r="I26" s="219"/>
      <c r="J26" s="156">
        <v>50000000</v>
      </c>
      <c r="K26" s="228"/>
      <c r="L26" s="228"/>
      <c r="M26" s="228"/>
      <c r="N26" s="228"/>
      <c r="O26" s="228"/>
      <c r="P26" s="335"/>
      <c r="Q26" s="282"/>
      <c r="R26" s="336" t="s">
        <v>452</v>
      </c>
      <c r="S26" s="163" t="s">
        <v>453</v>
      </c>
      <c r="T26" s="163"/>
      <c r="U26" s="163"/>
      <c r="V26" s="163"/>
      <c r="W26" s="163"/>
      <c r="X26" s="163">
        <f>C26-D26</f>
        <v>959040000</v>
      </c>
      <c r="Y26" s="896"/>
      <c r="Z26" s="887">
        <f>C26-D26</f>
        <v>959040000</v>
      </c>
      <c r="AA26" s="888"/>
      <c r="AB26" s="873">
        <f>C26-K26</f>
        <v>999000000</v>
      </c>
      <c r="AC26" s="874"/>
    </row>
    <row r="27" spans="1:29" ht="24.95" customHeight="1">
      <c r="A27" s="9">
        <v>4</v>
      </c>
      <c r="B27" s="330" t="s">
        <v>431</v>
      </c>
      <c r="C27" s="101">
        <v>969000000</v>
      </c>
      <c r="D27" s="219">
        <f t="shared" si="2"/>
        <v>38760000</v>
      </c>
      <c r="E27" s="219">
        <v>20000000</v>
      </c>
      <c r="F27" s="219">
        <v>35000000</v>
      </c>
      <c r="G27" s="219">
        <v>10000000</v>
      </c>
      <c r="H27" s="219">
        <v>15000000</v>
      </c>
      <c r="I27" s="219"/>
      <c r="J27" s="156">
        <v>50000000</v>
      </c>
      <c r="K27" s="228"/>
      <c r="L27" s="228"/>
      <c r="M27" s="228"/>
      <c r="N27" s="228"/>
      <c r="O27" s="228"/>
      <c r="P27" s="335"/>
      <c r="Q27" s="282"/>
      <c r="R27" s="336" t="s">
        <v>452</v>
      </c>
      <c r="S27" s="163" t="s">
        <v>453</v>
      </c>
      <c r="T27" s="163"/>
      <c r="U27" s="163"/>
      <c r="V27" s="163"/>
      <c r="W27" s="163"/>
      <c r="X27" s="163">
        <f>C27-D27</f>
        <v>930240000</v>
      </c>
      <c r="Y27" s="896"/>
      <c r="Z27" s="887">
        <f>C27-D27</f>
        <v>930240000</v>
      </c>
      <c r="AA27" s="888"/>
      <c r="AB27" s="873">
        <f>C27-K27</f>
        <v>969000000</v>
      </c>
      <c r="AC27" s="874"/>
    </row>
    <row r="28" spans="1:29" ht="24.95" customHeight="1">
      <c r="A28" s="9">
        <v>5</v>
      </c>
      <c r="B28" s="330" t="s">
        <v>432</v>
      </c>
      <c r="C28" s="101">
        <v>1019000000</v>
      </c>
      <c r="D28" s="219">
        <f t="shared" si="2"/>
        <v>40760000</v>
      </c>
      <c r="E28" s="219">
        <v>20000000</v>
      </c>
      <c r="F28" s="219">
        <v>35000000</v>
      </c>
      <c r="G28" s="219">
        <v>10000000</v>
      </c>
      <c r="H28" s="219">
        <v>15000000</v>
      </c>
      <c r="I28" s="219"/>
      <c r="J28" s="156">
        <v>50000000</v>
      </c>
      <c r="K28" s="228"/>
      <c r="L28" s="228"/>
      <c r="M28" s="228"/>
      <c r="N28" s="228"/>
      <c r="O28" s="228"/>
      <c r="P28" s="335"/>
      <c r="Q28" s="282"/>
      <c r="R28" s="336" t="s">
        <v>452</v>
      </c>
      <c r="S28" s="163" t="s">
        <v>453</v>
      </c>
      <c r="T28" s="163"/>
      <c r="U28" s="163"/>
      <c r="V28" s="163"/>
      <c r="W28" s="163"/>
      <c r="X28" s="163">
        <f>C28-D28</f>
        <v>978240000</v>
      </c>
      <c r="Y28" s="896"/>
      <c r="Z28" s="887">
        <f>C28-D28</f>
        <v>978240000</v>
      </c>
      <c r="AA28" s="888"/>
      <c r="AB28" s="873">
        <f>C28-K28</f>
        <v>1019000000</v>
      </c>
      <c r="AC28" s="874"/>
    </row>
    <row r="29" spans="1:29" ht="24.95" customHeight="1">
      <c r="A29" s="881" t="s">
        <v>466</v>
      </c>
      <c r="B29" s="882"/>
      <c r="C29" s="177"/>
      <c r="D29" s="177"/>
      <c r="E29" s="177"/>
      <c r="F29" s="177"/>
      <c r="G29" s="177"/>
      <c r="H29" s="177"/>
      <c r="I29" s="177"/>
      <c r="J29" s="177"/>
      <c r="K29" s="177"/>
      <c r="L29" s="177"/>
      <c r="M29" s="177"/>
      <c r="N29" s="177"/>
      <c r="O29" s="177"/>
      <c r="P29" s="177"/>
      <c r="Q29" s="337"/>
      <c r="R29" s="177"/>
      <c r="S29" s="177"/>
      <c r="T29" s="177"/>
      <c r="U29" s="177"/>
      <c r="V29" s="177"/>
      <c r="W29" s="258"/>
      <c r="X29" s="178"/>
      <c r="Y29" s="896"/>
      <c r="Z29" s="887">
        <f>C29-K29</f>
        <v>0</v>
      </c>
      <c r="AA29" s="888"/>
      <c r="AB29" s="873">
        <f>C29-Q29</f>
        <v>0</v>
      </c>
      <c r="AC29" s="874"/>
    </row>
    <row r="30" spans="1:29" ht="24.95" customHeight="1">
      <c r="A30" s="9">
        <v>1</v>
      </c>
      <c r="B30" s="330" t="s">
        <v>433</v>
      </c>
      <c r="C30" s="101">
        <v>1019000000</v>
      </c>
      <c r="D30" s="219">
        <f>C30*4%</f>
        <v>40760000</v>
      </c>
      <c r="E30" s="219">
        <v>30000000</v>
      </c>
      <c r="F30" s="219">
        <v>50000000</v>
      </c>
      <c r="G30" s="219">
        <v>15000000</v>
      </c>
      <c r="H30" s="219">
        <v>20000000</v>
      </c>
      <c r="I30" s="219"/>
      <c r="J30" s="156">
        <v>70000000</v>
      </c>
      <c r="K30" s="228"/>
      <c r="L30" s="228"/>
      <c r="M30" s="228"/>
      <c r="N30" s="228"/>
      <c r="O30" s="228"/>
      <c r="P30" s="335"/>
      <c r="Q30" s="219"/>
      <c r="R30" s="336" t="s">
        <v>452</v>
      </c>
      <c r="S30" s="163" t="s">
        <v>453</v>
      </c>
      <c r="T30" s="163"/>
      <c r="U30" s="163"/>
      <c r="V30" s="163"/>
      <c r="W30" s="163"/>
      <c r="X30" s="163">
        <f>C30-D30</f>
        <v>978240000</v>
      </c>
      <c r="Y30" s="896"/>
      <c r="Z30" s="887">
        <f>C30-D30</f>
        <v>978240000</v>
      </c>
      <c r="AA30" s="888"/>
      <c r="AB30" s="873">
        <f>C30-K30</f>
        <v>1019000000</v>
      </c>
      <c r="AC30" s="874"/>
    </row>
    <row r="31" spans="1:29" ht="24.95" customHeight="1">
      <c r="A31" s="9">
        <v>2</v>
      </c>
      <c r="B31" s="330" t="s">
        <v>434</v>
      </c>
      <c r="C31" s="101">
        <v>1069000000</v>
      </c>
      <c r="D31" s="219">
        <f t="shared" ref="D31:D32" si="3">C31*4%</f>
        <v>42760000</v>
      </c>
      <c r="E31" s="219">
        <v>30000000</v>
      </c>
      <c r="F31" s="219">
        <v>50000000</v>
      </c>
      <c r="G31" s="219">
        <v>15000000</v>
      </c>
      <c r="H31" s="219">
        <v>20000000</v>
      </c>
      <c r="I31" s="219"/>
      <c r="J31" s="156">
        <v>70000000</v>
      </c>
      <c r="K31" s="228"/>
      <c r="L31" s="228"/>
      <c r="M31" s="228"/>
      <c r="N31" s="228"/>
      <c r="O31" s="228"/>
      <c r="P31" s="335"/>
      <c r="Q31" s="219"/>
      <c r="R31" s="336" t="s">
        <v>452</v>
      </c>
      <c r="S31" s="163" t="s">
        <v>453</v>
      </c>
      <c r="T31" s="163"/>
      <c r="U31" s="163"/>
      <c r="V31" s="163"/>
      <c r="W31" s="163"/>
      <c r="X31" s="163">
        <f>C31-D31</f>
        <v>1026240000</v>
      </c>
      <c r="Y31" s="896"/>
      <c r="Z31" s="887">
        <f>C31-D31</f>
        <v>1026240000</v>
      </c>
      <c r="AA31" s="888"/>
      <c r="AB31" s="873">
        <f>C31-K31</f>
        <v>1069000000</v>
      </c>
      <c r="AC31" s="874"/>
    </row>
    <row r="32" spans="1:29" ht="24.95" customHeight="1">
      <c r="A32" s="9">
        <v>3</v>
      </c>
      <c r="B32" s="330" t="s">
        <v>435</v>
      </c>
      <c r="C32" s="101">
        <v>1199000000</v>
      </c>
      <c r="D32" s="219">
        <f t="shared" si="3"/>
        <v>47960000</v>
      </c>
      <c r="E32" s="219">
        <v>35000000</v>
      </c>
      <c r="F32" s="219">
        <v>50000000</v>
      </c>
      <c r="G32" s="219">
        <v>15000000</v>
      </c>
      <c r="H32" s="219">
        <v>20000000</v>
      </c>
      <c r="I32" s="219"/>
      <c r="J32" s="156">
        <v>70000000</v>
      </c>
      <c r="K32" s="228"/>
      <c r="L32" s="228"/>
      <c r="M32" s="228"/>
      <c r="N32" s="228"/>
      <c r="O32" s="228"/>
      <c r="P32" s="335"/>
      <c r="Q32" s="219"/>
      <c r="R32" s="336" t="s">
        <v>452</v>
      </c>
      <c r="S32" s="163" t="s">
        <v>453</v>
      </c>
      <c r="T32" s="163"/>
      <c r="U32" s="163"/>
      <c r="V32" s="163"/>
      <c r="W32" s="163"/>
      <c r="X32" s="163">
        <f>C32-D32</f>
        <v>1151040000</v>
      </c>
      <c r="Y32" s="896"/>
      <c r="Z32" s="887">
        <f>C32-D32</f>
        <v>1151040000</v>
      </c>
      <c r="AA32" s="888"/>
      <c r="AB32" s="873">
        <f>C32-K32</f>
        <v>1199000000</v>
      </c>
      <c r="AC32" s="874"/>
    </row>
    <row r="33" spans="1:29" ht="24.95" customHeight="1">
      <c r="A33" s="881" t="s">
        <v>467</v>
      </c>
      <c r="B33" s="882"/>
      <c r="C33" s="882"/>
      <c r="D33" s="882"/>
      <c r="E33" s="882"/>
      <c r="F33" s="882"/>
      <c r="G33" s="882"/>
      <c r="H33" s="882"/>
      <c r="I33" s="882"/>
      <c r="J33" s="882"/>
      <c r="K33" s="882"/>
      <c r="L33" s="882"/>
      <c r="M33" s="882"/>
      <c r="N33" s="882"/>
      <c r="O33" s="882"/>
      <c r="P33" s="882"/>
      <c r="Q33" s="882"/>
      <c r="R33" s="882"/>
      <c r="S33" s="882"/>
      <c r="T33" s="882"/>
      <c r="U33" s="882"/>
      <c r="V33" s="882"/>
      <c r="W33" s="882"/>
      <c r="X33" s="901"/>
      <c r="Y33" s="896"/>
      <c r="Z33" s="206"/>
      <c r="AA33" s="207"/>
      <c r="AB33" s="204"/>
      <c r="AC33" s="205"/>
    </row>
    <row r="34" spans="1:29" ht="24.95" customHeight="1">
      <c r="A34" s="9">
        <v>1</v>
      </c>
      <c r="B34" s="330" t="s">
        <v>436</v>
      </c>
      <c r="C34" s="101">
        <v>1499000000</v>
      </c>
      <c r="D34" s="219">
        <f>C34*4%</f>
        <v>59960000</v>
      </c>
      <c r="E34" s="219">
        <v>40000000</v>
      </c>
      <c r="F34" s="219">
        <v>70000000</v>
      </c>
      <c r="G34" s="219">
        <v>30000000</v>
      </c>
      <c r="H34" s="219">
        <v>25000000</v>
      </c>
      <c r="I34" s="219"/>
      <c r="J34" s="156">
        <v>100000000</v>
      </c>
      <c r="K34" s="228"/>
      <c r="L34" s="228"/>
      <c r="M34" s="228"/>
      <c r="N34" s="228"/>
      <c r="O34" s="228"/>
      <c r="P34" s="335"/>
      <c r="Q34" s="219"/>
      <c r="R34" s="336" t="s">
        <v>452</v>
      </c>
      <c r="S34" s="163" t="s">
        <v>453</v>
      </c>
      <c r="T34" s="163"/>
      <c r="U34" s="163"/>
      <c r="V34" s="163"/>
      <c r="W34" s="163"/>
      <c r="X34" s="163">
        <f>C34-D34</f>
        <v>1439040000</v>
      </c>
      <c r="Y34" s="896"/>
      <c r="Z34" s="887">
        <f>C34-D34</f>
        <v>1439040000</v>
      </c>
      <c r="AA34" s="888"/>
      <c r="AB34" s="873">
        <f>C34-K34</f>
        <v>1499000000</v>
      </c>
      <c r="AC34" s="900"/>
    </row>
    <row r="35" spans="1:29" ht="24.95" customHeight="1">
      <c r="A35" s="9">
        <v>2</v>
      </c>
      <c r="B35" s="330" t="s">
        <v>437</v>
      </c>
      <c r="C35" s="101">
        <v>1699000000</v>
      </c>
      <c r="D35" s="219">
        <f t="shared" ref="D35:D38" si="4">C35*4%</f>
        <v>67960000</v>
      </c>
      <c r="E35" s="219">
        <v>45000000</v>
      </c>
      <c r="F35" s="219">
        <v>70000000</v>
      </c>
      <c r="G35" s="219">
        <v>30000000</v>
      </c>
      <c r="H35" s="219">
        <v>25000000</v>
      </c>
      <c r="I35" s="219"/>
      <c r="J35" s="156">
        <v>100000000</v>
      </c>
      <c r="K35" s="228"/>
      <c r="L35" s="228"/>
      <c r="M35" s="228"/>
      <c r="N35" s="228"/>
      <c r="O35" s="228"/>
      <c r="P35" s="335"/>
      <c r="Q35" s="219"/>
      <c r="R35" s="336" t="s">
        <v>452</v>
      </c>
      <c r="S35" s="163" t="s">
        <v>453</v>
      </c>
      <c r="T35" s="163"/>
      <c r="U35" s="163"/>
      <c r="V35" s="163"/>
      <c r="W35" s="163"/>
      <c r="X35" s="163">
        <f>C35-D35</f>
        <v>1631040000</v>
      </c>
      <c r="Y35" s="896"/>
      <c r="Z35" s="887">
        <f>C35-D35</f>
        <v>1631040000</v>
      </c>
      <c r="AA35" s="888"/>
      <c r="AB35" s="873">
        <f>C35-K35</f>
        <v>1699000000</v>
      </c>
      <c r="AC35" s="900"/>
    </row>
    <row r="36" spans="1:29" ht="24.95" customHeight="1">
      <c r="A36" s="9">
        <v>3</v>
      </c>
      <c r="B36" s="330" t="s">
        <v>499</v>
      </c>
      <c r="C36" s="101">
        <f>C35+29000000</f>
        <v>1728000000</v>
      </c>
      <c r="D36" s="219">
        <f>C36*4%</f>
        <v>69120000</v>
      </c>
      <c r="E36" s="219">
        <v>45000000</v>
      </c>
      <c r="F36" s="219">
        <v>70000000</v>
      </c>
      <c r="G36" s="219">
        <v>30000000</v>
      </c>
      <c r="H36" s="219">
        <v>25000000</v>
      </c>
      <c r="I36" s="219"/>
      <c r="J36" s="156">
        <v>100000000</v>
      </c>
      <c r="K36" s="228"/>
      <c r="L36" s="228"/>
      <c r="M36" s="228"/>
      <c r="N36" s="228"/>
      <c r="O36" s="228"/>
      <c r="P36" s="335"/>
      <c r="Q36" s="219"/>
      <c r="R36" s="336" t="s">
        <v>452</v>
      </c>
      <c r="S36" s="163" t="s">
        <v>453</v>
      </c>
      <c r="T36" s="163"/>
      <c r="U36" s="163"/>
      <c r="V36" s="163"/>
      <c r="W36" s="163"/>
      <c r="X36" s="163">
        <f t="shared" ref="X36:X37" si="5">C36-D36</f>
        <v>1658880000</v>
      </c>
      <c r="Y36" s="896"/>
      <c r="Z36" s="887">
        <f t="shared" ref="Z36:Z37" si="6">C36-D36</f>
        <v>1658880000</v>
      </c>
      <c r="AA36" s="888"/>
      <c r="AB36" s="873">
        <f t="shared" ref="AB36:AB37" si="7">C36-K36</f>
        <v>1728000000</v>
      </c>
      <c r="AC36" s="900"/>
    </row>
    <row r="37" spans="1:29" ht="24.95" customHeight="1">
      <c r="A37" s="9">
        <v>4</v>
      </c>
      <c r="B37" s="330" t="s">
        <v>500</v>
      </c>
      <c r="C37" s="101">
        <f>C38+29000000</f>
        <v>1760000000</v>
      </c>
      <c r="D37" s="219">
        <f>C37*4%</f>
        <v>70400000</v>
      </c>
      <c r="E37" s="219">
        <v>45000000</v>
      </c>
      <c r="F37" s="219">
        <v>70000000</v>
      </c>
      <c r="G37" s="219">
        <v>30000000</v>
      </c>
      <c r="H37" s="219">
        <v>25000000</v>
      </c>
      <c r="I37" s="219"/>
      <c r="J37" s="156">
        <v>100000000</v>
      </c>
      <c r="K37" s="228"/>
      <c r="L37" s="228"/>
      <c r="M37" s="228"/>
      <c r="N37" s="228"/>
      <c r="O37" s="228"/>
      <c r="P37" s="335"/>
      <c r="Q37" s="219"/>
      <c r="R37" s="336" t="s">
        <v>452</v>
      </c>
      <c r="S37" s="163" t="s">
        <v>453</v>
      </c>
      <c r="T37" s="163"/>
      <c r="U37" s="163"/>
      <c r="V37" s="163"/>
      <c r="W37" s="163"/>
      <c r="X37" s="163">
        <f t="shared" si="5"/>
        <v>1689600000</v>
      </c>
      <c r="Y37" s="896"/>
      <c r="Z37" s="887">
        <f t="shared" si="6"/>
        <v>1689600000</v>
      </c>
      <c r="AA37" s="888"/>
      <c r="AB37" s="873">
        <f t="shared" si="7"/>
        <v>1760000000</v>
      </c>
      <c r="AC37" s="900"/>
    </row>
    <row r="38" spans="1:29" ht="24.95" customHeight="1">
      <c r="A38" s="9">
        <v>5</v>
      </c>
      <c r="B38" s="330" t="s">
        <v>438</v>
      </c>
      <c r="C38" s="101">
        <v>1731000000</v>
      </c>
      <c r="D38" s="219">
        <f t="shared" si="4"/>
        <v>69240000</v>
      </c>
      <c r="E38" s="219">
        <v>45000000</v>
      </c>
      <c r="F38" s="219">
        <v>70000000</v>
      </c>
      <c r="G38" s="219">
        <v>30000000</v>
      </c>
      <c r="H38" s="219">
        <v>25000000</v>
      </c>
      <c r="I38" s="219"/>
      <c r="J38" s="156">
        <v>100000000</v>
      </c>
      <c r="K38" s="228"/>
      <c r="L38" s="228"/>
      <c r="M38" s="228"/>
      <c r="N38" s="228"/>
      <c r="O38" s="228"/>
      <c r="P38" s="335"/>
      <c r="Q38" s="219"/>
      <c r="R38" s="336" t="s">
        <v>452</v>
      </c>
      <c r="S38" s="163" t="s">
        <v>453</v>
      </c>
      <c r="T38" s="163"/>
      <c r="U38" s="163"/>
      <c r="V38" s="163"/>
      <c r="W38" s="163"/>
      <c r="X38" s="163">
        <f>C38-D38</f>
        <v>1661760000</v>
      </c>
      <c r="Y38" s="896"/>
      <c r="Z38" s="887">
        <f>C38-D38</f>
        <v>1661760000</v>
      </c>
      <c r="AA38" s="888"/>
      <c r="AB38" s="873">
        <f>C38-K38</f>
        <v>1731000000</v>
      </c>
      <c r="AC38" s="900"/>
    </row>
    <row r="39" spans="1:29" ht="24.95" customHeight="1">
      <c r="A39" s="881" t="s">
        <v>587</v>
      </c>
      <c r="B39" s="882"/>
      <c r="C39" s="882"/>
      <c r="D39" s="882"/>
      <c r="E39" s="882"/>
      <c r="F39" s="882"/>
      <c r="G39" s="882"/>
      <c r="H39" s="882"/>
      <c r="I39" s="882"/>
      <c r="J39" s="882"/>
      <c r="K39" s="882"/>
      <c r="L39" s="882"/>
      <c r="M39" s="882"/>
      <c r="N39" s="882"/>
      <c r="O39" s="882"/>
      <c r="P39" s="882"/>
      <c r="Q39" s="882"/>
      <c r="R39" s="882"/>
      <c r="S39" s="882"/>
      <c r="T39" s="882"/>
      <c r="U39" s="882"/>
      <c r="V39" s="882"/>
      <c r="W39" s="882"/>
      <c r="X39" s="901"/>
      <c r="Y39" s="896"/>
      <c r="Z39" s="887"/>
      <c r="AA39" s="888"/>
      <c r="AB39" s="873"/>
      <c r="AC39" s="900"/>
    </row>
    <row r="40" spans="1:29" ht="24.95" customHeight="1">
      <c r="A40" s="9">
        <v>1</v>
      </c>
      <c r="B40" s="330" t="s">
        <v>588</v>
      </c>
      <c r="C40" s="527">
        <v>5000000000</v>
      </c>
      <c r="D40" s="528">
        <f>C40*4%</f>
        <v>200000000</v>
      </c>
      <c r="E40" s="528">
        <v>200000000</v>
      </c>
      <c r="F40" s="528">
        <v>200000000</v>
      </c>
      <c r="G40" s="528"/>
      <c r="H40" s="528"/>
      <c r="I40" s="528"/>
      <c r="J40" s="529"/>
      <c r="K40" s="530"/>
      <c r="L40" s="530"/>
      <c r="M40" s="530"/>
      <c r="N40" s="530"/>
      <c r="O40" s="530"/>
      <c r="P40" s="530"/>
      <c r="Q40" s="528"/>
      <c r="R40" s="336" t="s">
        <v>452</v>
      </c>
      <c r="S40" s="163" t="s">
        <v>453</v>
      </c>
      <c r="T40" s="163"/>
      <c r="U40" s="163"/>
      <c r="V40" s="163"/>
      <c r="W40" s="163"/>
      <c r="X40" s="531">
        <f>C40-D40</f>
        <v>4800000000</v>
      </c>
      <c r="Y40" s="896"/>
      <c r="Z40" s="887">
        <f t="shared" ref="Z40:Z41" si="8">C40-D40</f>
        <v>4800000000</v>
      </c>
      <c r="AA40" s="888"/>
      <c r="AB40" s="873">
        <f t="shared" ref="AB40:AB41" si="9">C40-K40</f>
        <v>5000000000</v>
      </c>
      <c r="AC40" s="900"/>
    </row>
    <row r="41" spans="1:29" ht="24.95" customHeight="1">
      <c r="A41" s="9">
        <v>2</v>
      </c>
      <c r="B41" s="155" t="s">
        <v>589</v>
      </c>
      <c r="C41" s="529">
        <v>34000000000</v>
      </c>
      <c r="D41" s="528">
        <f>C41*4%</f>
        <v>1360000000</v>
      </c>
      <c r="E41" s="528">
        <v>500000000</v>
      </c>
      <c r="F41" s="528">
        <v>200000000</v>
      </c>
      <c r="G41" s="528"/>
      <c r="H41" s="528"/>
      <c r="I41" s="528"/>
      <c r="J41" s="529"/>
      <c r="K41" s="529"/>
      <c r="L41" s="529"/>
      <c r="M41" s="529"/>
      <c r="N41" s="529"/>
      <c r="O41" s="529"/>
      <c r="P41" s="529"/>
      <c r="Q41" s="528"/>
      <c r="R41" s="336" t="s">
        <v>452</v>
      </c>
      <c r="S41" s="163" t="s">
        <v>453</v>
      </c>
      <c r="T41" s="163"/>
      <c r="U41" s="163"/>
      <c r="V41" s="163"/>
      <c r="W41" s="163"/>
      <c r="X41" s="531">
        <f>C41-D41</f>
        <v>32640000000</v>
      </c>
      <c r="Y41" s="896"/>
      <c r="Z41" s="887">
        <f t="shared" si="8"/>
        <v>32640000000</v>
      </c>
      <c r="AA41" s="888"/>
      <c r="AB41" s="873">
        <f t="shared" si="9"/>
        <v>34000000000</v>
      </c>
      <c r="AC41" s="900"/>
    </row>
    <row r="42" spans="1:29" ht="24.95" customHeight="1">
      <c r="A42" s="176" t="s">
        <v>461</v>
      </c>
      <c r="B42" s="177"/>
      <c r="C42" s="177"/>
      <c r="D42" s="177"/>
      <c r="E42" s="177"/>
      <c r="F42" s="177"/>
      <c r="G42" s="177"/>
      <c r="H42" s="177"/>
      <c r="I42" s="177"/>
      <c r="J42" s="177"/>
      <c r="K42" s="177"/>
      <c r="L42" s="177"/>
      <c r="M42" s="177"/>
      <c r="N42" s="177"/>
      <c r="O42" s="177"/>
      <c r="P42" s="177"/>
      <c r="Q42" s="337"/>
      <c r="R42" s="177"/>
      <c r="S42" s="177"/>
      <c r="T42" s="177"/>
      <c r="U42" s="177"/>
      <c r="V42" s="177"/>
      <c r="W42" s="258"/>
      <c r="X42" s="178"/>
      <c r="Y42" s="896"/>
      <c r="Z42" s="887"/>
      <c r="AA42" s="888"/>
      <c r="AB42" s="873"/>
      <c r="AC42" s="874"/>
    </row>
    <row r="43" spans="1:29" ht="24.95" customHeight="1">
      <c r="A43" s="9">
        <v>1</v>
      </c>
      <c r="B43" s="155" t="s">
        <v>449</v>
      </c>
      <c r="C43" s="156">
        <v>285000000</v>
      </c>
      <c r="D43" s="219">
        <f>C43*4%</f>
        <v>11400000</v>
      </c>
      <c r="E43" s="219">
        <v>5000000</v>
      </c>
      <c r="F43" s="219"/>
      <c r="G43" s="219"/>
      <c r="H43" s="219"/>
      <c r="I43" s="219"/>
      <c r="J43" s="156"/>
      <c r="K43" s="228"/>
      <c r="L43" s="228"/>
      <c r="M43" s="228"/>
      <c r="N43" s="228"/>
      <c r="O43" s="228"/>
      <c r="P43" s="335"/>
      <c r="Q43" s="219"/>
      <c r="R43" s="336" t="s">
        <v>452</v>
      </c>
      <c r="S43" s="163" t="s">
        <v>453</v>
      </c>
      <c r="T43" s="163"/>
      <c r="U43" s="163"/>
      <c r="V43" s="163"/>
      <c r="W43" s="163"/>
      <c r="X43" s="163">
        <f>C43-D43</f>
        <v>273600000</v>
      </c>
      <c r="Y43" s="896"/>
      <c r="Z43" s="887">
        <f>C43-D43</f>
        <v>273600000</v>
      </c>
      <c r="AA43" s="888"/>
      <c r="AB43" s="873">
        <f>C43-K43</f>
        <v>285000000</v>
      </c>
      <c r="AC43" s="874"/>
    </row>
    <row r="44" spans="1:29" ht="24.95" customHeight="1">
      <c r="A44" s="9">
        <v>2</v>
      </c>
      <c r="B44" s="155" t="s">
        <v>450</v>
      </c>
      <c r="C44" s="156">
        <v>305000000</v>
      </c>
      <c r="D44" s="219">
        <f>C44*4%</f>
        <v>12200000</v>
      </c>
      <c r="E44" s="219">
        <v>5000000</v>
      </c>
      <c r="F44" s="219"/>
      <c r="G44" s="219"/>
      <c r="H44" s="219"/>
      <c r="I44" s="219"/>
      <c r="J44" s="156"/>
      <c r="K44" s="228"/>
      <c r="L44" s="228"/>
      <c r="M44" s="228"/>
      <c r="N44" s="228"/>
      <c r="O44" s="228"/>
      <c r="P44" s="335"/>
      <c r="Q44" s="219"/>
      <c r="R44" s="336" t="s">
        <v>452</v>
      </c>
      <c r="S44" s="163" t="s">
        <v>453</v>
      </c>
      <c r="T44" s="163"/>
      <c r="U44" s="163"/>
      <c r="V44" s="163"/>
      <c r="W44" s="163"/>
      <c r="X44" s="163">
        <f>C44-D44</f>
        <v>292800000</v>
      </c>
      <c r="Z44" s="887">
        <f>C44-D44</f>
        <v>292800000</v>
      </c>
      <c r="AA44" s="888"/>
      <c r="AB44" s="873">
        <f>C44-K44</f>
        <v>305000000</v>
      </c>
      <c r="AC44" s="874"/>
    </row>
  </sheetData>
  <mergeCells count="100">
    <mergeCell ref="A33:X33"/>
    <mergeCell ref="Z40:AA40"/>
    <mergeCell ref="AB40:AC40"/>
    <mergeCell ref="Z41:AA41"/>
    <mergeCell ref="AB41:AC41"/>
    <mergeCell ref="Z39:AA39"/>
    <mergeCell ref="AB39:AC39"/>
    <mergeCell ref="A39:X39"/>
    <mergeCell ref="AB36:AC36"/>
    <mergeCell ref="AB37:AC37"/>
    <mergeCell ref="AB34:AC34"/>
    <mergeCell ref="AB35:AC35"/>
    <mergeCell ref="A29:B29"/>
    <mergeCell ref="Z30:AA30"/>
    <mergeCell ref="AB17:AC17"/>
    <mergeCell ref="Z18:AA18"/>
    <mergeCell ref="Z19:AA19"/>
    <mergeCell ref="AB18:AC18"/>
    <mergeCell ref="AB19:AC19"/>
    <mergeCell ref="AB29:AC29"/>
    <mergeCell ref="AB30:AC30"/>
    <mergeCell ref="A23:B23"/>
    <mergeCell ref="Z17:AA17"/>
    <mergeCell ref="A21:B21"/>
    <mergeCell ref="Z21:AA21"/>
    <mergeCell ref="AB21:AC21"/>
    <mergeCell ref="Z22:AA22"/>
    <mergeCell ref="AB22:AC22"/>
    <mergeCell ref="AB44:AC44"/>
    <mergeCell ref="AB24:AC24"/>
    <mergeCell ref="AB27:AC27"/>
    <mergeCell ref="AB32:AC32"/>
    <mergeCell ref="Z42:AA42"/>
    <mergeCell ref="Z43:AA43"/>
    <mergeCell ref="AB31:AC31"/>
    <mergeCell ref="AB42:AC42"/>
    <mergeCell ref="Z24:AA24"/>
    <mergeCell ref="Z25:AA25"/>
    <mergeCell ref="Z34:AA34"/>
    <mergeCell ref="AB28:AC28"/>
    <mergeCell ref="AB38:AC38"/>
    <mergeCell ref="AB43:AC43"/>
    <mergeCell ref="Z35:AA35"/>
    <mergeCell ref="Z38:AA38"/>
    <mergeCell ref="Z31:AA31"/>
    <mergeCell ref="D2:J2"/>
    <mergeCell ref="Z7:AA7"/>
    <mergeCell ref="Z8:AA8"/>
    <mergeCell ref="X2:X3"/>
    <mergeCell ref="Y1:Y43"/>
    <mergeCell ref="Z29:AA29"/>
    <mergeCell ref="Z27:AA27"/>
    <mergeCell ref="Z28:AA28"/>
    <mergeCell ref="Z15:AA15"/>
    <mergeCell ref="Z16:AA16"/>
    <mergeCell ref="A1:W1"/>
    <mergeCell ref="A2:A3"/>
    <mergeCell ref="B2:B3"/>
    <mergeCell ref="C2:C3"/>
    <mergeCell ref="A4:B4"/>
    <mergeCell ref="Z44:AA44"/>
    <mergeCell ref="Z26:AA26"/>
    <mergeCell ref="Z13:AA13"/>
    <mergeCell ref="Z1:AA4"/>
    <mergeCell ref="Z5:AA5"/>
    <mergeCell ref="Z6:AA6"/>
    <mergeCell ref="Z14:AA14"/>
    <mergeCell ref="Z36:AA36"/>
    <mergeCell ref="Z37:AA37"/>
    <mergeCell ref="Z12:AA12"/>
    <mergeCell ref="Z9:AA9"/>
    <mergeCell ref="Z10:AA10"/>
    <mergeCell ref="Z11:AA11"/>
    <mergeCell ref="Z32:AA32"/>
    <mergeCell ref="Z20:AA20"/>
    <mergeCell ref="Z23:AA23"/>
    <mergeCell ref="R2:W3"/>
    <mergeCell ref="A14:B14"/>
    <mergeCell ref="AB7:AC7"/>
    <mergeCell ref="AB12:AC12"/>
    <mergeCell ref="AB20:AC20"/>
    <mergeCell ref="K2:Q2"/>
    <mergeCell ref="A6:B6"/>
    <mergeCell ref="A9:B9"/>
    <mergeCell ref="A11:B11"/>
    <mergeCell ref="A16:B16"/>
    <mergeCell ref="AB1:AC4"/>
    <mergeCell ref="AB5:AC5"/>
    <mergeCell ref="AB6:AC6"/>
    <mergeCell ref="AB9:AC9"/>
    <mergeCell ref="AB10:AC10"/>
    <mergeCell ref="AB8:AC8"/>
    <mergeCell ref="AB23:AC23"/>
    <mergeCell ref="AB14:AC14"/>
    <mergeCell ref="AB11:AC11"/>
    <mergeCell ref="AB13:AC13"/>
    <mergeCell ref="AB26:AC26"/>
    <mergeCell ref="AB15:AC15"/>
    <mergeCell ref="AB16:AC16"/>
    <mergeCell ref="AB25:AC25"/>
  </mergeCells>
  <phoneticPr fontId="32" type="noConversion"/>
  <pageMargins left="0.13" right="0.19" top="0.18" bottom="0.2" header="0.3" footer="0.3"/>
  <pageSetup paperSize="9" scale="80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BL49"/>
  <sheetViews>
    <sheetView zoomScale="85" zoomScaleNormal="85" workbookViewId="0">
      <selection activeCell="B45" sqref="B45"/>
    </sheetView>
  </sheetViews>
  <sheetFormatPr defaultRowHeight="19.5"/>
  <cols>
    <col min="1" max="1" width="14.28515625" style="98" customWidth="1"/>
    <col min="2" max="2" width="32.7109375" style="99" customWidth="1"/>
    <col min="3" max="3" width="27.7109375" style="102" customWidth="1"/>
    <col min="5" max="5" width="14.28515625" style="98" customWidth="1"/>
    <col min="6" max="6" width="29" style="99" customWidth="1"/>
    <col min="7" max="7" width="27.7109375" style="102" customWidth="1"/>
    <col min="8" max="8" width="13.85546875" style="160" bestFit="1" customWidth="1"/>
    <col min="9" max="9" width="16.140625" customWidth="1"/>
    <col min="10" max="10" width="16.28515625" style="104" customWidth="1"/>
    <col min="11" max="11" width="20.5703125" style="104" customWidth="1"/>
    <col min="12" max="12" width="13.28515625" style="104" customWidth="1"/>
    <col min="13" max="13" width="14.28515625" style="98" customWidth="1"/>
    <col min="14" max="14" width="31.42578125" style="99" customWidth="1"/>
    <col min="15" max="15" width="27.7109375" style="102" customWidth="1"/>
    <col min="16" max="17" width="16" style="54" customWidth="1"/>
    <col min="18" max="19" width="13.28515625" style="54" customWidth="1"/>
    <col min="20" max="20" width="21.7109375" style="54" customWidth="1"/>
    <col min="21" max="21" width="13.28515625" style="54" customWidth="1"/>
    <col min="22" max="22" width="21.7109375" style="54" customWidth="1"/>
    <col min="23" max="23" width="13.28515625" style="54" customWidth="1"/>
    <col min="24" max="24" width="21.7109375" style="54" customWidth="1"/>
    <col min="25" max="25" width="13.28515625" style="54" customWidth="1"/>
    <col min="26" max="26" width="21.85546875" style="54" customWidth="1"/>
    <col min="27" max="27" width="13.28515625" style="54" customWidth="1"/>
    <col min="28" max="28" width="31.28515625" style="54" customWidth="1"/>
    <col min="29" max="29" width="13.28515625" style="54" customWidth="1"/>
    <col min="30" max="30" width="14.28515625" style="98" customWidth="1"/>
    <col min="31" max="31" width="22.7109375" style="99" customWidth="1"/>
    <col min="32" max="33" width="27.7109375" style="102" customWidth="1"/>
    <col min="34" max="34" width="16.28515625" style="104" customWidth="1"/>
    <col min="35" max="36" width="13.28515625" style="104" customWidth="1"/>
    <col min="37" max="37" width="5.140625" style="104" customWidth="1"/>
    <col min="39" max="39" width="37.85546875" style="99" customWidth="1"/>
    <col min="40" max="40" width="27.7109375" style="102" customWidth="1"/>
    <col min="42" max="42" width="32" style="99" customWidth="1"/>
    <col min="43" max="50" width="27.140625" style="99" customWidth="1"/>
    <col min="51" max="51" width="27.140625" style="102" customWidth="1"/>
    <col min="52" max="52" width="27.140625" style="279" customWidth="1"/>
    <col min="53" max="53" width="27.140625" customWidth="1"/>
    <col min="55" max="55" width="27.140625" style="279" customWidth="1"/>
    <col min="56" max="56" width="27.140625" customWidth="1"/>
    <col min="57" max="57" width="27.140625" style="279" customWidth="1"/>
    <col min="58" max="58" width="27.140625" customWidth="1"/>
    <col min="59" max="59" width="27.140625" style="279" customWidth="1"/>
    <col min="60" max="60" width="27.140625" customWidth="1"/>
    <col min="61" max="61" width="27.140625" style="279" customWidth="1"/>
    <col min="62" max="62" width="27.140625" customWidth="1"/>
    <col min="63" max="63" width="27.140625" style="279" customWidth="1"/>
    <col min="64" max="64" width="27.140625" customWidth="1"/>
  </cols>
  <sheetData>
    <row r="1" spans="1:64" ht="25.15" customHeight="1">
      <c r="A1" s="929" t="s">
        <v>412</v>
      </c>
      <c r="B1" s="929"/>
      <c r="C1" s="100" t="s">
        <v>17</v>
      </c>
      <c r="E1" s="929" t="s">
        <v>45</v>
      </c>
      <c r="F1" s="929"/>
      <c r="G1" s="148" t="s">
        <v>439</v>
      </c>
      <c r="H1" s="100" t="s">
        <v>440</v>
      </c>
      <c r="I1" s="158" t="s">
        <v>441</v>
      </c>
      <c r="J1" s="103"/>
      <c r="K1" s="103"/>
      <c r="M1" s="929" t="s">
        <v>45</v>
      </c>
      <c r="N1" s="929"/>
      <c r="O1" s="148" t="s">
        <v>36</v>
      </c>
      <c r="P1" s="148" t="s">
        <v>159</v>
      </c>
      <c r="Q1" s="148" t="s">
        <v>454</v>
      </c>
      <c r="R1" s="148" t="s">
        <v>455</v>
      </c>
      <c r="S1" s="148" t="s">
        <v>456</v>
      </c>
      <c r="T1" s="902" t="s">
        <v>487</v>
      </c>
      <c r="U1" s="903"/>
      <c r="V1" s="902" t="s">
        <v>501</v>
      </c>
      <c r="W1" s="903"/>
      <c r="X1" s="902" t="s">
        <v>504</v>
      </c>
      <c r="Y1" s="903"/>
      <c r="Z1" s="902" t="s">
        <v>489</v>
      </c>
      <c r="AA1" s="903"/>
      <c r="AB1" s="907" t="s">
        <v>470</v>
      </c>
      <c r="AC1" s="908"/>
      <c r="AD1" s="929" t="s">
        <v>45</v>
      </c>
      <c r="AE1" s="929"/>
      <c r="AF1" s="100" t="s">
        <v>221</v>
      </c>
      <c r="AG1" s="158"/>
      <c r="AH1" s="103" t="s">
        <v>197</v>
      </c>
      <c r="AI1" s="103" t="s">
        <v>198</v>
      </c>
      <c r="AJ1" s="103"/>
      <c r="AK1" s="103"/>
      <c r="AM1" s="100" t="s">
        <v>250</v>
      </c>
      <c r="AN1" s="100" t="s">
        <v>159</v>
      </c>
      <c r="AP1" s="100" t="s">
        <v>101</v>
      </c>
      <c r="AQ1" s="927" t="s">
        <v>224</v>
      </c>
      <c r="AR1" s="928"/>
      <c r="AS1" s="928"/>
      <c r="AT1" s="928"/>
      <c r="AU1" s="928"/>
      <c r="AV1" s="928"/>
      <c r="AW1" s="928"/>
      <c r="AX1" s="928"/>
      <c r="AY1" s="928"/>
      <c r="AZ1" s="280"/>
      <c r="BC1" s="924" t="s">
        <v>535</v>
      </c>
      <c r="BD1" s="924"/>
      <c r="BE1" s="924"/>
      <c r="BF1" s="924"/>
      <c r="BG1" s="924"/>
      <c r="BH1" s="924"/>
      <c r="BI1" s="924"/>
      <c r="BJ1" s="924"/>
      <c r="BK1"/>
    </row>
    <row r="2" spans="1:64" ht="25.5">
      <c r="A2" s="307" t="str">
        <f t="shared" ref="A2:A3" si="0">J2</f>
        <v>MINIO</v>
      </c>
      <c r="B2" s="308" t="str">
        <f>CSG!B5</f>
        <v>Minio Green</v>
      </c>
      <c r="C2" s="101">
        <f>CSG!C5</f>
        <v>269000000</v>
      </c>
      <c r="E2" s="307" t="str">
        <f>A2</f>
        <v>MINIO</v>
      </c>
      <c r="F2" s="308" t="str">
        <f>B2</f>
        <v>Minio Green</v>
      </c>
      <c r="G2" s="101"/>
      <c r="H2" s="286">
        <f>G2-I2</f>
        <v>0</v>
      </c>
      <c r="I2" s="287"/>
      <c r="J2" s="149" t="str">
        <f>CSG!A4</f>
        <v>MINIO</v>
      </c>
      <c r="K2" s="107" t="s">
        <v>413</v>
      </c>
      <c r="M2" s="307" t="str">
        <f>E2</f>
        <v>MINIO</v>
      </c>
      <c r="N2" s="308" t="str">
        <f>B2</f>
        <v>Minio Green</v>
      </c>
      <c r="O2" s="101">
        <f>C2</f>
        <v>269000000</v>
      </c>
      <c r="P2" s="150">
        <f>CSG!D5</f>
        <v>10760000</v>
      </c>
      <c r="Q2" s="150">
        <f>CSG!G5</f>
        <v>0</v>
      </c>
      <c r="R2" s="150">
        <f>CSG!H5</f>
        <v>6000000</v>
      </c>
      <c r="S2" s="150">
        <f>CSG!I5</f>
        <v>0</v>
      </c>
      <c r="T2" s="308" t="str">
        <f>N2</f>
        <v>Minio Green</v>
      </c>
      <c r="U2" s="150">
        <f>CSG!E5</f>
        <v>3000000</v>
      </c>
      <c r="V2" s="308" t="str">
        <f>T2</f>
        <v>Minio Green</v>
      </c>
      <c r="W2" s="150">
        <f>CSG!G5</f>
        <v>0</v>
      </c>
      <c r="X2" s="308" t="str">
        <f>V2</f>
        <v>Minio Green</v>
      </c>
      <c r="Y2" s="150">
        <f>CSG!H5</f>
        <v>6000000</v>
      </c>
      <c r="Z2" s="308" t="str">
        <f>N2</f>
        <v>Minio Green</v>
      </c>
      <c r="AA2" s="150">
        <f>CSG!F5</f>
        <v>2500000</v>
      </c>
      <c r="AB2" s="308" t="str">
        <f t="shared" ref="AB2:AB30" si="1">N2</f>
        <v>Minio Green</v>
      </c>
      <c r="AC2" s="150">
        <f>CSG!J5</f>
        <v>0</v>
      </c>
      <c r="AD2" s="307" t="s">
        <v>46</v>
      </c>
      <c r="AE2" s="308" t="str">
        <f t="shared" ref="AE2:AE18" si="2">N2</f>
        <v>Minio Green</v>
      </c>
      <c r="AF2" s="286">
        <f t="shared" ref="AF2:AF30" si="3">H2</f>
        <v>0</v>
      </c>
      <c r="AG2" s="159"/>
      <c r="AH2" s="149" t="s">
        <v>199</v>
      </c>
      <c r="AI2" s="107" t="s">
        <v>203</v>
      </c>
      <c r="AJ2" s="106"/>
      <c r="AK2" s="106"/>
      <c r="AM2" s="308" t="str">
        <f t="shared" ref="AM2:AM13" si="4">AE2</f>
        <v>Minio Green</v>
      </c>
      <c r="AN2" s="286">
        <f>CSG!Z5</f>
        <v>258240000</v>
      </c>
      <c r="AP2" s="308" t="str">
        <f>AM2</f>
        <v>Minio Green</v>
      </c>
      <c r="AQ2" s="309" t="str">
        <f>CSG!R5</f>
        <v>Miễn phí sạc 02 năm tại VGreen</v>
      </c>
      <c r="AR2" s="308" t="str">
        <f>AP2</f>
        <v>Minio Green</v>
      </c>
      <c r="AS2" s="309" t="str">
        <f>CSG!S5</f>
        <v>Miễn phí bãi đổ xe và ưu tiên hệ sinh thái VINGROUP</v>
      </c>
      <c r="AT2" s="310" t="str">
        <f>AR2</f>
        <v>Minio Green</v>
      </c>
      <c r="AU2" s="309">
        <f>CSG!T5</f>
        <v>0</v>
      </c>
      <c r="AV2" s="310" t="str">
        <f>AR2</f>
        <v>Minio Green</v>
      </c>
      <c r="AW2" s="309">
        <f>CSG!U5</f>
        <v>0</v>
      </c>
      <c r="AX2" s="310" t="str">
        <f>AP2</f>
        <v>Minio Green</v>
      </c>
      <c r="AY2" s="309">
        <f>CSG!V5</f>
        <v>0</v>
      </c>
      <c r="AZ2" s="310" t="str">
        <f t="shared" ref="AZ2:AZ12" si="5">AP2</f>
        <v>Minio Green</v>
      </c>
      <c r="BA2" s="309">
        <f>CSG!W5</f>
        <v>0</v>
      </c>
      <c r="BC2" s="310" t="str">
        <f t="shared" ref="BC2:BC9" si="6">AZ2</f>
        <v>Minio Green</v>
      </c>
      <c r="BD2" s="446" t="s">
        <v>536</v>
      </c>
      <c r="BE2" s="310" t="str">
        <f t="shared" ref="BE2:BE9" si="7">BC2</f>
        <v>Minio Green</v>
      </c>
      <c r="BF2" s="309" t="s">
        <v>544</v>
      </c>
      <c r="BG2" s="310" t="str">
        <f t="shared" ref="BG2:BG9" si="8">BE2</f>
        <v>Minio Green</v>
      </c>
      <c r="BH2" s="309" t="s">
        <v>551</v>
      </c>
      <c r="BI2" s="310" t="str">
        <f>BG2</f>
        <v>Minio Green</v>
      </c>
      <c r="BJ2" s="309" t="s">
        <v>558</v>
      </c>
      <c r="BK2" s="310" t="str">
        <f>BI2</f>
        <v>Minio Green</v>
      </c>
      <c r="BL2" s="309" t="s">
        <v>570</v>
      </c>
    </row>
    <row r="3" spans="1:64" ht="25.5">
      <c r="A3" s="913" t="str">
        <f t="shared" si="0"/>
        <v>VF.3</v>
      </c>
      <c r="B3" s="311" t="str">
        <f>CSG!B7</f>
        <v>Vinfast VF3</v>
      </c>
      <c r="C3" s="101">
        <f>CSG!C7</f>
        <v>299000000</v>
      </c>
      <c r="E3" s="913" t="str">
        <f>A3</f>
        <v>VF.3</v>
      </c>
      <c r="F3" s="311" t="str">
        <f t="shared" ref="F3:F12" si="9">B3</f>
        <v>Vinfast VF3</v>
      </c>
      <c r="G3" s="101"/>
      <c r="H3" s="286">
        <f t="shared" ref="H3:H29" si="10">G3-I3</f>
        <v>0</v>
      </c>
      <c r="I3" s="287"/>
      <c r="J3" s="149" t="str">
        <f>CSG!A6</f>
        <v>VF.3</v>
      </c>
      <c r="K3" s="107" t="s">
        <v>411</v>
      </c>
      <c r="M3" s="913" t="str">
        <f t="shared" ref="M3:M9" si="11">E3</f>
        <v>VF.3</v>
      </c>
      <c r="N3" s="311" t="str">
        <f t="shared" ref="N3:N12" si="12">B3</f>
        <v>Vinfast VF3</v>
      </c>
      <c r="O3" s="101">
        <f t="shared" ref="O3:O30" si="13">C3</f>
        <v>299000000</v>
      </c>
      <c r="P3" s="150">
        <f>CSG!D7</f>
        <v>11960000</v>
      </c>
      <c r="Q3" s="150">
        <f>CSG!G7</f>
        <v>4000000</v>
      </c>
      <c r="R3" s="150">
        <f>CSG!H7</f>
        <v>6000000</v>
      </c>
      <c r="S3" s="150">
        <f>CSG!I7</f>
        <v>0</v>
      </c>
      <c r="T3" s="308" t="str">
        <f t="shared" ref="T3:T30" si="14">N3</f>
        <v>Vinfast VF3</v>
      </c>
      <c r="U3" s="150">
        <f>CSG!E7</f>
        <v>6000000</v>
      </c>
      <c r="V3" s="308" t="str">
        <f t="shared" ref="V3:V30" si="15">T3</f>
        <v>Vinfast VF3</v>
      </c>
      <c r="W3" s="150">
        <f>CSG!G7</f>
        <v>4000000</v>
      </c>
      <c r="X3" s="308" t="str">
        <f t="shared" ref="X3:X30" si="16">V3</f>
        <v>Vinfast VF3</v>
      </c>
      <c r="Y3" s="150">
        <f>CSG!H7</f>
        <v>6000000</v>
      </c>
      <c r="Z3" s="308" t="str">
        <f t="shared" ref="Z3:Z30" si="17">N3</f>
        <v>Vinfast VF3</v>
      </c>
      <c r="AA3" s="150">
        <f>CSG!F7</f>
        <v>6000000</v>
      </c>
      <c r="AB3" s="308" t="str">
        <f t="shared" si="1"/>
        <v>Vinfast VF3</v>
      </c>
      <c r="AC3" s="150">
        <f>CSG!J7</f>
        <v>5000000</v>
      </c>
      <c r="AD3" s="913" t="str">
        <f>M3</f>
        <v>VF.3</v>
      </c>
      <c r="AE3" s="311" t="str">
        <f t="shared" si="2"/>
        <v>Vinfast VF3</v>
      </c>
      <c r="AF3" s="286">
        <f t="shared" si="3"/>
        <v>0</v>
      </c>
      <c r="AG3" s="159"/>
      <c r="AH3" s="149" t="s">
        <v>200</v>
      </c>
      <c r="AI3" s="107" t="s">
        <v>204</v>
      </c>
      <c r="AJ3" s="106"/>
      <c r="AK3" s="106"/>
      <c r="AM3" s="311" t="str">
        <f t="shared" si="4"/>
        <v>Vinfast VF3</v>
      </c>
      <c r="AN3" s="286">
        <f>CSG!Z7</f>
        <v>287040000</v>
      </c>
      <c r="AP3" s="311" t="str">
        <f t="shared" ref="AP3:AP12" si="18">AM3</f>
        <v>Vinfast VF3</v>
      </c>
      <c r="AQ3" s="312" t="str">
        <f>CSG!R7</f>
        <v>Miễn phí sạc 02 năm tại VGreen</v>
      </c>
      <c r="AR3" s="311" t="str">
        <f t="shared" ref="AR3:AR30" si="19">AP3</f>
        <v>Vinfast VF3</v>
      </c>
      <c r="AS3" s="312" t="str">
        <f>CSG!S7</f>
        <v>Miễn phí bãi đổ xe và ưu tiên hệ sinh thái VINGROUP</v>
      </c>
      <c r="AT3" s="313" t="str">
        <f t="shared" ref="AT3:AT30" si="20">AR3</f>
        <v>Vinfast VF3</v>
      </c>
      <c r="AU3" s="312">
        <f>CSG!T7</f>
        <v>0</v>
      </c>
      <c r="AV3" s="313" t="str">
        <f t="shared" ref="AV3:AV30" si="21">AR3</f>
        <v>Vinfast VF3</v>
      </c>
      <c r="AW3" s="312">
        <f>CSG!U7</f>
        <v>0</v>
      </c>
      <c r="AX3" s="313" t="str">
        <f t="shared" ref="AX3:AX21" si="22">AP3</f>
        <v>Vinfast VF3</v>
      </c>
      <c r="AY3" s="312">
        <f>CSG!V7</f>
        <v>0</v>
      </c>
      <c r="AZ3" s="313" t="str">
        <f t="shared" si="5"/>
        <v>Vinfast VF3</v>
      </c>
      <c r="BA3" s="312">
        <f>CSG!W7</f>
        <v>0</v>
      </c>
      <c r="BC3" s="313" t="str">
        <f t="shared" si="6"/>
        <v>Vinfast VF3</v>
      </c>
      <c r="BD3" s="447" t="s">
        <v>536</v>
      </c>
      <c r="BE3" s="313" t="str">
        <f t="shared" si="7"/>
        <v>Vinfast VF3</v>
      </c>
      <c r="BF3" s="312" t="s">
        <v>544</v>
      </c>
      <c r="BG3" s="313" t="str">
        <f t="shared" si="8"/>
        <v>Vinfast VF3</v>
      </c>
      <c r="BH3" s="312" t="s">
        <v>552</v>
      </c>
      <c r="BI3" s="313" t="str">
        <f>BG3</f>
        <v>Vinfast VF3</v>
      </c>
      <c r="BJ3" s="312" t="s">
        <v>559</v>
      </c>
      <c r="BK3" s="313" t="str">
        <f>BI3</f>
        <v>Vinfast VF3</v>
      </c>
      <c r="BL3" s="312" t="s">
        <v>570</v>
      </c>
    </row>
    <row r="4" spans="1:64" ht="25.5">
      <c r="A4" s="914"/>
      <c r="B4" s="311" t="str">
        <f>CSG!B8</f>
        <v>Vinfast VF3 (NC)</v>
      </c>
      <c r="C4" s="101">
        <f>CSG!C8</f>
        <v>307000000</v>
      </c>
      <c r="E4" s="914"/>
      <c r="F4" s="311" t="str">
        <f t="shared" si="9"/>
        <v>Vinfast VF3 (NC)</v>
      </c>
      <c r="G4" s="101"/>
      <c r="H4" s="286"/>
      <c r="I4" s="287"/>
      <c r="J4" s="149" t="str">
        <f>CSG!A9</f>
        <v>HERIO</v>
      </c>
      <c r="K4" s="107" t="s">
        <v>414</v>
      </c>
      <c r="M4" s="914"/>
      <c r="N4" s="311" t="str">
        <f t="shared" si="12"/>
        <v>Vinfast VF3 (NC)</v>
      </c>
      <c r="O4" s="101">
        <f t="shared" si="13"/>
        <v>307000000</v>
      </c>
      <c r="P4" s="150">
        <f>CSG!D8</f>
        <v>12280000</v>
      </c>
      <c r="Q4" s="150">
        <f>CSG!G8</f>
        <v>4000000</v>
      </c>
      <c r="R4" s="150">
        <f>CSG!H8</f>
        <v>6000000</v>
      </c>
      <c r="S4" s="150">
        <f>CSG!I8</f>
        <v>0</v>
      </c>
      <c r="T4" s="308" t="str">
        <f t="shared" si="14"/>
        <v>Vinfast VF3 (NC)</v>
      </c>
      <c r="U4" s="150">
        <f>CSG!E8</f>
        <v>6000000</v>
      </c>
      <c r="V4" s="308" t="str">
        <f t="shared" si="15"/>
        <v>Vinfast VF3 (NC)</v>
      </c>
      <c r="W4" s="150">
        <f>CSG!G8</f>
        <v>4000000</v>
      </c>
      <c r="X4" s="308" t="str">
        <f t="shared" si="16"/>
        <v>Vinfast VF3 (NC)</v>
      </c>
      <c r="Y4" s="150">
        <f>CSG!H8</f>
        <v>6000000</v>
      </c>
      <c r="Z4" s="308" t="str">
        <f t="shared" si="17"/>
        <v>Vinfast VF3 (NC)</v>
      </c>
      <c r="AA4" s="150">
        <f>CSG!F8</f>
        <v>6000000</v>
      </c>
      <c r="AB4" s="308" t="str">
        <f t="shared" si="1"/>
        <v>Vinfast VF3 (NC)</v>
      </c>
      <c r="AC4" s="150">
        <f>CSG!J8</f>
        <v>5000000</v>
      </c>
      <c r="AD4" s="914"/>
      <c r="AE4" s="311" t="str">
        <f t="shared" ref="AE4" si="23">N4</f>
        <v>Vinfast VF3 (NC)</v>
      </c>
      <c r="AF4" s="286"/>
      <c r="AG4" s="159"/>
      <c r="AH4" s="149"/>
      <c r="AI4" s="107"/>
      <c r="AJ4" s="106"/>
      <c r="AK4" s="106"/>
      <c r="AM4" s="311" t="str">
        <f t="shared" si="4"/>
        <v>Vinfast VF3 (NC)</v>
      </c>
      <c r="AN4" s="286">
        <f>CSG!Z8</f>
        <v>294720000</v>
      </c>
      <c r="AP4" s="311" t="str">
        <f t="shared" ref="AP4" si="24">AM4</f>
        <v>Vinfast VF3 (NC)</v>
      </c>
      <c r="AQ4" s="312" t="str">
        <f>CSG!R8</f>
        <v>Miễn phí sạc 02 năm tại VGreen</v>
      </c>
      <c r="AR4" s="311" t="str">
        <f t="shared" ref="AR4" si="25">AP4</f>
        <v>Vinfast VF3 (NC)</v>
      </c>
      <c r="AS4" s="312" t="str">
        <f>CSG!S8</f>
        <v>Miễn phí bãi đổ xe và ưu tiên hệ sinh thái VINGROUP</v>
      </c>
      <c r="AT4" s="313" t="str">
        <f t="shared" ref="AT4" si="26">AR4</f>
        <v>Vinfast VF3 (NC)</v>
      </c>
      <c r="AU4" s="312">
        <f>CSG!T8</f>
        <v>0</v>
      </c>
      <c r="AV4" s="313" t="str">
        <f t="shared" ref="AV4" si="27">AR4</f>
        <v>Vinfast VF3 (NC)</v>
      </c>
      <c r="AW4" s="312">
        <f>CSG!U8</f>
        <v>0</v>
      </c>
      <c r="AX4" s="313" t="str">
        <f t="shared" ref="AX4" si="28">AP4</f>
        <v>Vinfast VF3 (NC)</v>
      </c>
      <c r="AY4" s="312">
        <f>CSG!V8</f>
        <v>0</v>
      </c>
      <c r="AZ4" s="313" t="str">
        <f t="shared" ref="AZ4" si="29">AP4</f>
        <v>Vinfast VF3 (NC)</v>
      </c>
      <c r="BA4" s="312">
        <f>CSG!W8</f>
        <v>0</v>
      </c>
      <c r="BC4" s="313" t="str">
        <f t="shared" si="6"/>
        <v>Vinfast VF3 (NC)</v>
      </c>
      <c r="BD4" s="447" t="s">
        <v>536</v>
      </c>
      <c r="BE4" s="313" t="str">
        <f t="shared" si="7"/>
        <v>Vinfast VF3 (NC)</v>
      </c>
      <c r="BF4" s="312" t="s">
        <v>544</v>
      </c>
      <c r="BG4" s="313" t="str">
        <f t="shared" si="8"/>
        <v>Vinfast VF3 (NC)</v>
      </c>
      <c r="BH4" s="312" t="s">
        <v>552</v>
      </c>
      <c r="BI4" s="313" t="str">
        <f>BG4</f>
        <v>Vinfast VF3 (NC)</v>
      </c>
      <c r="BJ4" s="312" t="s">
        <v>559</v>
      </c>
      <c r="BK4" s="313" t="str">
        <f>BI4</f>
        <v>Vinfast VF3 (NC)</v>
      </c>
      <c r="BL4" s="312" t="s">
        <v>570</v>
      </c>
    </row>
    <row r="5" spans="1:64">
      <c r="A5" s="306" t="str">
        <f>J4</f>
        <v>HERIO</v>
      </c>
      <c r="B5" s="95" t="str">
        <f>CSG!B10</f>
        <v>Herio Green</v>
      </c>
      <c r="C5" s="101">
        <f>CSG!C10</f>
        <v>499000000</v>
      </c>
      <c r="E5" s="306" t="str">
        <f>A5</f>
        <v>HERIO</v>
      </c>
      <c r="F5" s="95" t="str">
        <f t="shared" si="9"/>
        <v>Herio Green</v>
      </c>
      <c r="G5" s="101"/>
      <c r="H5" s="286">
        <f t="shared" si="10"/>
        <v>0</v>
      </c>
      <c r="I5" s="287"/>
      <c r="J5" s="149" t="str">
        <f>CSG!A11</f>
        <v>VF.5</v>
      </c>
      <c r="K5" s="107" t="s">
        <v>415</v>
      </c>
      <c r="M5" s="306" t="str">
        <f t="shared" si="11"/>
        <v>HERIO</v>
      </c>
      <c r="N5" s="95" t="str">
        <f t="shared" si="12"/>
        <v>Herio Green</v>
      </c>
      <c r="O5" s="101">
        <f t="shared" si="13"/>
        <v>499000000</v>
      </c>
      <c r="P5" s="150">
        <f>CSG!D10</f>
        <v>19960000</v>
      </c>
      <c r="Q5" s="150">
        <f>CSG!G10</f>
        <v>2000000</v>
      </c>
      <c r="R5" s="150">
        <f>CSG!H10</f>
        <v>10000000</v>
      </c>
      <c r="S5" s="150">
        <f>CSG!I10</f>
        <v>0</v>
      </c>
      <c r="T5" s="308" t="str">
        <f t="shared" si="14"/>
        <v>Herio Green</v>
      </c>
      <c r="U5" s="150">
        <f>CSG!E10</f>
        <v>10000000</v>
      </c>
      <c r="V5" s="308" t="str">
        <f t="shared" si="15"/>
        <v>Herio Green</v>
      </c>
      <c r="W5" s="150">
        <f>CSG!G10</f>
        <v>2000000</v>
      </c>
      <c r="X5" s="308" t="str">
        <f t="shared" si="16"/>
        <v>Herio Green</v>
      </c>
      <c r="Y5" s="150">
        <f>CSG!H10</f>
        <v>10000000</v>
      </c>
      <c r="Z5" s="308" t="str">
        <f t="shared" si="17"/>
        <v>Herio Green</v>
      </c>
      <c r="AA5" s="150">
        <f>CSG!F10</f>
        <v>5000000</v>
      </c>
      <c r="AB5" s="308" t="str">
        <f t="shared" si="1"/>
        <v>Herio Green</v>
      </c>
      <c r="AC5" s="150">
        <f>CSG!J10</f>
        <v>9500000</v>
      </c>
      <c r="AD5" s="306" t="str">
        <f>M5</f>
        <v>HERIO</v>
      </c>
      <c r="AE5" s="95" t="str">
        <f t="shared" si="2"/>
        <v>Herio Green</v>
      </c>
      <c r="AF5" s="286">
        <f t="shared" si="3"/>
        <v>0</v>
      </c>
      <c r="AG5" s="159"/>
      <c r="AH5" s="149"/>
      <c r="AI5" s="107"/>
      <c r="AJ5" s="106"/>
      <c r="AK5" s="106"/>
      <c r="AM5" s="95" t="str">
        <f>AE5</f>
        <v>Herio Green</v>
      </c>
      <c r="AN5" s="286">
        <f>CSG!Z10</f>
        <v>479040000</v>
      </c>
      <c r="AP5" s="216" t="str">
        <f t="shared" si="18"/>
        <v>Herio Green</v>
      </c>
      <c r="AQ5" s="215" t="str">
        <f>CSG!R10</f>
        <v>Miễn phí sạc 02 năm tại VGreen</v>
      </c>
      <c r="AR5" s="216" t="str">
        <f t="shared" ref="AR5:AR10" si="30">AP5</f>
        <v>Herio Green</v>
      </c>
      <c r="AS5" s="215" t="str">
        <f>CSG!S10</f>
        <v>Miễn phí bãi đổ xe và ưu tiên hệ sinh thái VINGROUP</v>
      </c>
      <c r="AT5" s="277" t="str">
        <f t="shared" ref="AT5:AT10" si="31">AR5</f>
        <v>Herio Green</v>
      </c>
      <c r="AU5" s="215">
        <f>CSG!T10</f>
        <v>0</v>
      </c>
      <c r="AV5" s="277" t="str">
        <f t="shared" ref="AV5:AV10" si="32">AR5</f>
        <v>Herio Green</v>
      </c>
      <c r="AW5" s="215">
        <f>CSG!U10</f>
        <v>0</v>
      </c>
      <c r="AX5" s="277" t="str">
        <f t="shared" ref="AX5:AX10" si="33">AP5</f>
        <v>Herio Green</v>
      </c>
      <c r="AY5" s="215">
        <f>CSG!V10</f>
        <v>0</v>
      </c>
      <c r="AZ5" s="277" t="str">
        <f t="shared" si="5"/>
        <v>Herio Green</v>
      </c>
      <c r="BA5" s="215">
        <f>CSG!W10</f>
        <v>0</v>
      </c>
      <c r="BC5" s="277" t="str">
        <f t="shared" si="6"/>
        <v>Herio Green</v>
      </c>
      <c r="BD5" s="215" t="s">
        <v>537</v>
      </c>
      <c r="BE5" s="277" t="str">
        <f t="shared" si="7"/>
        <v>Herio Green</v>
      </c>
      <c r="BF5" s="215" t="s">
        <v>545</v>
      </c>
      <c r="BG5" s="277" t="str">
        <f t="shared" si="8"/>
        <v>Herio Green</v>
      </c>
      <c r="BH5" s="215" t="s">
        <v>552</v>
      </c>
      <c r="BI5" s="277" t="str">
        <f>BG5</f>
        <v>Herio Green</v>
      </c>
      <c r="BJ5" s="215" t="s">
        <v>560</v>
      </c>
      <c r="BK5" s="277" t="str">
        <f>BI5</f>
        <v>Herio Green</v>
      </c>
      <c r="BL5" s="215" t="s">
        <v>571</v>
      </c>
    </row>
    <row r="6" spans="1:64">
      <c r="A6" s="925" t="str">
        <f>J5</f>
        <v>VF.5</v>
      </c>
      <c r="B6" s="314" t="str">
        <f>CSG!B12</f>
        <v>Vinfast VF5 Plus</v>
      </c>
      <c r="C6" s="101">
        <f>CSG!C12</f>
        <v>529000000</v>
      </c>
      <c r="E6" s="925" t="str">
        <f>A6</f>
        <v>VF.5</v>
      </c>
      <c r="F6" s="314" t="str">
        <f t="shared" si="9"/>
        <v>Vinfast VF5 Plus</v>
      </c>
      <c r="G6" s="101"/>
      <c r="H6" s="286">
        <f t="shared" si="10"/>
        <v>0</v>
      </c>
      <c r="I6" s="287"/>
      <c r="J6" s="149" t="str">
        <f>CSG!A14</f>
        <v>NERIO</v>
      </c>
      <c r="K6" s="107" t="s">
        <v>417</v>
      </c>
      <c r="M6" s="925" t="str">
        <f t="shared" si="11"/>
        <v>VF.5</v>
      </c>
      <c r="N6" s="314" t="str">
        <f t="shared" si="12"/>
        <v>Vinfast VF5 Plus</v>
      </c>
      <c r="O6" s="101">
        <f t="shared" si="13"/>
        <v>529000000</v>
      </c>
      <c r="P6" s="150">
        <f>CSG!D12</f>
        <v>21160000</v>
      </c>
      <c r="Q6" s="150">
        <f>CSG!G12</f>
        <v>5000000</v>
      </c>
      <c r="R6" s="150">
        <f>CSG!H12</f>
        <v>10000000</v>
      </c>
      <c r="S6" s="150">
        <f>CSG!I12</f>
        <v>0</v>
      </c>
      <c r="T6" s="308" t="str">
        <f t="shared" si="14"/>
        <v>Vinfast VF5 Plus</v>
      </c>
      <c r="U6" s="150">
        <f>CSG!E12</f>
        <v>11000000</v>
      </c>
      <c r="V6" s="308" t="str">
        <f t="shared" si="15"/>
        <v>Vinfast VF5 Plus</v>
      </c>
      <c r="W6" s="150">
        <f>CSG!G12</f>
        <v>5000000</v>
      </c>
      <c r="X6" s="308" t="str">
        <f t="shared" si="16"/>
        <v>Vinfast VF5 Plus</v>
      </c>
      <c r="Y6" s="150">
        <f>CSG!H12</f>
        <v>10000000</v>
      </c>
      <c r="Z6" s="308" t="str">
        <f t="shared" si="17"/>
        <v>Vinfast VF5 Plus</v>
      </c>
      <c r="AA6" s="150">
        <f>CSG!F12</f>
        <v>10000000</v>
      </c>
      <c r="AB6" s="308" t="str">
        <f t="shared" si="1"/>
        <v>Vinfast VF5 Plus</v>
      </c>
      <c r="AC6" s="150">
        <f>CSG!J12</f>
        <v>10000000</v>
      </c>
      <c r="AD6" s="925" t="str">
        <f>M6</f>
        <v>VF.5</v>
      </c>
      <c r="AE6" s="314" t="str">
        <f t="shared" si="2"/>
        <v>Vinfast VF5 Plus</v>
      </c>
      <c r="AF6" s="286">
        <f t="shared" si="3"/>
        <v>0</v>
      </c>
      <c r="AG6" s="159"/>
      <c r="AH6" s="149" t="s">
        <v>201</v>
      </c>
      <c r="AI6" s="107" t="s">
        <v>205</v>
      </c>
      <c r="AJ6" s="106"/>
      <c r="AK6" s="106"/>
      <c r="AM6" s="314" t="str">
        <f t="shared" si="4"/>
        <v>Vinfast VF5 Plus</v>
      </c>
      <c r="AN6" s="286">
        <f>CSG!Z12</f>
        <v>507840000</v>
      </c>
      <c r="AP6" s="314" t="str">
        <f t="shared" si="18"/>
        <v>Vinfast VF5 Plus</v>
      </c>
      <c r="AQ6" s="315" t="str">
        <f>CSG!R12</f>
        <v>Miễn phí sạc 02 năm tại VGreen</v>
      </c>
      <c r="AR6" s="314" t="str">
        <f t="shared" si="30"/>
        <v>Vinfast VF5 Plus</v>
      </c>
      <c r="AS6" s="315" t="str">
        <f>CSG!S12</f>
        <v>Miễn phí bãi đổ xe và ưu tiên hệ sinh thái VINGROUP</v>
      </c>
      <c r="AT6" s="316" t="str">
        <f t="shared" si="31"/>
        <v>Vinfast VF5 Plus</v>
      </c>
      <c r="AU6" s="315">
        <f>CSG!T12</f>
        <v>0</v>
      </c>
      <c r="AV6" s="316" t="str">
        <f t="shared" si="32"/>
        <v>Vinfast VF5 Plus</v>
      </c>
      <c r="AW6" s="315">
        <f>CSG!U12</f>
        <v>0</v>
      </c>
      <c r="AX6" s="316" t="str">
        <f t="shared" si="33"/>
        <v>Vinfast VF5 Plus</v>
      </c>
      <c r="AY6" s="315">
        <f>CSG!V12</f>
        <v>0</v>
      </c>
      <c r="AZ6" s="316" t="str">
        <f t="shared" si="5"/>
        <v>Vinfast VF5 Plus</v>
      </c>
      <c r="BA6" s="315">
        <f>CSG!W12</f>
        <v>0</v>
      </c>
      <c r="BC6" s="316" t="str">
        <f t="shared" si="6"/>
        <v>Vinfast VF5 Plus</v>
      </c>
      <c r="BD6" s="315" t="s">
        <v>537</v>
      </c>
      <c r="BE6" s="316" t="str">
        <f t="shared" si="7"/>
        <v>Vinfast VF5 Plus</v>
      </c>
      <c r="BF6" s="315" t="s">
        <v>545</v>
      </c>
      <c r="BG6" s="316" t="str">
        <f t="shared" si="8"/>
        <v>Vinfast VF5 Plus</v>
      </c>
      <c r="BH6" s="315" t="s">
        <v>553</v>
      </c>
      <c r="BI6" s="316" t="str">
        <f>BE6</f>
        <v>Vinfast VF5 Plus</v>
      </c>
      <c r="BJ6" s="315" t="s">
        <v>561</v>
      </c>
      <c r="BK6" s="316" t="str">
        <f>BG6</f>
        <v>Vinfast VF5 Plus</v>
      </c>
      <c r="BL6" s="315" t="s">
        <v>571</v>
      </c>
    </row>
    <row r="7" spans="1:64">
      <c r="A7" s="926"/>
      <c r="B7" s="314" t="str">
        <f>CSG!B13</f>
        <v>Vinfast VF5 Plus (NC)</v>
      </c>
      <c r="C7" s="101">
        <f>CSG!C13</f>
        <v>537000000</v>
      </c>
      <c r="E7" s="926"/>
      <c r="F7" s="314" t="str">
        <f t="shared" si="9"/>
        <v>Vinfast VF5 Plus (NC)</v>
      </c>
      <c r="G7" s="101"/>
      <c r="H7" s="286">
        <f t="shared" si="10"/>
        <v>0</v>
      </c>
      <c r="I7" s="287"/>
      <c r="J7" s="149" t="str">
        <f>CSG!A16</f>
        <v>VF.6</v>
      </c>
      <c r="K7" s="107" t="s">
        <v>418</v>
      </c>
      <c r="M7" s="926"/>
      <c r="N7" s="314" t="str">
        <f t="shared" si="12"/>
        <v>Vinfast VF5 Plus (NC)</v>
      </c>
      <c r="O7" s="101">
        <f t="shared" si="13"/>
        <v>537000000</v>
      </c>
      <c r="P7" s="150">
        <f>CSG!D13</f>
        <v>21480000</v>
      </c>
      <c r="Q7" s="150">
        <f>CSG!G13</f>
        <v>5000000</v>
      </c>
      <c r="R7" s="150">
        <f>CSG!H13</f>
        <v>10000000</v>
      </c>
      <c r="S7" s="150">
        <f>CSG!I13</f>
        <v>0</v>
      </c>
      <c r="T7" s="308" t="str">
        <f t="shared" ref="T7" si="34">N7</f>
        <v>Vinfast VF5 Plus (NC)</v>
      </c>
      <c r="U7" s="150">
        <f>CSG!E13</f>
        <v>11000000</v>
      </c>
      <c r="V7" s="308" t="str">
        <f t="shared" si="15"/>
        <v>Vinfast VF5 Plus (NC)</v>
      </c>
      <c r="W7" s="150">
        <f>CSG!G13</f>
        <v>5000000</v>
      </c>
      <c r="X7" s="308" t="str">
        <f t="shared" si="16"/>
        <v>Vinfast VF5 Plus (NC)</v>
      </c>
      <c r="Y7" s="150">
        <f>CSG!H13</f>
        <v>10000000</v>
      </c>
      <c r="Z7" s="308" t="str">
        <f t="shared" ref="Z7" si="35">N7</f>
        <v>Vinfast VF5 Plus (NC)</v>
      </c>
      <c r="AA7" s="150">
        <f>CSG!F13</f>
        <v>10000000</v>
      </c>
      <c r="AB7" s="308" t="str">
        <f t="shared" ref="AB7" si="36">N7</f>
        <v>Vinfast VF5 Plus (NC)</v>
      </c>
      <c r="AC7" s="150">
        <f>CSG!J13</f>
        <v>10000000</v>
      </c>
      <c r="AD7" s="926"/>
      <c r="AE7" s="314" t="str">
        <f t="shared" si="2"/>
        <v>Vinfast VF5 Plus (NC)</v>
      </c>
      <c r="AF7" s="286"/>
      <c r="AG7" s="159"/>
      <c r="AH7" s="149"/>
      <c r="AI7" s="107"/>
      <c r="AJ7" s="106"/>
      <c r="AK7" s="106"/>
      <c r="AM7" s="314" t="str">
        <f t="shared" si="4"/>
        <v>Vinfast VF5 Plus (NC)</v>
      </c>
      <c r="AN7" s="286">
        <f>CSG!Z13</f>
        <v>515520000</v>
      </c>
      <c r="AP7" s="314" t="str">
        <f t="shared" ref="AP7" si="37">AM7</f>
        <v>Vinfast VF5 Plus (NC)</v>
      </c>
      <c r="AQ7" s="315" t="str">
        <f>CSG!R13</f>
        <v>Miễn phí sạc 02 năm tại VGreen</v>
      </c>
      <c r="AR7" s="314" t="str">
        <f t="shared" ref="AR7" si="38">AP7</f>
        <v>Vinfast VF5 Plus (NC)</v>
      </c>
      <c r="AS7" s="315" t="str">
        <f>CSG!S13</f>
        <v>Miễn phí bãi đổ xe và ưu tiên hệ sinh thái VINGROUP</v>
      </c>
      <c r="AT7" s="316" t="str">
        <f t="shared" ref="AT7" si="39">AR7</f>
        <v>Vinfast VF5 Plus (NC)</v>
      </c>
      <c r="AU7" s="315">
        <f>CSG!T13</f>
        <v>0</v>
      </c>
      <c r="AV7" s="316" t="str">
        <f t="shared" ref="AV7" si="40">AR7</f>
        <v>Vinfast VF5 Plus (NC)</v>
      </c>
      <c r="AW7" s="315">
        <f>CSG!U13</f>
        <v>0</v>
      </c>
      <c r="AX7" s="316" t="str">
        <f t="shared" ref="AX7" si="41">AP7</f>
        <v>Vinfast VF5 Plus (NC)</v>
      </c>
      <c r="AY7" s="315">
        <f>CSG!V13</f>
        <v>0</v>
      </c>
      <c r="AZ7" s="316" t="str">
        <f t="shared" ref="AZ7" si="42">AP7</f>
        <v>Vinfast VF5 Plus (NC)</v>
      </c>
      <c r="BA7" s="315">
        <f>CSG!W13</f>
        <v>0</v>
      </c>
      <c r="BC7" s="316" t="str">
        <f t="shared" si="6"/>
        <v>Vinfast VF5 Plus (NC)</v>
      </c>
      <c r="BD7" s="315" t="s">
        <v>537</v>
      </c>
      <c r="BE7" s="316" t="str">
        <f t="shared" si="7"/>
        <v>Vinfast VF5 Plus (NC)</v>
      </c>
      <c r="BF7" s="315" t="s">
        <v>545</v>
      </c>
      <c r="BG7" s="316" t="str">
        <f t="shared" si="8"/>
        <v>Vinfast VF5 Plus (NC)</v>
      </c>
      <c r="BH7" s="315" t="s">
        <v>553</v>
      </c>
      <c r="BI7" s="316" t="str">
        <f>BG7</f>
        <v>Vinfast VF5 Plus (NC)</v>
      </c>
      <c r="BJ7" s="315" t="s">
        <v>561</v>
      </c>
      <c r="BK7" s="316" t="str">
        <f>BI7</f>
        <v>Vinfast VF5 Plus (NC)</v>
      </c>
      <c r="BL7" s="315" t="s">
        <v>571</v>
      </c>
    </row>
    <row r="8" spans="1:64">
      <c r="A8" s="320" t="str">
        <f>J6</f>
        <v>NERIO</v>
      </c>
      <c r="B8" s="317" t="str">
        <f>CSG!B15</f>
        <v>Nerio Green</v>
      </c>
      <c r="C8" s="101">
        <f>CSG!C15</f>
        <v>668000000</v>
      </c>
      <c r="E8" s="320" t="str">
        <f>A8</f>
        <v>NERIO</v>
      </c>
      <c r="F8" s="317" t="str">
        <f t="shared" si="9"/>
        <v>Nerio Green</v>
      </c>
      <c r="G8" s="101"/>
      <c r="H8" s="286">
        <f t="shared" si="10"/>
        <v>0</v>
      </c>
      <c r="I8" s="287"/>
      <c r="J8" s="149" t="str">
        <f>CSG!A21</f>
        <v>LIMO</v>
      </c>
      <c r="K8" s="107" t="s">
        <v>419</v>
      </c>
      <c r="M8" s="320" t="str">
        <f t="shared" si="11"/>
        <v>NERIO</v>
      </c>
      <c r="N8" s="317" t="str">
        <f t="shared" si="12"/>
        <v>Nerio Green</v>
      </c>
      <c r="O8" s="101">
        <f t="shared" si="13"/>
        <v>668000000</v>
      </c>
      <c r="P8" s="150">
        <f>CSG!D15</f>
        <v>26720000</v>
      </c>
      <c r="Q8" s="150">
        <f>CSG!G15</f>
        <v>0</v>
      </c>
      <c r="R8" s="150">
        <f>CSG!H15</f>
        <v>0</v>
      </c>
      <c r="S8" s="150">
        <f>CSG!I15</f>
        <v>0</v>
      </c>
      <c r="T8" s="308" t="str">
        <f t="shared" si="14"/>
        <v>Nerio Green</v>
      </c>
      <c r="U8" s="150">
        <f>CSG!E15</f>
        <v>13000000</v>
      </c>
      <c r="V8" s="308" t="str">
        <f t="shared" si="15"/>
        <v>Nerio Green</v>
      </c>
      <c r="W8" s="150">
        <f>CSG!G15</f>
        <v>0</v>
      </c>
      <c r="X8" s="308" t="str">
        <f t="shared" si="16"/>
        <v>Nerio Green</v>
      </c>
      <c r="Y8" s="150">
        <f>CSG!H15</f>
        <v>0</v>
      </c>
      <c r="Z8" s="308" t="str">
        <f t="shared" si="17"/>
        <v>Nerio Green</v>
      </c>
      <c r="AA8" s="150">
        <f>CSG!F15</f>
        <v>6500000</v>
      </c>
      <c r="AB8" s="308" t="str">
        <f t="shared" si="1"/>
        <v>Nerio Green</v>
      </c>
      <c r="AC8" s="150">
        <f>CSG!J15</f>
        <v>9500000</v>
      </c>
      <c r="AD8" s="320" t="str">
        <f>M8</f>
        <v>NERIO</v>
      </c>
      <c r="AE8" s="317" t="str">
        <f t="shared" si="2"/>
        <v>Nerio Green</v>
      </c>
      <c r="AF8" s="286">
        <f t="shared" si="3"/>
        <v>0</v>
      </c>
      <c r="AG8" s="159"/>
      <c r="AH8" s="107" t="s">
        <v>202</v>
      </c>
      <c r="AI8" s="107" t="s">
        <v>206</v>
      </c>
      <c r="AJ8" s="106"/>
      <c r="AK8" s="106"/>
      <c r="AM8" s="317" t="str">
        <f t="shared" si="4"/>
        <v>Nerio Green</v>
      </c>
      <c r="AN8" s="286">
        <f>CSG!Z15</f>
        <v>641280000</v>
      </c>
      <c r="AP8" s="317" t="str">
        <f t="shared" si="18"/>
        <v>Nerio Green</v>
      </c>
      <c r="AQ8" s="318" t="str">
        <f>CSG!R15</f>
        <v>Miễn phí sạc 02 năm tại VGreen</v>
      </c>
      <c r="AR8" s="317" t="str">
        <f t="shared" si="30"/>
        <v>Nerio Green</v>
      </c>
      <c r="AS8" s="318" t="str">
        <f>CSG!S15</f>
        <v>Miễn phí bãi đổ xe và ưu tiên hệ sinh thái VINGROUP</v>
      </c>
      <c r="AT8" s="319" t="str">
        <f t="shared" si="31"/>
        <v>Nerio Green</v>
      </c>
      <c r="AU8" s="318">
        <f>CSG!T15</f>
        <v>0</v>
      </c>
      <c r="AV8" s="319" t="str">
        <f t="shared" si="32"/>
        <v>Nerio Green</v>
      </c>
      <c r="AW8" s="318">
        <f>CSG!U15</f>
        <v>0</v>
      </c>
      <c r="AX8" s="319" t="str">
        <f t="shared" si="33"/>
        <v>Nerio Green</v>
      </c>
      <c r="AY8" s="318">
        <f>CSG!V15</f>
        <v>0</v>
      </c>
      <c r="AZ8" s="319" t="str">
        <f t="shared" si="5"/>
        <v>Nerio Green</v>
      </c>
      <c r="BA8" s="318">
        <f>CSG!W15</f>
        <v>0</v>
      </c>
      <c r="BC8" s="319" t="str">
        <f t="shared" si="6"/>
        <v>Nerio Green</v>
      </c>
      <c r="BD8" s="318" t="s">
        <v>538</v>
      </c>
      <c r="BE8" s="319" t="str">
        <f t="shared" si="7"/>
        <v>Nerio Green</v>
      </c>
      <c r="BF8" s="318" t="s">
        <v>546</v>
      </c>
      <c r="BG8" s="319" t="str">
        <f t="shared" si="8"/>
        <v>Nerio Green</v>
      </c>
      <c r="BH8" s="318" t="s">
        <v>553</v>
      </c>
      <c r="BI8" s="319" t="str">
        <f>BG8</f>
        <v>Nerio Green</v>
      </c>
      <c r="BJ8" s="318" t="s">
        <v>561</v>
      </c>
      <c r="BK8" s="319" t="str">
        <f>BI8</f>
        <v>Nerio Green</v>
      </c>
      <c r="BL8" s="318" t="s">
        <v>572</v>
      </c>
    </row>
    <row r="9" spans="1:64">
      <c r="A9" s="921" t="str">
        <f>CSG!A16</f>
        <v>VF.6</v>
      </c>
      <c r="B9" s="95" t="str">
        <f>CSG!B17</f>
        <v>Vinfast VF6 Eco</v>
      </c>
      <c r="C9" s="101">
        <f>CSG!C17</f>
        <v>689000000</v>
      </c>
      <c r="E9" s="921" t="str">
        <f>A9</f>
        <v>VF.6</v>
      </c>
      <c r="F9" s="95" t="str">
        <f t="shared" si="9"/>
        <v>Vinfast VF6 Eco</v>
      </c>
      <c r="G9" s="101"/>
      <c r="H9" s="286">
        <f t="shared" si="10"/>
        <v>0</v>
      </c>
      <c r="I9" s="287"/>
      <c r="J9" s="149" t="str">
        <f>CSG!A23</f>
        <v>VF.7</v>
      </c>
      <c r="K9" s="107" t="s">
        <v>421</v>
      </c>
      <c r="M9" s="921" t="str">
        <f t="shared" si="11"/>
        <v>VF.6</v>
      </c>
      <c r="N9" s="95" t="str">
        <f t="shared" si="12"/>
        <v>Vinfast VF6 Eco</v>
      </c>
      <c r="O9" s="101">
        <f t="shared" si="13"/>
        <v>689000000</v>
      </c>
      <c r="P9" s="150">
        <f>CSG!D17</f>
        <v>27560000</v>
      </c>
      <c r="Q9" s="150">
        <f>CSG!G17</f>
        <v>3000000</v>
      </c>
      <c r="R9" s="150">
        <f>CSG!H17</f>
        <v>12000000</v>
      </c>
      <c r="S9" s="150">
        <f>CSG!I17</f>
        <v>0</v>
      </c>
      <c r="T9" s="308" t="str">
        <f t="shared" si="14"/>
        <v>Vinfast VF6 Eco</v>
      </c>
      <c r="U9" s="150">
        <f>CSG!E17</f>
        <v>18000000</v>
      </c>
      <c r="V9" s="308" t="str">
        <f t="shared" si="15"/>
        <v>Vinfast VF6 Eco</v>
      </c>
      <c r="W9" s="150">
        <f>CSG!G17</f>
        <v>3000000</v>
      </c>
      <c r="X9" s="308" t="str">
        <f t="shared" si="16"/>
        <v>Vinfast VF6 Eco</v>
      </c>
      <c r="Y9" s="150">
        <f>CSG!H17</f>
        <v>12000000</v>
      </c>
      <c r="Z9" s="308" t="str">
        <f t="shared" si="17"/>
        <v>Vinfast VF6 Eco</v>
      </c>
      <c r="AA9" s="150">
        <f>CSG!F17</f>
        <v>15000000</v>
      </c>
      <c r="AB9" s="308" t="str">
        <f t="shared" si="1"/>
        <v>Vinfast VF6 Eco</v>
      </c>
      <c r="AC9" s="150">
        <f>CSG!J17</f>
        <v>15000000</v>
      </c>
      <c r="AD9" s="921" t="str">
        <f>M9</f>
        <v>VF.6</v>
      </c>
      <c r="AE9" s="95" t="str">
        <f t="shared" si="2"/>
        <v>Vinfast VF6 Eco</v>
      </c>
      <c r="AF9" s="286">
        <f t="shared" si="3"/>
        <v>0</v>
      </c>
      <c r="AG9" s="159"/>
      <c r="AH9" s="106"/>
      <c r="AI9" s="106"/>
      <c r="AJ9" s="106"/>
      <c r="AK9" s="106"/>
      <c r="AM9" s="95" t="str">
        <f t="shared" si="4"/>
        <v>Vinfast VF6 Eco</v>
      </c>
      <c r="AN9" s="286">
        <f>CSG!Z17</f>
        <v>661440000</v>
      </c>
      <c r="AP9" s="216" t="str">
        <f t="shared" si="18"/>
        <v>Vinfast VF6 Eco</v>
      </c>
      <c r="AQ9" s="215" t="str">
        <f>CSG!R17</f>
        <v>Miễn phí sạc 02 năm tại VGreen</v>
      </c>
      <c r="AR9" s="216" t="str">
        <f t="shared" si="30"/>
        <v>Vinfast VF6 Eco</v>
      </c>
      <c r="AS9" s="215" t="str">
        <f>CSG!S17</f>
        <v>Miễn phí bãi đổ xe và ưu tiên hệ sinh thái VINGROUP</v>
      </c>
      <c r="AT9" s="277" t="str">
        <f t="shared" si="31"/>
        <v>Vinfast VF6 Eco</v>
      </c>
      <c r="AU9" s="215">
        <f>CSG!T17</f>
        <v>0</v>
      </c>
      <c r="AV9" s="277" t="str">
        <f t="shared" si="32"/>
        <v>Vinfast VF6 Eco</v>
      </c>
      <c r="AW9" s="215">
        <f>CSG!U17</f>
        <v>0</v>
      </c>
      <c r="AX9" s="277" t="str">
        <f t="shared" si="33"/>
        <v>Vinfast VF6 Eco</v>
      </c>
      <c r="AY9" s="215">
        <f>CSG!V17</f>
        <v>0</v>
      </c>
      <c r="AZ9" s="277" t="str">
        <f t="shared" si="5"/>
        <v>Vinfast VF6 Eco</v>
      </c>
      <c r="BA9" s="215">
        <f>CSG!W17</f>
        <v>0</v>
      </c>
      <c r="BC9" s="277" t="str">
        <f t="shared" si="6"/>
        <v>Vinfast VF6 Eco</v>
      </c>
      <c r="BD9" s="215" t="s">
        <v>539</v>
      </c>
      <c r="BE9" s="277" t="str">
        <f t="shared" si="7"/>
        <v>Vinfast VF6 Eco</v>
      </c>
      <c r="BF9" s="215" t="s">
        <v>547</v>
      </c>
      <c r="BG9" s="277" t="str">
        <f t="shared" si="8"/>
        <v>Vinfast VF6 Eco</v>
      </c>
      <c r="BH9" s="215" t="s">
        <v>553</v>
      </c>
      <c r="BI9" s="277" t="str">
        <f>BG9</f>
        <v>Vinfast VF6 Eco</v>
      </c>
      <c r="BJ9" s="215" t="s">
        <v>562</v>
      </c>
      <c r="BK9" s="277" t="str">
        <f>BI9</f>
        <v>Vinfast VF6 Eco</v>
      </c>
      <c r="BL9" s="215" t="s">
        <v>573</v>
      </c>
    </row>
    <row r="10" spans="1:64">
      <c r="A10" s="922"/>
      <c r="B10" s="95" t="str">
        <f>CSG!B18</f>
        <v>Vinfast VF6 Eco (NC)</v>
      </c>
      <c r="C10" s="101">
        <f>CSG!C18</f>
        <v>694000000</v>
      </c>
      <c r="E10" s="922"/>
      <c r="F10" s="95" t="str">
        <f t="shared" si="9"/>
        <v>Vinfast VF6 Eco (NC)</v>
      </c>
      <c r="G10" s="101"/>
      <c r="H10" s="286">
        <f t="shared" si="10"/>
        <v>0</v>
      </c>
      <c r="I10" s="287"/>
      <c r="J10" s="149" t="str">
        <f>CSG!A29</f>
        <v>VF.8</v>
      </c>
      <c r="K10" s="107" t="s">
        <v>422</v>
      </c>
      <c r="M10" s="922"/>
      <c r="N10" s="95" t="str">
        <f t="shared" si="12"/>
        <v>Vinfast VF6 Eco (NC)</v>
      </c>
      <c r="O10" s="101">
        <f t="shared" si="13"/>
        <v>694000000</v>
      </c>
      <c r="P10" s="150">
        <f>CSG!D18</f>
        <v>27760000</v>
      </c>
      <c r="Q10" s="150">
        <f>CSG!G18</f>
        <v>3000000</v>
      </c>
      <c r="R10" s="150">
        <f>CSG!H18</f>
        <v>12000000</v>
      </c>
      <c r="S10" s="150">
        <f>CSG!I18</f>
        <v>0</v>
      </c>
      <c r="T10" s="308" t="str">
        <f t="shared" si="14"/>
        <v>Vinfast VF6 Eco (NC)</v>
      </c>
      <c r="U10" s="150">
        <f>CSG!E18</f>
        <v>18000000</v>
      </c>
      <c r="V10" s="308" t="str">
        <f t="shared" si="15"/>
        <v>Vinfast VF6 Eco (NC)</v>
      </c>
      <c r="W10" s="150">
        <f>CSG!G18</f>
        <v>3000000</v>
      </c>
      <c r="X10" s="308" t="str">
        <f t="shared" si="16"/>
        <v>Vinfast VF6 Eco (NC)</v>
      </c>
      <c r="Y10" s="150">
        <f>CSG!H18</f>
        <v>12000000</v>
      </c>
      <c r="Z10" s="308" t="str">
        <f t="shared" si="17"/>
        <v>Vinfast VF6 Eco (NC)</v>
      </c>
      <c r="AA10" s="150">
        <f>CSG!F18</f>
        <v>15000000</v>
      </c>
      <c r="AB10" s="308" t="str">
        <f t="shared" si="1"/>
        <v>Vinfast VF6 Eco (NC)</v>
      </c>
      <c r="AC10" s="150">
        <f>CSG!J18</f>
        <v>15000000</v>
      </c>
      <c r="AD10" s="922"/>
      <c r="AE10" s="95" t="str">
        <f t="shared" si="2"/>
        <v>Vinfast VF6 Eco (NC)</v>
      </c>
      <c r="AF10" s="286">
        <f t="shared" si="3"/>
        <v>0</v>
      </c>
      <c r="AG10" s="159"/>
      <c r="AH10" s="106"/>
      <c r="AI10" s="106"/>
      <c r="AJ10" s="106"/>
      <c r="AK10" s="106"/>
      <c r="AM10" s="95" t="str">
        <f t="shared" si="4"/>
        <v>Vinfast VF6 Eco (NC)</v>
      </c>
      <c r="AN10" s="286">
        <f>CSG!Z18</f>
        <v>666240000</v>
      </c>
      <c r="AP10" s="216" t="str">
        <f t="shared" si="18"/>
        <v>Vinfast VF6 Eco (NC)</v>
      </c>
      <c r="AQ10" s="215" t="str">
        <f>CSG!R18</f>
        <v>Miễn phí sạc 02 năm tại VGreen</v>
      </c>
      <c r="AR10" s="216" t="str">
        <f t="shared" si="30"/>
        <v>Vinfast VF6 Eco (NC)</v>
      </c>
      <c r="AS10" s="215" t="str">
        <f>CSG!S18</f>
        <v>Miễn phí bãi đổ xe và ưu tiên hệ sinh thái VINGROUP</v>
      </c>
      <c r="AT10" s="277" t="str">
        <f t="shared" si="31"/>
        <v>Vinfast VF6 Eco (NC)</v>
      </c>
      <c r="AU10" s="215">
        <f>CSG!T18</f>
        <v>0</v>
      </c>
      <c r="AV10" s="277" t="str">
        <f t="shared" si="32"/>
        <v>Vinfast VF6 Eco (NC)</v>
      </c>
      <c r="AW10" s="215">
        <f>CSG!U18</f>
        <v>0</v>
      </c>
      <c r="AX10" s="277" t="str">
        <f t="shared" si="33"/>
        <v>Vinfast VF6 Eco (NC)</v>
      </c>
      <c r="AY10" s="215">
        <f>CSG!V18</f>
        <v>0</v>
      </c>
      <c r="AZ10" s="277" t="str">
        <f t="shared" si="5"/>
        <v>Vinfast VF6 Eco (NC)</v>
      </c>
      <c r="BA10" s="215">
        <f>CSG!W18</f>
        <v>0</v>
      </c>
      <c r="BC10" s="277" t="str">
        <f t="shared" ref="BC10:BC11" si="43">AZ10</f>
        <v>Vinfast VF6 Eco (NC)</v>
      </c>
      <c r="BD10" s="215" t="s">
        <v>539</v>
      </c>
      <c r="BE10" s="277" t="str">
        <f t="shared" ref="BE10:BE12" si="44">BC10</f>
        <v>Vinfast VF6 Eco (NC)</v>
      </c>
      <c r="BF10" s="215" t="s">
        <v>547</v>
      </c>
      <c r="BG10" s="277" t="str">
        <f t="shared" ref="BG10:BG12" si="45">BE10</f>
        <v>Vinfast VF6 Eco (NC)</v>
      </c>
      <c r="BH10" s="215" t="s">
        <v>553</v>
      </c>
      <c r="BI10" s="277" t="str">
        <f t="shared" ref="BI10:BI12" si="46">BG10</f>
        <v>Vinfast VF6 Eco (NC)</v>
      </c>
      <c r="BJ10" s="215" t="s">
        <v>562</v>
      </c>
      <c r="BK10" s="277" t="str">
        <f t="shared" ref="BK10:BK21" si="47">BI10</f>
        <v>Vinfast VF6 Eco (NC)</v>
      </c>
      <c r="BL10" s="215" t="s">
        <v>573</v>
      </c>
    </row>
    <row r="11" spans="1:64">
      <c r="A11" s="922"/>
      <c r="B11" s="95" t="str">
        <f>CSG!B19</f>
        <v>Vinfast VF6 Plus</v>
      </c>
      <c r="C11" s="101">
        <f>CSG!C19</f>
        <v>749000000</v>
      </c>
      <c r="E11" s="922"/>
      <c r="F11" s="95" t="str">
        <f>B11</f>
        <v>Vinfast VF6 Plus</v>
      </c>
      <c r="G11" s="101"/>
      <c r="H11" s="286">
        <f t="shared" si="10"/>
        <v>0</v>
      </c>
      <c r="I11" s="287"/>
      <c r="J11" s="149" t="str">
        <f>CSG!A33</f>
        <v>VF.9</v>
      </c>
      <c r="K11" s="107" t="s">
        <v>423</v>
      </c>
      <c r="M11" s="922"/>
      <c r="N11" s="95" t="str">
        <f t="shared" si="12"/>
        <v>Vinfast VF6 Plus</v>
      </c>
      <c r="O11" s="101">
        <f t="shared" si="13"/>
        <v>749000000</v>
      </c>
      <c r="P11" s="150">
        <f>CSG!D19</f>
        <v>29960000</v>
      </c>
      <c r="Q11" s="150">
        <f>CSG!G19</f>
        <v>3000000</v>
      </c>
      <c r="R11" s="150">
        <f>CSG!H19</f>
        <v>12000000</v>
      </c>
      <c r="S11" s="150">
        <f>CSG!I19</f>
        <v>0</v>
      </c>
      <c r="T11" s="308" t="str">
        <f t="shared" si="14"/>
        <v>Vinfast VF6 Plus</v>
      </c>
      <c r="U11" s="150">
        <f>CSG!E19</f>
        <v>18000000</v>
      </c>
      <c r="V11" s="308" t="str">
        <f t="shared" si="15"/>
        <v>Vinfast VF6 Plus</v>
      </c>
      <c r="W11" s="150">
        <f>CSG!G19</f>
        <v>3000000</v>
      </c>
      <c r="X11" s="308" t="str">
        <f t="shared" si="16"/>
        <v>Vinfast VF6 Plus</v>
      </c>
      <c r="Y11" s="150">
        <f>CSG!H19</f>
        <v>12000000</v>
      </c>
      <c r="Z11" s="308" t="str">
        <f t="shared" si="17"/>
        <v>Vinfast VF6 Plus</v>
      </c>
      <c r="AA11" s="150">
        <f>CSG!F19</f>
        <v>15000000</v>
      </c>
      <c r="AB11" s="308" t="str">
        <f t="shared" si="1"/>
        <v>Vinfast VF6 Plus</v>
      </c>
      <c r="AC11" s="150">
        <f>CSG!J19</f>
        <v>15000000</v>
      </c>
      <c r="AD11" s="922"/>
      <c r="AE11" s="95" t="str">
        <f t="shared" si="2"/>
        <v>Vinfast VF6 Plus</v>
      </c>
      <c r="AF11" s="286">
        <f t="shared" si="3"/>
        <v>0</v>
      </c>
      <c r="AG11" s="159"/>
      <c r="AH11" s="106"/>
      <c r="AI11" s="106"/>
      <c r="AJ11" s="106"/>
      <c r="AK11" s="106"/>
      <c r="AM11" s="95" t="str">
        <f t="shared" si="4"/>
        <v>Vinfast VF6 Plus</v>
      </c>
      <c r="AN11" s="286">
        <f>CSG!Z19</f>
        <v>719040000</v>
      </c>
      <c r="AP11" s="216" t="str">
        <f t="shared" si="18"/>
        <v>Vinfast VF6 Plus</v>
      </c>
      <c r="AQ11" s="215" t="str">
        <f>CSG!R19</f>
        <v>Miễn phí sạc 02 năm tại VGreen</v>
      </c>
      <c r="AR11" s="216" t="str">
        <f t="shared" ref="AR11" si="48">AP11</f>
        <v>Vinfast VF6 Plus</v>
      </c>
      <c r="AS11" s="215" t="str">
        <f>CSG!S19</f>
        <v>Miễn phí bãi đổ xe và ưu tiên hệ sinh thái VINGROUP</v>
      </c>
      <c r="AT11" s="277" t="str">
        <f t="shared" ref="AT11" si="49">AR11</f>
        <v>Vinfast VF6 Plus</v>
      </c>
      <c r="AU11" s="215">
        <f>CSG!T19</f>
        <v>0</v>
      </c>
      <c r="AV11" s="277" t="str">
        <f t="shared" ref="AV11" si="50">AR11</f>
        <v>Vinfast VF6 Plus</v>
      </c>
      <c r="AW11" s="215">
        <f>CSG!U19</f>
        <v>0</v>
      </c>
      <c r="AX11" s="277" t="str">
        <f t="shared" ref="AX11" si="51">AP11</f>
        <v>Vinfast VF6 Plus</v>
      </c>
      <c r="AY11" s="215">
        <f>CSG!V19</f>
        <v>0</v>
      </c>
      <c r="AZ11" s="277" t="str">
        <f t="shared" ref="AZ11" si="52">AP11</f>
        <v>Vinfast VF6 Plus</v>
      </c>
      <c r="BA11" s="215">
        <f>CSG!W19</f>
        <v>0</v>
      </c>
      <c r="BC11" s="277" t="str">
        <f t="shared" si="43"/>
        <v>Vinfast VF6 Plus</v>
      </c>
      <c r="BD11" s="215" t="s">
        <v>539</v>
      </c>
      <c r="BE11" s="277" t="str">
        <f t="shared" si="44"/>
        <v>Vinfast VF6 Plus</v>
      </c>
      <c r="BF11" s="215" t="s">
        <v>548</v>
      </c>
      <c r="BG11" s="277" t="str">
        <f t="shared" si="45"/>
        <v>Vinfast VF6 Plus</v>
      </c>
      <c r="BH11" s="215" t="s">
        <v>555</v>
      </c>
      <c r="BI11" s="277" t="str">
        <f t="shared" si="46"/>
        <v>Vinfast VF6 Plus</v>
      </c>
      <c r="BJ11" s="215" t="s">
        <v>563</v>
      </c>
      <c r="BK11" s="277" t="str">
        <f t="shared" si="47"/>
        <v>Vinfast VF6 Plus</v>
      </c>
      <c r="BL11" s="215" t="s">
        <v>574</v>
      </c>
    </row>
    <row r="12" spans="1:64">
      <c r="A12" s="923"/>
      <c r="B12" s="95" t="str">
        <f>CSG!B20</f>
        <v>Vinfast VF6 Plus (NC)</v>
      </c>
      <c r="C12" s="101">
        <f>CSG!C20</f>
        <v>759000000</v>
      </c>
      <c r="E12" s="923"/>
      <c r="F12" s="95" t="str">
        <f t="shared" si="9"/>
        <v>Vinfast VF6 Plus (NC)</v>
      </c>
      <c r="G12" s="101"/>
      <c r="H12" s="286">
        <f t="shared" si="10"/>
        <v>0</v>
      </c>
      <c r="I12" s="287"/>
      <c r="J12" s="149" t="str">
        <f>A27</f>
        <v>LAC.HONG</v>
      </c>
      <c r="K12" s="149" t="s">
        <v>590</v>
      </c>
      <c r="M12" s="923"/>
      <c r="N12" s="95" t="str">
        <f t="shared" si="12"/>
        <v>Vinfast VF6 Plus (NC)</v>
      </c>
      <c r="O12" s="101">
        <f t="shared" si="13"/>
        <v>759000000</v>
      </c>
      <c r="P12" s="150">
        <f>CSG!D20</f>
        <v>30360000</v>
      </c>
      <c r="Q12" s="150">
        <f>CSG!G20</f>
        <v>3000000</v>
      </c>
      <c r="R12" s="150">
        <f>CSG!H20</f>
        <v>12000000</v>
      </c>
      <c r="S12" s="150">
        <f>CSG!I20</f>
        <v>0</v>
      </c>
      <c r="T12" s="308" t="str">
        <f t="shared" si="14"/>
        <v>Vinfast VF6 Plus (NC)</v>
      </c>
      <c r="U12" s="150">
        <f>CSG!E20</f>
        <v>18000000</v>
      </c>
      <c r="V12" s="308" t="str">
        <f t="shared" si="15"/>
        <v>Vinfast VF6 Plus (NC)</v>
      </c>
      <c r="W12" s="150">
        <f>CSG!G20</f>
        <v>3000000</v>
      </c>
      <c r="X12" s="308" t="str">
        <f t="shared" si="16"/>
        <v>Vinfast VF6 Plus (NC)</v>
      </c>
      <c r="Y12" s="150">
        <f>CSG!H20</f>
        <v>12000000</v>
      </c>
      <c r="Z12" s="308" t="str">
        <f t="shared" si="17"/>
        <v>Vinfast VF6 Plus (NC)</v>
      </c>
      <c r="AA12" s="150">
        <f>CSG!F20</f>
        <v>15000000</v>
      </c>
      <c r="AB12" s="308" t="str">
        <f t="shared" si="1"/>
        <v>Vinfast VF6 Plus (NC)</v>
      </c>
      <c r="AC12" s="150">
        <f>CSG!J20</f>
        <v>15000000</v>
      </c>
      <c r="AD12" s="923"/>
      <c r="AE12" s="95" t="str">
        <f t="shared" si="2"/>
        <v>Vinfast VF6 Plus (NC)</v>
      </c>
      <c r="AF12" s="286">
        <f t="shared" si="3"/>
        <v>0</v>
      </c>
      <c r="AG12" s="159"/>
      <c r="AH12" s="106"/>
      <c r="AI12" s="106"/>
      <c r="AJ12" s="106"/>
      <c r="AK12" s="106"/>
      <c r="AM12" s="95" t="str">
        <f t="shared" si="4"/>
        <v>Vinfast VF6 Plus (NC)</v>
      </c>
      <c r="AN12" s="286">
        <f>CSG!Z20</f>
        <v>728640000</v>
      </c>
      <c r="AP12" s="216" t="str">
        <f t="shared" si="18"/>
        <v>Vinfast VF6 Plus (NC)</v>
      </c>
      <c r="AQ12" s="215" t="str">
        <f>CSG!R20</f>
        <v>Miễn phí sạc 02 năm tại VGreen</v>
      </c>
      <c r="AR12" s="216" t="str">
        <f t="shared" si="19"/>
        <v>Vinfast VF6 Plus (NC)</v>
      </c>
      <c r="AS12" s="215" t="str">
        <f>CSG!S20</f>
        <v>Miễn phí bãi đổ xe và ưu tiên hệ sinh thái VINGROUP</v>
      </c>
      <c r="AT12" s="277" t="str">
        <f t="shared" si="20"/>
        <v>Vinfast VF6 Plus (NC)</v>
      </c>
      <c r="AU12" s="215">
        <f>CSG!T20</f>
        <v>0</v>
      </c>
      <c r="AV12" s="277" t="str">
        <f t="shared" si="21"/>
        <v>Vinfast VF6 Plus (NC)</v>
      </c>
      <c r="AW12" s="215">
        <f>CSG!U20</f>
        <v>0</v>
      </c>
      <c r="AX12" s="277" t="str">
        <f t="shared" si="22"/>
        <v>Vinfast VF6 Plus (NC)</v>
      </c>
      <c r="AY12" s="215">
        <f>CSG!V20</f>
        <v>0</v>
      </c>
      <c r="AZ12" s="277" t="str">
        <f t="shared" si="5"/>
        <v>Vinfast VF6 Plus (NC)</v>
      </c>
      <c r="BA12" s="215">
        <f>CSG!W20</f>
        <v>0</v>
      </c>
      <c r="BC12" s="277" t="str">
        <f>AZ12</f>
        <v>Vinfast VF6 Plus (NC)</v>
      </c>
      <c r="BD12" s="215" t="s">
        <v>539</v>
      </c>
      <c r="BE12" s="277" t="str">
        <f t="shared" si="44"/>
        <v>Vinfast VF6 Plus (NC)</v>
      </c>
      <c r="BF12" s="215" t="s">
        <v>548</v>
      </c>
      <c r="BG12" s="277" t="str">
        <f t="shared" si="45"/>
        <v>Vinfast VF6 Plus (NC)</v>
      </c>
      <c r="BH12" s="215" t="s">
        <v>555</v>
      </c>
      <c r="BI12" s="277" t="str">
        <f t="shared" si="46"/>
        <v>Vinfast VF6 Plus (NC)</v>
      </c>
      <c r="BJ12" s="215" t="s">
        <v>563</v>
      </c>
      <c r="BK12" s="277" t="str">
        <f t="shared" si="47"/>
        <v>Vinfast VF6 Plus (NC)</v>
      </c>
      <c r="BL12" s="215" t="s">
        <v>574</v>
      </c>
    </row>
    <row r="13" spans="1:64">
      <c r="A13" s="321" t="str">
        <f>CSG!A21</f>
        <v>LIMO</v>
      </c>
      <c r="B13" s="322" t="s">
        <v>419</v>
      </c>
      <c r="C13" s="101">
        <f>CSG!C22</f>
        <v>749000000</v>
      </c>
      <c r="E13" s="321" t="str">
        <f>A13</f>
        <v>LIMO</v>
      </c>
      <c r="F13" s="322" t="str">
        <f>B13</f>
        <v>Limo Green</v>
      </c>
      <c r="G13" s="101"/>
      <c r="H13" s="286">
        <f t="shared" si="10"/>
        <v>0</v>
      </c>
      <c r="I13" s="287"/>
      <c r="J13" s="149" t="str">
        <f>CSG!A42</f>
        <v>ECVAN</v>
      </c>
      <c r="K13" s="149" t="s">
        <v>420</v>
      </c>
      <c r="M13" s="321" t="str">
        <f>E13</f>
        <v>LIMO</v>
      </c>
      <c r="N13" s="322" t="str">
        <f>F13</f>
        <v>Limo Green</v>
      </c>
      <c r="O13" s="101">
        <f t="shared" si="13"/>
        <v>749000000</v>
      </c>
      <c r="P13" s="150">
        <f>CSG!D22</f>
        <v>29960000</v>
      </c>
      <c r="Q13" s="150">
        <f>CSG!G22</f>
        <v>0</v>
      </c>
      <c r="R13" s="150">
        <f>CSG!H22</f>
        <v>12000000</v>
      </c>
      <c r="S13" s="150">
        <f>CSG!I22</f>
        <v>0</v>
      </c>
      <c r="T13" s="308" t="str">
        <f t="shared" si="14"/>
        <v>Limo Green</v>
      </c>
      <c r="U13" s="150">
        <f>CSG!E22</f>
        <v>16000000</v>
      </c>
      <c r="V13" s="308" t="str">
        <f t="shared" si="15"/>
        <v>Limo Green</v>
      </c>
      <c r="W13" s="150">
        <f>CSG!G22</f>
        <v>0</v>
      </c>
      <c r="X13" s="308" t="str">
        <f t="shared" si="16"/>
        <v>Limo Green</v>
      </c>
      <c r="Y13" s="150">
        <f>CSG!H22</f>
        <v>12000000</v>
      </c>
      <c r="Z13" s="308" t="str">
        <f t="shared" si="17"/>
        <v>Limo Green</v>
      </c>
      <c r="AA13" s="150">
        <f>CSG!F22</f>
        <v>7500000</v>
      </c>
      <c r="AB13" s="308" t="str">
        <f t="shared" si="1"/>
        <v>Limo Green</v>
      </c>
      <c r="AC13" s="150">
        <f>CSG!J22</f>
        <v>15000000</v>
      </c>
      <c r="AD13" s="321" t="str">
        <f>M13</f>
        <v>LIMO</v>
      </c>
      <c r="AE13" s="322" t="str">
        <f t="shared" si="2"/>
        <v>Limo Green</v>
      </c>
      <c r="AF13" s="286">
        <f t="shared" si="3"/>
        <v>0</v>
      </c>
      <c r="AG13" s="159"/>
      <c r="AH13" s="107" t="s">
        <v>207</v>
      </c>
      <c r="AI13" s="107" t="s">
        <v>208</v>
      </c>
      <c r="AJ13" s="106"/>
      <c r="AK13" s="106"/>
      <c r="AM13" s="322" t="str">
        <f t="shared" si="4"/>
        <v>Limo Green</v>
      </c>
      <c r="AN13" s="286">
        <f>CSG!Z22</f>
        <v>719040000</v>
      </c>
      <c r="AP13" s="322" t="str">
        <f>AM13</f>
        <v>Limo Green</v>
      </c>
      <c r="AQ13" s="323" t="str">
        <f>CSG!R22</f>
        <v>Miễn phí sạc 02 năm tại VGreen</v>
      </c>
      <c r="AR13" s="322" t="str">
        <f t="shared" si="19"/>
        <v>Limo Green</v>
      </c>
      <c r="AS13" s="323" t="str">
        <f>CSG!S22</f>
        <v>Miễn phí bãi đổ xe và ưu tiên hệ sinh thái VINGROUP</v>
      </c>
      <c r="AT13" s="324" t="str">
        <f t="shared" si="20"/>
        <v>Limo Green</v>
      </c>
      <c r="AU13" s="323">
        <f>CSG!T22</f>
        <v>0</v>
      </c>
      <c r="AV13" s="324" t="str">
        <f t="shared" si="21"/>
        <v>Limo Green</v>
      </c>
      <c r="AW13" s="323">
        <f>CSG!U22</f>
        <v>0</v>
      </c>
      <c r="AX13" s="324" t="str">
        <f t="shared" si="22"/>
        <v>Limo Green</v>
      </c>
      <c r="AY13" s="323">
        <f>CSG!V22</f>
        <v>0</v>
      </c>
      <c r="AZ13" s="324" t="str">
        <f t="shared" ref="AZ13:AZ19" si="53">AX13</f>
        <v>Limo Green</v>
      </c>
      <c r="BA13" s="323">
        <f>CSG!W22</f>
        <v>0</v>
      </c>
      <c r="BC13" s="324" t="str">
        <f>AZ13</f>
        <v>Limo Green</v>
      </c>
      <c r="BD13" s="323" t="s">
        <v>540</v>
      </c>
      <c r="BE13" s="324" t="str">
        <f t="shared" ref="BE13:BE21" si="54">BC13</f>
        <v>Limo Green</v>
      </c>
      <c r="BF13" s="323" t="s">
        <v>548</v>
      </c>
      <c r="BG13" s="324" t="str">
        <f t="shared" ref="BG13:BG21" si="55">BE13</f>
        <v>Limo Green</v>
      </c>
      <c r="BH13" s="323" t="s">
        <v>554</v>
      </c>
      <c r="BI13" s="324" t="str">
        <f t="shared" ref="BI13:BI21" si="56">BG13</f>
        <v>Limo Green</v>
      </c>
      <c r="BJ13" s="323" t="s">
        <v>561</v>
      </c>
      <c r="BK13" s="324" t="str">
        <f t="shared" si="47"/>
        <v>Limo Green</v>
      </c>
      <c r="BL13" s="323" t="s">
        <v>575</v>
      </c>
    </row>
    <row r="14" spans="1:64">
      <c r="A14" s="918" t="str">
        <f>CSG!A23</f>
        <v>VF.7</v>
      </c>
      <c r="B14" s="326" t="str">
        <f>CSG!B24</f>
        <v>Vinfast VF7 Eco</v>
      </c>
      <c r="C14" s="101">
        <f>CSG!C24</f>
        <v>799000000</v>
      </c>
      <c r="E14" s="918" t="str">
        <f>A14</f>
        <v>VF.7</v>
      </c>
      <c r="F14" s="326" t="str">
        <f t="shared" ref="F14:F18" si="57">B14</f>
        <v>Vinfast VF7 Eco</v>
      </c>
      <c r="G14" s="101"/>
      <c r="H14" s="286">
        <f t="shared" si="10"/>
        <v>0</v>
      </c>
      <c r="I14" s="287"/>
      <c r="J14" s="149"/>
      <c r="K14" s="149"/>
      <c r="M14" s="918" t="str">
        <f>E14</f>
        <v>VF.7</v>
      </c>
      <c r="N14" s="326" t="str">
        <f t="shared" ref="N14:N18" si="58">F14</f>
        <v>Vinfast VF7 Eco</v>
      </c>
      <c r="O14" s="101">
        <f t="shared" si="13"/>
        <v>799000000</v>
      </c>
      <c r="P14" s="150">
        <f>CSG!D24</f>
        <v>31960000</v>
      </c>
      <c r="Q14" s="150">
        <f>CSG!G24</f>
        <v>10000000</v>
      </c>
      <c r="R14" s="150">
        <f>CSG!H24</f>
        <v>15000000</v>
      </c>
      <c r="S14" s="150">
        <f>CSG!I24</f>
        <v>0</v>
      </c>
      <c r="T14" s="308" t="str">
        <f t="shared" si="14"/>
        <v>Vinfast VF7 Eco</v>
      </c>
      <c r="U14" s="150">
        <f>CSG!E24</f>
        <v>18000000</v>
      </c>
      <c r="V14" s="308" t="str">
        <f t="shared" si="15"/>
        <v>Vinfast VF7 Eco</v>
      </c>
      <c r="W14" s="150">
        <f>CSG!G24</f>
        <v>10000000</v>
      </c>
      <c r="X14" s="308" t="str">
        <f t="shared" si="16"/>
        <v>Vinfast VF7 Eco</v>
      </c>
      <c r="Y14" s="150">
        <f>CSG!H24</f>
        <v>15000000</v>
      </c>
      <c r="Z14" s="308" t="str">
        <f t="shared" si="17"/>
        <v>Vinfast VF7 Eco</v>
      </c>
      <c r="AA14" s="150">
        <f>CSG!F24</f>
        <v>35000000</v>
      </c>
      <c r="AB14" s="308" t="str">
        <f t="shared" si="1"/>
        <v>Vinfast VF7 Eco</v>
      </c>
      <c r="AC14" s="150">
        <f>CSG!J24</f>
        <v>50000000</v>
      </c>
      <c r="AD14" s="918" t="str">
        <f>M14</f>
        <v>VF.7</v>
      </c>
      <c r="AE14" s="326" t="str">
        <f t="shared" si="2"/>
        <v>Vinfast VF7 Eco</v>
      </c>
      <c r="AF14" s="286">
        <f t="shared" si="3"/>
        <v>0</v>
      </c>
      <c r="AG14" s="159"/>
      <c r="AH14" s="107">
        <v>2019</v>
      </c>
      <c r="AI14" s="107" t="s">
        <v>162</v>
      </c>
      <c r="AJ14" s="106"/>
      <c r="AK14" s="106"/>
      <c r="AM14" s="326" t="str">
        <f>AE14</f>
        <v>Vinfast VF7 Eco</v>
      </c>
      <c r="AN14" s="286">
        <f>CSG!Z24</f>
        <v>767040000</v>
      </c>
      <c r="AP14" s="326" t="str">
        <f t="shared" ref="AP14:AP16" si="59">AM14</f>
        <v>Vinfast VF7 Eco</v>
      </c>
      <c r="AQ14" s="325" t="str">
        <f>CSG!R24</f>
        <v>Miễn phí sạc 02 năm tại VGreen</v>
      </c>
      <c r="AR14" s="326" t="str">
        <f t="shared" si="19"/>
        <v>Vinfast VF7 Eco</v>
      </c>
      <c r="AS14" s="325" t="str">
        <f>CSG!S24</f>
        <v>Miễn phí bãi đổ xe và ưu tiên hệ sinh thái VINGROUP</v>
      </c>
      <c r="AT14" s="327" t="str">
        <f t="shared" si="20"/>
        <v>Vinfast VF7 Eco</v>
      </c>
      <c r="AU14" s="325">
        <f>CSG!T24</f>
        <v>0</v>
      </c>
      <c r="AV14" s="327" t="str">
        <f t="shared" si="21"/>
        <v>Vinfast VF7 Eco</v>
      </c>
      <c r="AW14" s="325">
        <f>CSG!U24</f>
        <v>0</v>
      </c>
      <c r="AX14" s="327" t="str">
        <f t="shared" si="22"/>
        <v>Vinfast VF7 Eco</v>
      </c>
      <c r="AY14" s="325">
        <f>CSG!V24</f>
        <v>0</v>
      </c>
      <c r="AZ14" s="327" t="str">
        <f t="shared" si="53"/>
        <v>Vinfast VF7 Eco</v>
      </c>
      <c r="BA14" s="325">
        <f>CSG!W24</f>
        <v>0</v>
      </c>
      <c r="BC14" s="327" t="str">
        <f>AZ14</f>
        <v>Vinfast VF7 Eco</v>
      </c>
      <c r="BD14" s="325" t="s">
        <v>541</v>
      </c>
      <c r="BE14" s="327" t="str">
        <f t="shared" si="54"/>
        <v>Vinfast VF7 Eco</v>
      </c>
      <c r="BF14" s="325" t="s">
        <v>547</v>
      </c>
      <c r="BG14" s="327" t="str">
        <f t="shared" si="55"/>
        <v>Vinfast VF7 Eco</v>
      </c>
      <c r="BH14" s="325" t="s">
        <v>555</v>
      </c>
      <c r="BI14" s="327" t="str">
        <f t="shared" si="56"/>
        <v>Vinfast VF7 Eco</v>
      </c>
      <c r="BJ14" s="325" t="s">
        <v>561</v>
      </c>
      <c r="BK14" s="327" t="str">
        <f t="shared" si="47"/>
        <v>Vinfast VF7 Eco</v>
      </c>
      <c r="BL14" s="325" t="s">
        <v>576</v>
      </c>
    </row>
    <row r="15" spans="1:64">
      <c r="A15" s="919"/>
      <c r="B15" s="326" t="str">
        <f>CSG!B25</f>
        <v>Vinfast VF7 Plus (TC) - Thép</v>
      </c>
      <c r="C15" s="101">
        <f>CSG!C25</f>
        <v>949000000</v>
      </c>
      <c r="E15" s="919"/>
      <c r="F15" s="326" t="str">
        <f t="shared" si="57"/>
        <v>Vinfast VF7 Plus (TC) - Thép</v>
      </c>
      <c r="G15" s="101"/>
      <c r="H15" s="286">
        <f t="shared" si="10"/>
        <v>0</v>
      </c>
      <c r="I15" s="287"/>
      <c r="J15" s="149"/>
      <c r="K15" s="149"/>
      <c r="M15" s="919"/>
      <c r="N15" s="326" t="str">
        <f t="shared" si="58"/>
        <v>Vinfast VF7 Plus (TC) - Thép</v>
      </c>
      <c r="O15" s="101">
        <f t="shared" si="13"/>
        <v>949000000</v>
      </c>
      <c r="P15" s="150">
        <f>CSG!D25</f>
        <v>37960000</v>
      </c>
      <c r="Q15" s="150">
        <f>CSG!G25</f>
        <v>10000000</v>
      </c>
      <c r="R15" s="150">
        <f>CSG!H25</f>
        <v>15000000</v>
      </c>
      <c r="S15" s="150">
        <f>CSG!I25</f>
        <v>0</v>
      </c>
      <c r="T15" s="308" t="str">
        <f t="shared" si="14"/>
        <v>Vinfast VF7 Plus (TC) - Thép</v>
      </c>
      <c r="U15" s="150">
        <f>CSG!E25</f>
        <v>20000000</v>
      </c>
      <c r="V15" s="308" t="str">
        <f t="shared" si="15"/>
        <v>Vinfast VF7 Plus (TC) - Thép</v>
      </c>
      <c r="W15" s="150">
        <f>CSG!G25</f>
        <v>10000000</v>
      </c>
      <c r="X15" s="308" t="str">
        <f t="shared" si="16"/>
        <v>Vinfast VF7 Plus (TC) - Thép</v>
      </c>
      <c r="Y15" s="150">
        <f>CSG!H25</f>
        <v>15000000</v>
      </c>
      <c r="Z15" s="308" t="str">
        <f t="shared" si="17"/>
        <v>Vinfast VF7 Plus (TC) - Thép</v>
      </c>
      <c r="AA15" s="150">
        <f>CSG!F25</f>
        <v>35000000</v>
      </c>
      <c r="AB15" s="308" t="str">
        <f t="shared" si="1"/>
        <v>Vinfast VF7 Plus (TC) - Thép</v>
      </c>
      <c r="AC15" s="150">
        <f>CSG!J25</f>
        <v>50000000</v>
      </c>
      <c r="AD15" s="919"/>
      <c r="AE15" s="326" t="str">
        <f t="shared" si="2"/>
        <v>Vinfast VF7 Plus (TC) - Thép</v>
      </c>
      <c r="AF15" s="286">
        <f t="shared" si="3"/>
        <v>0</v>
      </c>
      <c r="AG15" s="159"/>
      <c r="AH15" s="107">
        <v>2020</v>
      </c>
      <c r="AI15" s="107" t="s">
        <v>163</v>
      </c>
      <c r="AJ15" s="106"/>
      <c r="AK15" s="106"/>
      <c r="AM15" s="326" t="str">
        <f t="shared" ref="AM15:AM18" si="60">AE15</f>
        <v>Vinfast VF7 Plus (TC) - Thép</v>
      </c>
      <c r="AN15" s="286">
        <f>CSG!Z25</f>
        <v>911040000</v>
      </c>
      <c r="AP15" s="326" t="str">
        <f t="shared" si="59"/>
        <v>Vinfast VF7 Plus (TC) - Thép</v>
      </c>
      <c r="AQ15" s="325" t="str">
        <f>CSG!R25</f>
        <v>Miễn phí sạc 02 năm tại VGreen</v>
      </c>
      <c r="AR15" s="326" t="str">
        <f t="shared" si="19"/>
        <v>Vinfast VF7 Plus (TC) - Thép</v>
      </c>
      <c r="AS15" s="325" t="str">
        <f>CSG!S25</f>
        <v>Miễn phí bãi đổ xe và ưu tiên hệ sinh thái VINGROUP</v>
      </c>
      <c r="AT15" s="327" t="str">
        <f t="shared" si="20"/>
        <v>Vinfast VF7 Plus (TC) - Thép</v>
      </c>
      <c r="AU15" s="325">
        <f>CSG!T25</f>
        <v>0</v>
      </c>
      <c r="AV15" s="327" t="str">
        <f t="shared" si="21"/>
        <v>Vinfast VF7 Plus (TC) - Thép</v>
      </c>
      <c r="AW15" s="325">
        <f>CSG!U25</f>
        <v>0</v>
      </c>
      <c r="AX15" s="327" t="str">
        <f t="shared" si="22"/>
        <v>Vinfast VF7 Plus (TC) - Thép</v>
      </c>
      <c r="AY15" s="325">
        <f>CSG!V25</f>
        <v>0</v>
      </c>
      <c r="AZ15" s="327" t="str">
        <f t="shared" si="53"/>
        <v>Vinfast VF7 Plus (TC) - Thép</v>
      </c>
      <c r="BA15" s="325">
        <f>CSG!W25</f>
        <v>0</v>
      </c>
      <c r="BC15" s="327" t="str">
        <f t="shared" ref="BC15:BC18" si="61">AZ15</f>
        <v>Vinfast VF7 Plus (TC) - Thép</v>
      </c>
      <c r="BD15" s="325" t="s">
        <v>542</v>
      </c>
      <c r="BE15" s="327" t="str">
        <f t="shared" si="54"/>
        <v>Vinfast VF7 Plus (TC) - Thép</v>
      </c>
      <c r="BF15" s="325" t="s">
        <v>548</v>
      </c>
      <c r="BG15" s="327" t="str">
        <f t="shared" si="55"/>
        <v>Vinfast VF7 Plus (TC) - Thép</v>
      </c>
      <c r="BH15" s="325" t="s">
        <v>556</v>
      </c>
      <c r="BI15" s="327" t="str">
        <f t="shared" si="56"/>
        <v>Vinfast VF7 Plus (TC) - Thép</v>
      </c>
      <c r="BJ15" s="325" t="s">
        <v>563</v>
      </c>
      <c r="BK15" s="327" t="str">
        <f t="shared" si="47"/>
        <v>Vinfast VF7 Plus (TC) - Thép</v>
      </c>
      <c r="BL15" s="325" t="s">
        <v>577</v>
      </c>
    </row>
    <row r="16" spans="1:64" ht="19.5" customHeight="1">
      <c r="A16" s="919"/>
      <c r="B16" s="326" t="str">
        <f>CSG!B26</f>
        <v>Vinfast VF7 Plus (NC) - Thép</v>
      </c>
      <c r="C16" s="101">
        <f>CSG!C26</f>
        <v>999000000</v>
      </c>
      <c r="E16" s="919"/>
      <c r="F16" s="326" t="str">
        <f t="shared" si="57"/>
        <v>Vinfast VF7 Plus (NC) - Thép</v>
      </c>
      <c r="G16" s="101"/>
      <c r="H16" s="286">
        <f t="shared" si="10"/>
        <v>0</v>
      </c>
      <c r="I16" s="287"/>
      <c r="J16" s="915"/>
      <c r="K16" s="916"/>
      <c r="L16" s="917"/>
      <c r="M16" s="919"/>
      <c r="N16" s="326" t="str">
        <f t="shared" si="58"/>
        <v>Vinfast VF7 Plus (NC) - Thép</v>
      </c>
      <c r="O16" s="101">
        <f t="shared" si="13"/>
        <v>999000000</v>
      </c>
      <c r="P16" s="150">
        <f>CSG!D26</f>
        <v>39960000</v>
      </c>
      <c r="Q16" s="150">
        <f>CSG!G26</f>
        <v>10000000</v>
      </c>
      <c r="R16" s="150">
        <f>CSG!H26</f>
        <v>15000000</v>
      </c>
      <c r="S16" s="150">
        <f>CSG!I26</f>
        <v>0</v>
      </c>
      <c r="T16" s="308" t="str">
        <f t="shared" si="14"/>
        <v>Vinfast VF7 Plus (NC) - Thép</v>
      </c>
      <c r="U16" s="150">
        <f>CSG!E26</f>
        <v>20000000</v>
      </c>
      <c r="V16" s="308" t="str">
        <f t="shared" si="15"/>
        <v>Vinfast VF7 Plus (NC) - Thép</v>
      </c>
      <c r="W16" s="150">
        <f>CSG!G26</f>
        <v>10000000</v>
      </c>
      <c r="X16" s="308" t="str">
        <f t="shared" si="16"/>
        <v>Vinfast VF7 Plus (NC) - Thép</v>
      </c>
      <c r="Y16" s="150">
        <f>CSG!H26</f>
        <v>15000000</v>
      </c>
      <c r="Z16" s="308" t="str">
        <f t="shared" si="17"/>
        <v>Vinfast VF7 Plus (NC) - Thép</v>
      </c>
      <c r="AA16" s="150">
        <f>CSG!F26</f>
        <v>35000000</v>
      </c>
      <c r="AB16" s="308" t="str">
        <f t="shared" si="1"/>
        <v>Vinfast VF7 Plus (NC) - Thép</v>
      </c>
      <c r="AC16" s="150">
        <f>CSG!J26</f>
        <v>50000000</v>
      </c>
      <c r="AD16" s="919"/>
      <c r="AE16" s="326" t="str">
        <f t="shared" si="2"/>
        <v>Vinfast VF7 Plus (NC) - Thép</v>
      </c>
      <c r="AF16" s="286">
        <f t="shared" si="3"/>
        <v>0</v>
      </c>
      <c r="AG16" s="159"/>
      <c r="AH16" s="106"/>
      <c r="AI16" s="106"/>
      <c r="AJ16" s="106"/>
      <c r="AK16" s="106"/>
      <c r="AM16" s="326" t="str">
        <f t="shared" si="60"/>
        <v>Vinfast VF7 Plus (NC) - Thép</v>
      </c>
      <c r="AN16" s="286">
        <f>CSG!Z26</f>
        <v>959040000</v>
      </c>
      <c r="AP16" s="326" t="str">
        <f t="shared" si="59"/>
        <v>Vinfast VF7 Plus (NC) - Thép</v>
      </c>
      <c r="AQ16" s="325" t="str">
        <f>CSG!R26</f>
        <v>Miễn phí sạc 02 năm tại VGreen</v>
      </c>
      <c r="AR16" s="326" t="str">
        <f t="shared" si="19"/>
        <v>Vinfast VF7 Plus (NC) - Thép</v>
      </c>
      <c r="AS16" s="325" t="str">
        <f>CSG!S26</f>
        <v>Miễn phí bãi đổ xe và ưu tiên hệ sinh thái VINGROUP</v>
      </c>
      <c r="AT16" s="327" t="str">
        <f t="shared" si="20"/>
        <v>Vinfast VF7 Plus (NC) - Thép</v>
      </c>
      <c r="AU16" s="325">
        <f>CSG!T26</f>
        <v>0</v>
      </c>
      <c r="AV16" s="327" t="str">
        <f t="shared" si="21"/>
        <v>Vinfast VF7 Plus (NC) - Thép</v>
      </c>
      <c r="AW16" s="325">
        <f>CSG!U26</f>
        <v>0</v>
      </c>
      <c r="AX16" s="327" t="str">
        <f t="shared" si="22"/>
        <v>Vinfast VF7 Plus (NC) - Thép</v>
      </c>
      <c r="AY16" s="325">
        <f>CSG!V26</f>
        <v>0</v>
      </c>
      <c r="AZ16" s="327" t="str">
        <f t="shared" si="53"/>
        <v>Vinfast VF7 Plus (NC) - Thép</v>
      </c>
      <c r="BA16" s="325">
        <f>CSG!W26</f>
        <v>0</v>
      </c>
      <c r="BC16" s="327" t="str">
        <f t="shared" si="61"/>
        <v>Vinfast VF7 Plus (NC) - Thép</v>
      </c>
      <c r="BD16" s="325" t="s">
        <v>542</v>
      </c>
      <c r="BE16" s="327" t="str">
        <f t="shared" si="54"/>
        <v>Vinfast VF7 Plus (NC) - Thép</v>
      </c>
      <c r="BF16" s="325" t="s">
        <v>549</v>
      </c>
      <c r="BG16" s="327" t="str">
        <f t="shared" si="55"/>
        <v>Vinfast VF7 Plus (NC) - Thép</v>
      </c>
      <c r="BH16" s="325" t="s">
        <v>556</v>
      </c>
      <c r="BI16" s="327" t="str">
        <f t="shared" si="56"/>
        <v>Vinfast VF7 Plus (NC) - Thép</v>
      </c>
      <c r="BJ16" s="325" t="s">
        <v>563</v>
      </c>
      <c r="BK16" s="327" t="str">
        <f t="shared" si="47"/>
        <v>Vinfast VF7 Plus (NC) - Thép</v>
      </c>
      <c r="BL16" s="325" t="s">
        <v>577</v>
      </c>
    </row>
    <row r="17" spans="1:64" ht="19.5" customHeight="1">
      <c r="A17" s="919"/>
      <c r="B17" s="326" t="str">
        <f>CSG!B27</f>
        <v>Vinfast VF7 Plus (TC) - Kính</v>
      </c>
      <c r="C17" s="101">
        <f>CSG!C27</f>
        <v>969000000</v>
      </c>
      <c r="E17" s="919"/>
      <c r="F17" s="326" t="str">
        <f t="shared" si="57"/>
        <v>Vinfast VF7 Plus (TC) - Kính</v>
      </c>
      <c r="G17" s="101"/>
      <c r="H17" s="286">
        <f t="shared" si="10"/>
        <v>0</v>
      </c>
      <c r="I17" s="286"/>
      <c r="J17" s="284"/>
      <c r="K17" s="284"/>
      <c r="L17" s="284"/>
      <c r="M17" s="919"/>
      <c r="N17" s="326" t="str">
        <f t="shared" si="58"/>
        <v>Vinfast VF7 Plus (TC) - Kính</v>
      </c>
      <c r="O17" s="101">
        <f t="shared" si="13"/>
        <v>969000000</v>
      </c>
      <c r="P17" s="150">
        <f>CSG!D27</f>
        <v>38760000</v>
      </c>
      <c r="Q17" s="150">
        <f>CSG!G27</f>
        <v>10000000</v>
      </c>
      <c r="R17" s="150">
        <f>CSG!H27</f>
        <v>15000000</v>
      </c>
      <c r="S17" s="150">
        <f>CSG!I27</f>
        <v>0</v>
      </c>
      <c r="T17" s="308" t="str">
        <f t="shared" si="14"/>
        <v>Vinfast VF7 Plus (TC) - Kính</v>
      </c>
      <c r="U17" s="150">
        <f>CSG!E27</f>
        <v>20000000</v>
      </c>
      <c r="V17" s="308" t="str">
        <f t="shared" si="15"/>
        <v>Vinfast VF7 Plus (TC) - Kính</v>
      </c>
      <c r="W17" s="150">
        <f>CSG!G27</f>
        <v>10000000</v>
      </c>
      <c r="X17" s="308" t="str">
        <f t="shared" si="16"/>
        <v>Vinfast VF7 Plus (TC) - Kính</v>
      </c>
      <c r="Y17" s="150">
        <f>CSG!H27</f>
        <v>15000000</v>
      </c>
      <c r="Z17" s="308" t="str">
        <f t="shared" si="17"/>
        <v>Vinfast VF7 Plus (TC) - Kính</v>
      </c>
      <c r="AA17" s="150">
        <f>CSG!F27</f>
        <v>35000000</v>
      </c>
      <c r="AB17" s="308" t="str">
        <f t="shared" si="1"/>
        <v>Vinfast VF7 Plus (TC) - Kính</v>
      </c>
      <c r="AC17" s="150">
        <f>CSG!J27</f>
        <v>50000000</v>
      </c>
      <c r="AD17" s="919"/>
      <c r="AE17" s="326" t="str">
        <f t="shared" si="2"/>
        <v>Vinfast VF7 Plus (TC) - Kính</v>
      </c>
      <c r="AF17" s="286">
        <f t="shared" si="3"/>
        <v>0</v>
      </c>
      <c r="AG17" s="159"/>
      <c r="AH17" s="106"/>
      <c r="AI17" s="106"/>
      <c r="AJ17" s="106"/>
      <c r="AK17" s="106"/>
      <c r="AM17" s="326" t="str">
        <f t="shared" si="60"/>
        <v>Vinfast VF7 Plus (TC) - Kính</v>
      </c>
      <c r="AN17" s="286">
        <f>CSG!Z27</f>
        <v>930240000</v>
      </c>
      <c r="AP17" s="326" t="str">
        <f>AM17</f>
        <v>Vinfast VF7 Plus (TC) - Kính</v>
      </c>
      <c r="AQ17" s="325" t="str">
        <f>CSG!R27</f>
        <v>Miễn phí sạc 02 năm tại VGreen</v>
      </c>
      <c r="AR17" s="326" t="str">
        <f>AP17</f>
        <v>Vinfast VF7 Plus (TC) - Kính</v>
      </c>
      <c r="AS17" s="325" t="str">
        <f>CSG!S27</f>
        <v>Miễn phí bãi đổ xe và ưu tiên hệ sinh thái VINGROUP</v>
      </c>
      <c r="AT17" s="327" t="str">
        <f t="shared" si="20"/>
        <v>Vinfast VF7 Plus (TC) - Kính</v>
      </c>
      <c r="AU17" s="325">
        <f>CSG!T27</f>
        <v>0</v>
      </c>
      <c r="AV17" s="327" t="str">
        <f t="shared" si="21"/>
        <v>Vinfast VF7 Plus (TC) - Kính</v>
      </c>
      <c r="AW17" s="325">
        <f>CSG!U27</f>
        <v>0</v>
      </c>
      <c r="AX17" s="327" t="str">
        <f>AV17</f>
        <v>Vinfast VF7 Plus (TC) - Kính</v>
      </c>
      <c r="AY17" s="325">
        <f>CSG!V27</f>
        <v>0</v>
      </c>
      <c r="AZ17" s="327" t="str">
        <f t="shared" si="53"/>
        <v>Vinfast VF7 Plus (TC) - Kính</v>
      </c>
      <c r="BA17" s="325">
        <f>CSG!W27</f>
        <v>0</v>
      </c>
      <c r="BC17" s="327" t="str">
        <f t="shared" si="61"/>
        <v>Vinfast VF7 Plus (TC) - Kính</v>
      </c>
      <c r="BD17" s="325" t="s">
        <v>542</v>
      </c>
      <c r="BE17" s="327" t="str">
        <f t="shared" si="54"/>
        <v>Vinfast VF7 Plus (TC) - Kính</v>
      </c>
      <c r="BF17" s="325" t="s">
        <v>548</v>
      </c>
      <c r="BG17" s="327" t="str">
        <f t="shared" si="55"/>
        <v>Vinfast VF7 Plus (TC) - Kính</v>
      </c>
      <c r="BH17" s="325" t="s">
        <v>556</v>
      </c>
      <c r="BI17" s="327" t="str">
        <f t="shared" si="56"/>
        <v>Vinfast VF7 Plus (TC) - Kính</v>
      </c>
      <c r="BJ17" s="325" t="s">
        <v>563</v>
      </c>
      <c r="BK17" s="327" t="str">
        <f t="shared" si="47"/>
        <v>Vinfast VF7 Plus (TC) - Kính</v>
      </c>
      <c r="BL17" s="325" t="s">
        <v>577</v>
      </c>
    </row>
    <row r="18" spans="1:64" ht="19.5" customHeight="1">
      <c r="A18" s="920"/>
      <c r="B18" s="326" t="str">
        <f>CSG!B28</f>
        <v>Vinfast VF7 Plus (NC) - Kính</v>
      </c>
      <c r="C18" s="101">
        <f>CSG!C28</f>
        <v>1019000000</v>
      </c>
      <c r="E18" s="920"/>
      <c r="F18" s="326" t="str">
        <f t="shared" si="57"/>
        <v>Vinfast VF7 Plus (NC) - Kính</v>
      </c>
      <c r="G18" s="101"/>
      <c r="H18" s="286">
        <f t="shared" si="10"/>
        <v>0</v>
      </c>
      <c r="I18" s="286"/>
      <c r="J18" s="284"/>
      <c r="K18" s="284"/>
      <c r="L18" s="284"/>
      <c r="M18" s="920"/>
      <c r="N18" s="326" t="str">
        <f t="shared" si="58"/>
        <v>Vinfast VF7 Plus (NC) - Kính</v>
      </c>
      <c r="O18" s="101">
        <f t="shared" si="13"/>
        <v>1019000000</v>
      </c>
      <c r="P18" s="150">
        <f>CSG!D28</f>
        <v>40760000</v>
      </c>
      <c r="Q18" s="150">
        <f>CSG!G28</f>
        <v>10000000</v>
      </c>
      <c r="R18" s="150">
        <f>CSG!H28</f>
        <v>15000000</v>
      </c>
      <c r="S18" s="150">
        <f>CSG!I28</f>
        <v>0</v>
      </c>
      <c r="T18" s="308" t="str">
        <f t="shared" si="14"/>
        <v>Vinfast VF7 Plus (NC) - Kính</v>
      </c>
      <c r="U18" s="150">
        <f>CSG!E28</f>
        <v>20000000</v>
      </c>
      <c r="V18" s="308" t="str">
        <f t="shared" si="15"/>
        <v>Vinfast VF7 Plus (NC) - Kính</v>
      </c>
      <c r="W18" s="150">
        <f>CSG!G28</f>
        <v>10000000</v>
      </c>
      <c r="X18" s="308" t="str">
        <f t="shared" si="16"/>
        <v>Vinfast VF7 Plus (NC) - Kính</v>
      </c>
      <c r="Y18" s="150">
        <f>CSG!H28</f>
        <v>15000000</v>
      </c>
      <c r="Z18" s="308" t="str">
        <f t="shared" si="17"/>
        <v>Vinfast VF7 Plus (NC) - Kính</v>
      </c>
      <c r="AA18" s="150">
        <f>CSG!F28</f>
        <v>35000000</v>
      </c>
      <c r="AB18" s="308" t="str">
        <f t="shared" si="1"/>
        <v>Vinfast VF7 Plus (NC) - Kính</v>
      </c>
      <c r="AC18" s="150">
        <f>CSG!J28</f>
        <v>50000000</v>
      </c>
      <c r="AD18" s="920"/>
      <c r="AE18" s="326" t="str">
        <f t="shared" si="2"/>
        <v>Vinfast VF7 Plus (NC) - Kính</v>
      </c>
      <c r="AF18" s="286">
        <f t="shared" si="3"/>
        <v>0</v>
      </c>
      <c r="AG18" s="159"/>
      <c r="AH18" s="106"/>
      <c r="AI18" s="106"/>
      <c r="AJ18" s="106"/>
      <c r="AK18" s="106"/>
      <c r="AM18" s="326" t="str">
        <f t="shared" si="60"/>
        <v>Vinfast VF7 Plus (NC) - Kính</v>
      </c>
      <c r="AN18" s="286">
        <f>CSG!Z28</f>
        <v>978240000</v>
      </c>
      <c r="AP18" s="326" t="str">
        <f>AM18</f>
        <v>Vinfast VF7 Plus (NC) - Kính</v>
      </c>
      <c r="AQ18" s="325" t="str">
        <f>CSG!R28</f>
        <v>Miễn phí sạc 02 năm tại VGreen</v>
      </c>
      <c r="AR18" s="326" t="str">
        <f>AP18</f>
        <v>Vinfast VF7 Plus (NC) - Kính</v>
      </c>
      <c r="AS18" s="325" t="str">
        <f>CSG!S28</f>
        <v>Miễn phí bãi đổ xe và ưu tiên hệ sinh thái VINGROUP</v>
      </c>
      <c r="AT18" s="327" t="str">
        <f>AR18</f>
        <v>Vinfast VF7 Plus (NC) - Kính</v>
      </c>
      <c r="AU18" s="325">
        <f>CSG!T28</f>
        <v>0</v>
      </c>
      <c r="AV18" s="327" t="str">
        <f>AT18</f>
        <v>Vinfast VF7 Plus (NC) - Kính</v>
      </c>
      <c r="AW18" s="325">
        <f>CSG!U28</f>
        <v>0</v>
      </c>
      <c r="AX18" s="327" t="str">
        <f>AV18</f>
        <v>Vinfast VF7 Plus (NC) - Kính</v>
      </c>
      <c r="AY18" s="325">
        <f>CSG!V28</f>
        <v>0</v>
      </c>
      <c r="AZ18" s="327" t="str">
        <f t="shared" si="53"/>
        <v>Vinfast VF7 Plus (NC) - Kính</v>
      </c>
      <c r="BA18" s="325">
        <f>CSG!W28</f>
        <v>0</v>
      </c>
      <c r="BC18" s="327" t="str">
        <f t="shared" si="61"/>
        <v>Vinfast VF7 Plus (NC) - Kính</v>
      </c>
      <c r="BD18" s="325" t="s">
        <v>542</v>
      </c>
      <c r="BE18" s="327" t="str">
        <f t="shared" si="54"/>
        <v>Vinfast VF7 Plus (NC) - Kính</v>
      </c>
      <c r="BF18" s="325" t="s">
        <v>549</v>
      </c>
      <c r="BG18" s="327" t="str">
        <f t="shared" si="55"/>
        <v>Vinfast VF7 Plus (NC) - Kính</v>
      </c>
      <c r="BH18" s="325" t="s">
        <v>556</v>
      </c>
      <c r="BI18" s="327" t="str">
        <f t="shared" si="56"/>
        <v>Vinfast VF7 Plus (NC) - Kính</v>
      </c>
      <c r="BJ18" s="325" t="s">
        <v>563</v>
      </c>
      <c r="BK18" s="327" t="str">
        <f t="shared" si="47"/>
        <v>Vinfast VF7 Plus (NC) - Kính</v>
      </c>
      <c r="BL18" s="325" t="s">
        <v>577</v>
      </c>
    </row>
    <row r="19" spans="1:64">
      <c r="A19" s="905" t="str">
        <f>CSG!A29</f>
        <v>VF.8</v>
      </c>
      <c r="B19" s="96" t="str">
        <f>CSG!B30</f>
        <v>Vinfast VF8 Eco (TC)</v>
      </c>
      <c r="C19" s="101">
        <f>CSG!C30</f>
        <v>1019000000</v>
      </c>
      <c r="E19" s="905" t="str">
        <f>A19</f>
        <v>VF.8</v>
      </c>
      <c r="F19" s="96" t="str">
        <f>B19</f>
        <v>Vinfast VF8 Eco (TC)</v>
      </c>
      <c r="G19" s="101"/>
      <c r="H19" s="286">
        <f t="shared" si="10"/>
        <v>0</v>
      </c>
      <c r="I19" s="287"/>
      <c r="J19" s="106"/>
      <c r="K19" s="106"/>
      <c r="M19" s="905" t="str">
        <f>E19</f>
        <v>VF.8</v>
      </c>
      <c r="N19" s="96" t="str">
        <f>B19</f>
        <v>Vinfast VF8 Eco (TC)</v>
      </c>
      <c r="O19" s="101">
        <f t="shared" si="13"/>
        <v>1019000000</v>
      </c>
      <c r="P19" s="150">
        <f>CSG!D30</f>
        <v>40760000</v>
      </c>
      <c r="Q19" s="150">
        <f>CSG!G30</f>
        <v>15000000</v>
      </c>
      <c r="R19" s="150">
        <f>CSG!H30</f>
        <v>20000000</v>
      </c>
      <c r="S19" s="150">
        <f>CSG!I30</f>
        <v>0</v>
      </c>
      <c r="T19" s="308" t="str">
        <f t="shared" si="14"/>
        <v>Vinfast VF8 Eco (TC)</v>
      </c>
      <c r="U19" s="150">
        <f>CSG!E30</f>
        <v>30000000</v>
      </c>
      <c r="V19" s="308" t="str">
        <f t="shared" si="15"/>
        <v>Vinfast VF8 Eco (TC)</v>
      </c>
      <c r="W19" s="150">
        <f>CSG!G30</f>
        <v>15000000</v>
      </c>
      <c r="X19" s="308" t="str">
        <f t="shared" si="16"/>
        <v>Vinfast VF8 Eco (TC)</v>
      </c>
      <c r="Y19" s="150">
        <f>CSG!H30</f>
        <v>20000000</v>
      </c>
      <c r="Z19" s="308" t="str">
        <f t="shared" si="17"/>
        <v>Vinfast VF8 Eco (TC)</v>
      </c>
      <c r="AA19" s="150">
        <f>CSG!F30</f>
        <v>50000000</v>
      </c>
      <c r="AB19" s="308" t="str">
        <f t="shared" si="1"/>
        <v>Vinfast VF8 Eco (TC)</v>
      </c>
      <c r="AC19" s="150">
        <f>CSG!J30</f>
        <v>70000000</v>
      </c>
      <c r="AD19" s="905" t="s">
        <v>47</v>
      </c>
      <c r="AE19" s="96" t="str">
        <f>B19</f>
        <v>Vinfast VF8 Eco (TC)</v>
      </c>
      <c r="AF19" s="286">
        <f t="shared" si="3"/>
        <v>0</v>
      </c>
      <c r="AG19" s="159"/>
      <c r="AH19" s="106"/>
      <c r="AI19" s="106"/>
      <c r="AJ19" s="106"/>
      <c r="AK19" s="106"/>
      <c r="AM19" s="96" t="str">
        <f>B19</f>
        <v>Vinfast VF8 Eco (TC)</v>
      </c>
      <c r="AN19" s="286">
        <f>CSG!Z30</f>
        <v>978240000</v>
      </c>
      <c r="AP19" s="96" t="str">
        <f>AM19</f>
        <v>Vinfast VF8 Eco (TC)</v>
      </c>
      <c r="AQ19" s="217" t="str">
        <f>CSG!R30</f>
        <v>Miễn phí sạc 02 năm tại VGreen</v>
      </c>
      <c r="AR19" s="96" t="str">
        <f t="shared" si="19"/>
        <v>Vinfast VF8 Eco (TC)</v>
      </c>
      <c r="AS19" s="217" t="str">
        <f>CSG!S30</f>
        <v>Miễn phí bãi đổ xe và ưu tiên hệ sinh thái VINGROUP</v>
      </c>
      <c r="AT19" s="278" t="str">
        <f t="shared" si="20"/>
        <v>Vinfast VF8 Eco (TC)</v>
      </c>
      <c r="AU19" s="217">
        <f>CSG!T30</f>
        <v>0</v>
      </c>
      <c r="AV19" s="278" t="str">
        <f t="shared" si="21"/>
        <v>Vinfast VF8 Eco (TC)</v>
      </c>
      <c r="AW19" s="217">
        <f>CSG!U30</f>
        <v>0</v>
      </c>
      <c r="AX19" s="278" t="str">
        <f t="shared" si="22"/>
        <v>Vinfast VF8 Eco (TC)</v>
      </c>
      <c r="AY19" s="217">
        <f>CSG!V30</f>
        <v>0</v>
      </c>
      <c r="AZ19" s="278" t="str">
        <f t="shared" si="53"/>
        <v>Vinfast VF8 Eco (TC)</v>
      </c>
      <c r="BA19" s="217">
        <f>CSG!W30</f>
        <v>0</v>
      </c>
      <c r="BC19" s="278" t="str">
        <f>AZ19</f>
        <v>Vinfast VF8 Eco (TC)</v>
      </c>
      <c r="BD19" s="217" t="s">
        <v>542</v>
      </c>
      <c r="BE19" s="278" t="str">
        <f t="shared" si="54"/>
        <v>Vinfast VF8 Eco (TC)</v>
      </c>
      <c r="BF19" s="217" t="s">
        <v>548</v>
      </c>
      <c r="BG19" s="278" t="str">
        <f t="shared" si="55"/>
        <v>Vinfast VF8 Eco (TC)</v>
      </c>
      <c r="BH19" s="217" t="s">
        <v>555</v>
      </c>
      <c r="BI19" s="278" t="str">
        <f t="shared" si="56"/>
        <v>Vinfast VF8 Eco (TC)</v>
      </c>
      <c r="BJ19" s="217" t="s">
        <v>564</v>
      </c>
      <c r="BK19" s="278" t="str">
        <f t="shared" si="47"/>
        <v>Vinfast VF8 Eco (TC)</v>
      </c>
      <c r="BL19" s="217" t="s">
        <v>580</v>
      </c>
    </row>
    <row r="20" spans="1:64">
      <c r="A20" s="909"/>
      <c r="B20" s="96" t="str">
        <f>CSG!B31</f>
        <v>Vinfast VF8 Eco (NC)</v>
      </c>
      <c r="C20" s="101">
        <f>CSG!C31</f>
        <v>1069000000</v>
      </c>
      <c r="E20" s="909"/>
      <c r="F20" s="96" t="str">
        <f t="shared" ref="F20:F30" si="62">B20</f>
        <v>Vinfast VF8 Eco (NC)</v>
      </c>
      <c r="G20" s="101"/>
      <c r="H20" s="286">
        <f t="shared" si="10"/>
        <v>0</v>
      </c>
      <c r="I20" s="287"/>
      <c r="J20" s="105"/>
      <c r="K20" s="105"/>
      <c r="M20" s="909"/>
      <c r="N20" s="96" t="str">
        <f t="shared" ref="N20:N21" si="63">B20</f>
        <v>Vinfast VF8 Eco (NC)</v>
      </c>
      <c r="O20" s="101">
        <f t="shared" si="13"/>
        <v>1069000000</v>
      </c>
      <c r="P20" s="150">
        <f>CSG!D31</f>
        <v>42760000</v>
      </c>
      <c r="Q20" s="150">
        <f>CSG!G31</f>
        <v>15000000</v>
      </c>
      <c r="R20" s="150">
        <f>CSG!H31</f>
        <v>20000000</v>
      </c>
      <c r="S20" s="150">
        <f>CSG!I31</f>
        <v>0</v>
      </c>
      <c r="T20" s="308" t="str">
        <f t="shared" si="14"/>
        <v>Vinfast VF8 Eco (NC)</v>
      </c>
      <c r="U20" s="150">
        <f>CSG!E31</f>
        <v>30000000</v>
      </c>
      <c r="V20" s="308" t="str">
        <f t="shared" si="15"/>
        <v>Vinfast VF8 Eco (NC)</v>
      </c>
      <c r="W20" s="150">
        <f>CSG!G31</f>
        <v>15000000</v>
      </c>
      <c r="X20" s="308" t="str">
        <f t="shared" si="16"/>
        <v>Vinfast VF8 Eco (NC)</v>
      </c>
      <c r="Y20" s="150">
        <f>CSG!H31</f>
        <v>20000000</v>
      </c>
      <c r="Z20" s="308" t="str">
        <f t="shared" si="17"/>
        <v>Vinfast VF8 Eco (NC)</v>
      </c>
      <c r="AA20" s="150">
        <f>CSG!F31</f>
        <v>50000000</v>
      </c>
      <c r="AB20" s="308" t="str">
        <f t="shared" si="1"/>
        <v>Vinfast VF8 Eco (NC)</v>
      </c>
      <c r="AC20" s="150">
        <f>CSG!J31</f>
        <v>70000000</v>
      </c>
      <c r="AD20" s="909"/>
      <c r="AE20" s="96" t="str">
        <f>B20</f>
        <v>Vinfast VF8 Eco (NC)</v>
      </c>
      <c r="AF20" s="286">
        <f t="shared" si="3"/>
        <v>0</v>
      </c>
      <c r="AG20" s="159"/>
      <c r="AH20" s="105"/>
      <c r="AI20" s="105"/>
      <c r="AJ20" s="105"/>
      <c r="AK20" s="105"/>
      <c r="AM20" s="96" t="str">
        <f>B20</f>
        <v>Vinfast VF8 Eco (NC)</v>
      </c>
      <c r="AN20" s="286">
        <f>CSG!Z31</f>
        <v>1026240000</v>
      </c>
      <c r="AP20" s="96" t="str">
        <f t="shared" ref="AP20:AP21" si="64">AM20</f>
        <v>Vinfast VF8 Eco (NC)</v>
      </c>
      <c r="AQ20" s="217" t="str">
        <f>CSG!R31</f>
        <v>Miễn phí sạc 02 năm tại VGreen</v>
      </c>
      <c r="AR20" s="96" t="str">
        <f t="shared" si="19"/>
        <v>Vinfast VF8 Eco (NC)</v>
      </c>
      <c r="AS20" s="217" t="str">
        <f>CSG!S31</f>
        <v>Miễn phí bãi đổ xe và ưu tiên hệ sinh thái VINGROUP</v>
      </c>
      <c r="AT20" s="278" t="str">
        <f t="shared" si="20"/>
        <v>Vinfast VF8 Eco (NC)</v>
      </c>
      <c r="AU20" s="217">
        <f>CSG!T31</f>
        <v>0</v>
      </c>
      <c r="AV20" s="278" t="str">
        <f t="shared" si="21"/>
        <v>Vinfast VF8 Eco (NC)</v>
      </c>
      <c r="AW20" s="217">
        <f>CSG!U31</f>
        <v>0</v>
      </c>
      <c r="AX20" s="278" t="str">
        <f t="shared" si="22"/>
        <v>Vinfast VF8 Eco (NC)</v>
      </c>
      <c r="AY20" s="217">
        <f>CSG!V31</f>
        <v>0</v>
      </c>
      <c r="AZ20" s="278" t="str">
        <f t="shared" ref="AZ20:AZ21" si="65">AX20</f>
        <v>Vinfast VF8 Eco (NC)</v>
      </c>
      <c r="BA20" s="217">
        <f>CSG!W31</f>
        <v>0</v>
      </c>
      <c r="BC20" s="278" t="str">
        <f t="shared" ref="BC20:BC21" si="66">AZ20</f>
        <v>Vinfast VF8 Eco (NC)</v>
      </c>
      <c r="BD20" s="217" t="s">
        <v>542</v>
      </c>
      <c r="BE20" s="278" t="str">
        <f t="shared" si="54"/>
        <v>Vinfast VF8 Eco (NC)</v>
      </c>
      <c r="BF20" s="217" t="s">
        <v>548</v>
      </c>
      <c r="BG20" s="278" t="str">
        <f t="shared" si="55"/>
        <v>Vinfast VF8 Eco (NC)</v>
      </c>
      <c r="BH20" s="217" t="s">
        <v>556</v>
      </c>
      <c r="BI20" s="278" t="str">
        <f t="shared" si="56"/>
        <v>Vinfast VF8 Eco (NC)</v>
      </c>
      <c r="BJ20" s="217" t="s">
        <v>565</v>
      </c>
      <c r="BK20" s="278" t="str">
        <f t="shared" si="47"/>
        <v>Vinfast VF8 Eco (NC)</v>
      </c>
      <c r="BL20" s="217" t="s">
        <v>580</v>
      </c>
    </row>
    <row r="21" spans="1:64">
      <c r="A21" s="906"/>
      <c r="B21" s="96" t="str">
        <f>CSG!B32</f>
        <v>Vinfast VF8 Plus</v>
      </c>
      <c r="C21" s="101">
        <f>CSG!C32</f>
        <v>1199000000</v>
      </c>
      <c r="E21" s="906"/>
      <c r="F21" s="96" t="str">
        <f t="shared" si="62"/>
        <v>Vinfast VF8 Plus</v>
      </c>
      <c r="G21" s="101"/>
      <c r="H21" s="286">
        <f t="shared" si="10"/>
        <v>0</v>
      </c>
      <c r="I21" s="287"/>
      <c r="J21" s="105"/>
      <c r="K21" s="105"/>
      <c r="M21" s="906"/>
      <c r="N21" s="96" t="str">
        <f t="shared" si="63"/>
        <v>Vinfast VF8 Plus</v>
      </c>
      <c r="O21" s="101">
        <f t="shared" si="13"/>
        <v>1199000000</v>
      </c>
      <c r="P21" s="150">
        <f>CSG!D32</f>
        <v>47960000</v>
      </c>
      <c r="Q21" s="150">
        <f>CSG!G32</f>
        <v>15000000</v>
      </c>
      <c r="R21" s="150">
        <f>CSG!H32</f>
        <v>20000000</v>
      </c>
      <c r="S21" s="150">
        <f>CSG!I32</f>
        <v>0</v>
      </c>
      <c r="T21" s="308" t="str">
        <f t="shared" si="14"/>
        <v>Vinfast VF8 Plus</v>
      </c>
      <c r="U21" s="150">
        <f>CSG!E32</f>
        <v>35000000</v>
      </c>
      <c r="V21" s="308" t="str">
        <f t="shared" si="15"/>
        <v>Vinfast VF8 Plus</v>
      </c>
      <c r="W21" s="150">
        <f>CSG!G32</f>
        <v>15000000</v>
      </c>
      <c r="X21" s="308" t="str">
        <f t="shared" si="16"/>
        <v>Vinfast VF8 Plus</v>
      </c>
      <c r="Y21" s="150">
        <f>CSG!H32</f>
        <v>20000000</v>
      </c>
      <c r="Z21" s="308" t="str">
        <f t="shared" si="17"/>
        <v>Vinfast VF8 Plus</v>
      </c>
      <c r="AA21" s="150">
        <f>CSG!F32</f>
        <v>50000000</v>
      </c>
      <c r="AB21" s="308" t="str">
        <f t="shared" si="1"/>
        <v>Vinfast VF8 Plus</v>
      </c>
      <c r="AC21" s="150">
        <f>CSG!J32</f>
        <v>70000000</v>
      </c>
      <c r="AD21" s="906"/>
      <c r="AE21" s="96" t="str">
        <f>B21</f>
        <v>Vinfast VF8 Plus</v>
      </c>
      <c r="AF21" s="286">
        <f t="shared" si="3"/>
        <v>0</v>
      </c>
      <c r="AG21" s="159"/>
      <c r="AH21" s="105"/>
      <c r="AI21" s="105"/>
      <c r="AJ21" s="105"/>
      <c r="AK21" s="105"/>
      <c r="AM21" s="96" t="str">
        <f>B21</f>
        <v>Vinfast VF8 Plus</v>
      </c>
      <c r="AN21" s="286">
        <f>CSG!Z32</f>
        <v>1151040000</v>
      </c>
      <c r="AP21" s="96" t="str">
        <f t="shared" si="64"/>
        <v>Vinfast VF8 Plus</v>
      </c>
      <c r="AQ21" s="217" t="str">
        <f>CSG!R32</f>
        <v>Miễn phí sạc 02 năm tại VGreen</v>
      </c>
      <c r="AR21" s="96" t="str">
        <f t="shared" si="19"/>
        <v>Vinfast VF8 Plus</v>
      </c>
      <c r="AS21" s="217" t="str">
        <f>CSG!S32</f>
        <v>Miễn phí bãi đổ xe và ưu tiên hệ sinh thái VINGROUP</v>
      </c>
      <c r="AT21" s="278" t="str">
        <f t="shared" si="20"/>
        <v>Vinfast VF8 Plus</v>
      </c>
      <c r="AU21" s="217">
        <f>CSG!T32</f>
        <v>0</v>
      </c>
      <c r="AV21" s="278" t="str">
        <f t="shared" si="21"/>
        <v>Vinfast VF8 Plus</v>
      </c>
      <c r="AW21" s="217">
        <f>CSG!U32</f>
        <v>0</v>
      </c>
      <c r="AX21" s="278" t="str">
        <f t="shared" si="22"/>
        <v>Vinfast VF8 Plus</v>
      </c>
      <c r="AY21" s="217">
        <f>CSG!V32</f>
        <v>0</v>
      </c>
      <c r="AZ21" s="278" t="str">
        <f t="shared" si="65"/>
        <v>Vinfast VF8 Plus</v>
      </c>
      <c r="BA21" s="217">
        <f>CSG!W32</f>
        <v>0</v>
      </c>
      <c r="BC21" s="278" t="str">
        <f t="shared" si="66"/>
        <v>Vinfast VF8 Plus</v>
      </c>
      <c r="BD21" s="217" t="s">
        <v>542</v>
      </c>
      <c r="BE21" s="278" t="str">
        <f t="shared" si="54"/>
        <v>Vinfast VF8 Plus</v>
      </c>
      <c r="BF21" s="217" t="s">
        <v>550</v>
      </c>
      <c r="BG21" s="278" t="str">
        <f t="shared" si="55"/>
        <v>Vinfast VF8 Plus</v>
      </c>
      <c r="BH21" s="217" t="s">
        <v>556</v>
      </c>
      <c r="BI21" s="278" t="str">
        <f t="shared" si="56"/>
        <v>Vinfast VF8 Plus</v>
      </c>
      <c r="BJ21" s="217" t="s">
        <v>565</v>
      </c>
      <c r="BK21" s="278" t="str">
        <f t="shared" si="47"/>
        <v>Vinfast VF8 Plus</v>
      </c>
      <c r="BL21" s="217" t="s">
        <v>579</v>
      </c>
    </row>
    <row r="22" spans="1:64">
      <c r="A22" s="910" t="str">
        <f>CSG!A33</f>
        <v>VF.9</v>
      </c>
      <c r="B22" s="97" t="str">
        <f>CSG!B34</f>
        <v>Vinfast VF9 Eco - 7 Chỗ</v>
      </c>
      <c r="C22" s="101">
        <f>CSG!C34</f>
        <v>1499000000</v>
      </c>
      <c r="E22" s="910" t="str">
        <f>A22</f>
        <v>VF.9</v>
      </c>
      <c r="F22" s="97" t="str">
        <f t="shared" si="62"/>
        <v>Vinfast VF9 Eco - 7 Chỗ</v>
      </c>
      <c r="G22" s="101"/>
      <c r="H22" s="286">
        <f t="shared" si="10"/>
        <v>0</v>
      </c>
      <c r="I22" s="287"/>
      <c r="J22" s="105"/>
      <c r="K22" s="105"/>
      <c r="M22" s="910" t="str">
        <f>A22</f>
        <v>VF.9</v>
      </c>
      <c r="N22" s="97" t="str">
        <f>F22</f>
        <v>Vinfast VF9 Eco - 7 Chỗ</v>
      </c>
      <c r="O22" s="101">
        <f t="shared" si="13"/>
        <v>1499000000</v>
      </c>
      <c r="P22" s="150">
        <f>CSG!D34</f>
        <v>59960000</v>
      </c>
      <c r="Q22" s="150">
        <f>CSG!G34</f>
        <v>30000000</v>
      </c>
      <c r="R22" s="150">
        <f>CSG!H34</f>
        <v>25000000</v>
      </c>
      <c r="S22" s="150">
        <f>CSG!I34</f>
        <v>0</v>
      </c>
      <c r="T22" s="308" t="str">
        <f t="shared" si="14"/>
        <v>Vinfast VF9 Eco - 7 Chỗ</v>
      </c>
      <c r="U22" s="150">
        <f>CSG!E34</f>
        <v>40000000</v>
      </c>
      <c r="V22" s="308" t="str">
        <f t="shared" si="15"/>
        <v>Vinfast VF9 Eco - 7 Chỗ</v>
      </c>
      <c r="W22" s="150">
        <f>CSG!G34</f>
        <v>30000000</v>
      </c>
      <c r="X22" s="308" t="str">
        <f t="shared" si="16"/>
        <v>Vinfast VF9 Eco - 7 Chỗ</v>
      </c>
      <c r="Y22" s="150">
        <f>CSG!H34</f>
        <v>25000000</v>
      </c>
      <c r="Z22" s="308" t="str">
        <f t="shared" si="17"/>
        <v>Vinfast VF9 Eco - 7 Chỗ</v>
      </c>
      <c r="AA22" s="150">
        <f>CSG!F34</f>
        <v>70000000</v>
      </c>
      <c r="AB22" s="308" t="str">
        <f t="shared" si="1"/>
        <v>Vinfast VF9 Eco - 7 Chỗ</v>
      </c>
      <c r="AC22" s="150">
        <f>CSG!J34</f>
        <v>100000000</v>
      </c>
      <c r="AD22" s="910" t="str">
        <f>M22</f>
        <v>VF.9</v>
      </c>
      <c r="AE22" s="97" t="str">
        <f>N22</f>
        <v>Vinfast VF9 Eco - 7 Chỗ</v>
      </c>
      <c r="AF22" s="286">
        <f t="shared" si="3"/>
        <v>0</v>
      </c>
      <c r="AG22" s="159"/>
      <c r="AH22" s="105"/>
      <c r="AI22" s="105"/>
      <c r="AJ22" s="105"/>
      <c r="AK22" s="105"/>
      <c r="AM22" s="97" t="str">
        <f>AE22</f>
        <v>Vinfast VF9 Eco - 7 Chỗ</v>
      </c>
      <c r="AN22" s="286">
        <f>CSG!Z34</f>
        <v>1439040000</v>
      </c>
      <c r="AP22" s="97" t="str">
        <f>AM22</f>
        <v>Vinfast VF9 Eco - 7 Chỗ</v>
      </c>
      <c r="AQ22" s="328" t="str">
        <f>CSG!R34</f>
        <v>Miễn phí sạc 02 năm tại VGreen</v>
      </c>
      <c r="AR22" s="97" t="str">
        <f t="shared" si="19"/>
        <v>Vinfast VF9 Eco - 7 Chỗ</v>
      </c>
      <c r="AS22" s="328" t="str">
        <f>CSG!S34</f>
        <v>Miễn phí bãi đổ xe và ưu tiên hệ sinh thái VINGROUP</v>
      </c>
      <c r="AT22" s="329" t="str">
        <f t="shared" si="20"/>
        <v>Vinfast VF9 Eco - 7 Chỗ</v>
      </c>
      <c r="AU22" s="328">
        <f>CSG!T34</f>
        <v>0</v>
      </c>
      <c r="AV22" s="329" t="str">
        <f t="shared" si="21"/>
        <v>Vinfast VF9 Eco - 7 Chỗ</v>
      </c>
      <c r="AW22" s="328">
        <f>CSG!U34</f>
        <v>0</v>
      </c>
      <c r="AX22" s="329" t="str">
        <f>AV22</f>
        <v>Vinfast VF9 Eco - 7 Chỗ</v>
      </c>
      <c r="AY22" s="328">
        <f>CSG!V34</f>
        <v>0</v>
      </c>
      <c r="AZ22" s="329" t="str">
        <f>AX22</f>
        <v>Vinfast VF9 Eco - 7 Chỗ</v>
      </c>
      <c r="BA22" s="328">
        <f>CSG!W34</f>
        <v>0</v>
      </c>
      <c r="BC22" s="329" t="str">
        <f>AZ22</f>
        <v>Vinfast VF9 Eco - 7 Chỗ</v>
      </c>
      <c r="BD22" s="328" t="s">
        <v>543</v>
      </c>
      <c r="BE22" s="329" t="str">
        <f>BC22</f>
        <v>Vinfast VF9 Eco - 7 Chỗ</v>
      </c>
      <c r="BF22" s="328" t="s">
        <v>550</v>
      </c>
      <c r="BG22" s="329" t="str">
        <f>BE22</f>
        <v>Vinfast VF9 Eco - 7 Chỗ</v>
      </c>
      <c r="BH22" s="328" t="s">
        <v>556</v>
      </c>
      <c r="BI22" s="329" t="str">
        <f>BG22</f>
        <v>Vinfast VF9 Eco - 7 Chỗ</v>
      </c>
      <c r="BJ22" s="328" t="s">
        <v>565</v>
      </c>
      <c r="BK22" s="329" t="str">
        <f>BI22</f>
        <v>Vinfast VF9 Eco - 7 Chỗ</v>
      </c>
      <c r="BL22" s="328" t="s">
        <v>578</v>
      </c>
    </row>
    <row r="23" spans="1:64">
      <c r="A23" s="911"/>
      <c r="B23" s="97" t="str">
        <f>CSG!B35</f>
        <v>Vinfast VF9 Plus - Trần Thép (7C)</v>
      </c>
      <c r="C23" s="101">
        <f>CSG!C35</f>
        <v>1699000000</v>
      </c>
      <c r="E23" s="911"/>
      <c r="F23" s="97" t="str">
        <f t="shared" si="62"/>
        <v>Vinfast VF9 Plus - Trần Thép (7C)</v>
      </c>
      <c r="G23" s="101"/>
      <c r="H23" s="286">
        <f t="shared" si="10"/>
        <v>0</v>
      </c>
      <c r="I23" s="287"/>
      <c r="J23" s="105"/>
      <c r="K23" s="105"/>
      <c r="M23" s="911"/>
      <c r="N23" s="97" t="str">
        <f>F23</f>
        <v>Vinfast VF9 Plus - Trần Thép (7C)</v>
      </c>
      <c r="O23" s="101">
        <f t="shared" si="13"/>
        <v>1699000000</v>
      </c>
      <c r="P23" s="150">
        <f>CSG!D35</f>
        <v>67960000</v>
      </c>
      <c r="Q23" s="150">
        <f>CSG!G35</f>
        <v>30000000</v>
      </c>
      <c r="R23" s="150">
        <f>CSG!H35</f>
        <v>25000000</v>
      </c>
      <c r="S23" s="150">
        <f>CSG!I35</f>
        <v>0</v>
      </c>
      <c r="T23" s="308" t="str">
        <f>N23</f>
        <v>Vinfast VF9 Plus - Trần Thép (7C)</v>
      </c>
      <c r="U23" s="150">
        <f>CSG!E35</f>
        <v>45000000</v>
      </c>
      <c r="V23" s="308" t="str">
        <f t="shared" si="15"/>
        <v>Vinfast VF9 Plus - Trần Thép (7C)</v>
      </c>
      <c r="W23" s="150">
        <f>CSG!G35</f>
        <v>30000000</v>
      </c>
      <c r="X23" s="308" t="str">
        <f t="shared" si="16"/>
        <v>Vinfast VF9 Plus - Trần Thép (7C)</v>
      </c>
      <c r="Y23" s="150">
        <f>CSG!H35</f>
        <v>25000000</v>
      </c>
      <c r="Z23" s="308" t="str">
        <f>N23</f>
        <v>Vinfast VF9 Plus - Trần Thép (7C)</v>
      </c>
      <c r="AA23" s="150">
        <f>CSG!F35</f>
        <v>70000000</v>
      </c>
      <c r="AB23" s="308" t="str">
        <f>N23</f>
        <v>Vinfast VF9 Plus - Trần Thép (7C)</v>
      </c>
      <c r="AC23" s="150">
        <f>CSG!J35</f>
        <v>100000000</v>
      </c>
      <c r="AD23" s="911"/>
      <c r="AE23" s="97" t="str">
        <f>N23</f>
        <v>Vinfast VF9 Plus - Trần Thép (7C)</v>
      </c>
      <c r="AF23" s="286">
        <f t="shared" si="3"/>
        <v>0</v>
      </c>
      <c r="AG23" s="159"/>
      <c r="AH23" s="105"/>
      <c r="AI23" s="105"/>
      <c r="AJ23" s="105"/>
      <c r="AK23" s="105"/>
      <c r="AM23" s="97" t="str">
        <f t="shared" ref="AM23" si="67">AE23</f>
        <v>Vinfast VF9 Plus - Trần Thép (7C)</v>
      </c>
      <c r="AN23" s="286">
        <f>CSG!Z35</f>
        <v>1631040000</v>
      </c>
      <c r="AP23" s="97" t="str">
        <f t="shared" ref="AP23:AP28" si="68">AM23</f>
        <v>Vinfast VF9 Plus - Trần Thép (7C)</v>
      </c>
      <c r="AQ23" s="328" t="str">
        <f>CSG!R35</f>
        <v>Miễn phí sạc 02 năm tại VGreen</v>
      </c>
      <c r="AR23" s="97" t="str">
        <f t="shared" si="19"/>
        <v>Vinfast VF9 Plus - Trần Thép (7C)</v>
      </c>
      <c r="AS23" s="328" t="str">
        <f>CSG!S35</f>
        <v>Miễn phí bãi đổ xe và ưu tiên hệ sinh thái VINGROUP</v>
      </c>
      <c r="AT23" s="329" t="str">
        <f t="shared" si="20"/>
        <v>Vinfast VF9 Plus - Trần Thép (7C)</v>
      </c>
      <c r="AU23" s="328">
        <f>CSG!T35</f>
        <v>0</v>
      </c>
      <c r="AV23" s="329" t="str">
        <f t="shared" si="21"/>
        <v>Vinfast VF9 Plus - Trần Thép (7C)</v>
      </c>
      <c r="AW23" s="328">
        <f>CSG!U35</f>
        <v>0</v>
      </c>
      <c r="AX23" s="329" t="str">
        <f t="shared" ref="AX23:AX28" si="69">AV23</f>
        <v>Vinfast VF9 Plus - Trần Thép (7C)</v>
      </c>
      <c r="AY23" s="328">
        <f>CSG!V35</f>
        <v>0</v>
      </c>
      <c r="AZ23" s="329" t="str">
        <f t="shared" ref="AZ23:AZ28" si="70">AX23</f>
        <v>Vinfast VF9 Plus - Trần Thép (7C)</v>
      </c>
      <c r="BA23" s="328">
        <f>CSG!W35</f>
        <v>0</v>
      </c>
      <c r="BC23" s="329" t="str">
        <f t="shared" ref="BC23:BC28" si="71">AZ23</f>
        <v>Vinfast VF9 Plus - Trần Thép (7C)</v>
      </c>
      <c r="BD23" s="328" t="s">
        <v>543</v>
      </c>
      <c r="BE23" s="329" t="str">
        <f t="shared" ref="BE23:BE28" si="72">BC23</f>
        <v>Vinfast VF9 Plus - Trần Thép (7C)</v>
      </c>
      <c r="BF23" s="328" t="s">
        <v>550</v>
      </c>
      <c r="BG23" s="329" t="str">
        <f t="shared" ref="BG23:BG28" si="73">BE23</f>
        <v>Vinfast VF9 Plus - Trần Thép (7C)</v>
      </c>
      <c r="BH23" s="328" t="s">
        <v>557</v>
      </c>
      <c r="BI23" s="329" t="str">
        <f t="shared" ref="BI23:BI28" si="74">BG23</f>
        <v>Vinfast VF9 Plus - Trần Thép (7C)</v>
      </c>
      <c r="BJ23" s="328" t="s">
        <v>565</v>
      </c>
      <c r="BK23" s="329" t="str">
        <f t="shared" ref="BK23:BK28" si="75">BI23</f>
        <v>Vinfast VF9 Plus - Trần Thép (7C)</v>
      </c>
      <c r="BL23" s="328" t="s">
        <v>581</v>
      </c>
    </row>
    <row r="24" spans="1:64">
      <c r="A24" s="911"/>
      <c r="B24" s="97" t="str">
        <f>CSG!B36</f>
        <v>Vinfast VF9 Plus - Trần Kính (7C)</v>
      </c>
      <c r="C24" s="101">
        <f>CSG!C36</f>
        <v>1728000000</v>
      </c>
      <c r="E24" s="911"/>
      <c r="F24" s="97" t="str">
        <f t="shared" si="62"/>
        <v>Vinfast VF9 Plus - Trần Kính (7C)</v>
      </c>
      <c r="G24" s="101"/>
      <c r="H24" s="286">
        <f t="shared" si="10"/>
        <v>0</v>
      </c>
      <c r="I24" s="287"/>
      <c r="J24" s="105"/>
      <c r="K24" s="105"/>
      <c r="M24" s="911"/>
      <c r="N24" s="97" t="str">
        <f t="shared" ref="N24:N25" si="76">F24</f>
        <v>Vinfast VF9 Plus - Trần Kính (7C)</v>
      </c>
      <c r="O24" s="101">
        <f t="shared" si="13"/>
        <v>1728000000</v>
      </c>
      <c r="P24" s="150">
        <f>CSG!D36</f>
        <v>69120000</v>
      </c>
      <c r="Q24" s="150">
        <f>CSG!G36</f>
        <v>30000000</v>
      </c>
      <c r="R24" s="150">
        <f>CSG!H36</f>
        <v>25000000</v>
      </c>
      <c r="S24" s="150">
        <f>CSG!I36</f>
        <v>0</v>
      </c>
      <c r="T24" s="308" t="str">
        <f t="shared" ref="T24:T25" si="77">N24</f>
        <v>Vinfast VF9 Plus - Trần Kính (7C)</v>
      </c>
      <c r="U24" s="150">
        <f>CSG!E36</f>
        <v>45000000</v>
      </c>
      <c r="V24" s="308" t="str">
        <f t="shared" si="15"/>
        <v>Vinfast VF9 Plus - Trần Kính (7C)</v>
      </c>
      <c r="W24" s="150">
        <f>CSG!G36</f>
        <v>30000000</v>
      </c>
      <c r="X24" s="308" t="str">
        <f t="shared" si="16"/>
        <v>Vinfast VF9 Plus - Trần Kính (7C)</v>
      </c>
      <c r="Y24" s="150">
        <f>CSG!H36</f>
        <v>25000000</v>
      </c>
      <c r="Z24" s="308" t="str">
        <f t="shared" ref="Z24:Z25" si="78">N24</f>
        <v>Vinfast VF9 Plus - Trần Kính (7C)</v>
      </c>
      <c r="AA24" s="150">
        <f>CSG!F36</f>
        <v>70000000</v>
      </c>
      <c r="AB24" s="308" t="str">
        <f t="shared" ref="AB24:AB25" si="79">N24</f>
        <v>Vinfast VF9 Plus - Trần Kính (7C)</v>
      </c>
      <c r="AC24" s="150">
        <f>CSG!J36</f>
        <v>100000000</v>
      </c>
      <c r="AD24" s="911"/>
      <c r="AE24" s="97" t="str">
        <f t="shared" ref="AE24:AE25" si="80">N24</f>
        <v>Vinfast VF9 Plus - Trần Kính (7C)</v>
      </c>
      <c r="AF24" s="286">
        <f t="shared" si="3"/>
        <v>0</v>
      </c>
      <c r="AG24" s="159"/>
      <c r="AH24" s="105"/>
      <c r="AI24" s="105"/>
      <c r="AJ24" s="105"/>
      <c r="AK24" s="105"/>
      <c r="AM24" s="97" t="str">
        <f t="shared" ref="AM24:AM25" si="81">AE24</f>
        <v>Vinfast VF9 Plus - Trần Kính (7C)</v>
      </c>
      <c r="AN24" s="286">
        <f>CSG!Z36</f>
        <v>1658880000</v>
      </c>
      <c r="AP24" s="97" t="str">
        <f t="shared" ref="AP24:AP25" si="82">AM24</f>
        <v>Vinfast VF9 Plus - Trần Kính (7C)</v>
      </c>
      <c r="AQ24" s="328" t="str">
        <f>CSG!R36</f>
        <v>Miễn phí sạc 02 năm tại VGreen</v>
      </c>
      <c r="AR24" s="97" t="str">
        <f t="shared" ref="AR24:AR25" si="83">AP24</f>
        <v>Vinfast VF9 Plus - Trần Kính (7C)</v>
      </c>
      <c r="AS24" s="328" t="str">
        <f>CSG!S36</f>
        <v>Miễn phí bãi đổ xe và ưu tiên hệ sinh thái VINGROUP</v>
      </c>
      <c r="AT24" s="329" t="str">
        <f t="shared" ref="AT24:AT25" si="84">AR24</f>
        <v>Vinfast VF9 Plus - Trần Kính (7C)</v>
      </c>
      <c r="AU24" s="328">
        <f>CSG!T36</f>
        <v>0</v>
      </c>
      <c r="AV24" s="329" t="str">
        <f t="shared" ref="AV24:AV25" si="85">AR24</f>
        <v>Vinfast VF9 Plus - Trần Kính (7C)</v>
      </c>
      <c r="AW24" s="328">
        <f>CSG!U36</f>
        <v>0</v>
      </c>
      <c r="AX24" s="329" t="str">
        <f t="shared" ref="AX24:AX25" si="86">AV24</f>
        <v>Vinfast VF9 Plus - Trần Kính (7C)</v>
      </c>
      <c r="AY24" s="328">
        <f>CSG!V36</f>
        <v>0</v>
      </c>
      <c r="AZ24" s="329" t="str">
        <f t="shared" ref="AZ24:AZ25" si="87">AX24</f>
        <v>Vinfast VF9 Plus - Trần Kính (7C)</v>
      </c>
      <c r="BA24" s="328">
        <f>CSG!W36</f>
        <v>0</v>
      </c>
      <c r="BC24" s="329" t="str">
        <f t="shared" si="71"/>
        <v>Vinfast VF9 Plus - Trần Kính (7C)</v>
      </c>
      <c r="BD24" s="328" t="s">
        <v>543</v>
      </c>
      <c r="BE24" s="329" t="str">
        <f t="shared" si="72"/>
        <v>Vinfast VF9 Plus - Trần Kính (7C)</v>
      </c>
      <c r="BF24" s="328" t="s">
        <v>550</v>
      </c>
      <c r="BG24" s="329" t="str">
        <f t="shared" si="73"/>
        <v>Vinfast VF9 Plus - Trần Kính (7C)</v>
      </c>
      <c r="BH24" s="328" t="s">
        <v>557</v>
      </c>
      <c r="BI24" s="329" t="str">
        <f t="shared" si="74"/>
        <v>Vinfast VF9 Plus - Trần Kính (7C)</v>
      </c>
      <c r="BJ24" s="328" t="s">
        <v>565</v>
      </c>
      <c r="BK24" s="329" t="str">
        <f t="shared" si="75"/>
        <v>Vinfast VF9 Plus - Trần Kính (7C)</v>
      </c>
      <c r="BL24" s="328" t="s">
        <v>581</v>
      </c>
    </row>
    <row r="25" spans="1:64">
      <c r="A25" s="911"/>
      <c r="B25" s="97" t="str">
        <f>CSG!B37</f>
        <v>Vinfast VF9 Plus - Trần Kính (6C)</v>
      </c>
      <c r="C25" s="101">
        <f>CSG!C37</f>
        <v>1760000000</v>
      </c>
      <c r="E25" s="911"/>
      <c r="F25" s="97" t="str">
        <f t="shared" si="62"/>
        <v>Vinfast VF9 Plus - Trần Kính (6C)</v>
      </c>
      <c r="G25" s="101"/>
      <c r="H25" s="286">
        <f t="shared" si="10"/>
        <v>0</v>
      </c>
      <c r="I25" s="287"/>
      <c r="J25" s="105"/>
      <c r="K25" s="105"/>
      <c r="M25" s="911"/>
      <c r="N25" s="97" t="str">
        <f t="shared" si="76"/>
        <v>Vinfast VF9 Plus - Trần Kính (6C)</v>
      </c>
      <c r="O25" s="101">
        <f t="shared" si="13"/>
        <v>1760000000</v>
      </c>
      <c r="P25" s="150">
        <f>CSG!D37</f>
        <v>70400000</v>
      </c>
      <c r="Q25" s="150">
        <f>CSG!G37</f>
        <v>30000000</v>
      </c>
      <c r="R25" s="150">
        <f>CSG!H37</f>
        <v>25000000</v>
      </c>
      <c r="S25" s="150">
        <f>CSG!I37</f>
        <v>0</v>
      </c>
      <c r="T25" s="308" t="str">
        <f t="shared" si="77"/>
        <v>Vinfast VF9 Plus - Trần Kính (6C)</v>
      </c>
      <c r="U25" s="150">
        <f>CSG!E37</f>
        <v>45000000</v>
      </c>
      <c r="V25" s="308" t="str">
        <f t="shared" si="15"/>
        <v>Vinfast VF9 Plus - Trần Kính (6C)</v>
      </c>
      <c r="W25" s="150">
        <f>CSG!G37</f>
        <v>30000000</v>
      </c>
      <c r="X25" s="308" t="str">
        <f t="shared" si="16"/>
        <v>Vinfast VF9 Plus - Trần Kính (6C)</v>
      </c>
      <c r="Y25" s="150">
        <f>CSG!H37</f>
        <v>25000000</v>
      </c>
      <c r="Z25" s="308" t="str">
        <f t="shared" si="78"/>
        <v>Vinfast VF9 Plus - Trần Kính (6C)</v>
      </c>
      <c r="AA25" s="150">
        <f>CSG!F37</f>
        <v>70000000</v>
      </c>
      <c r="AB25" s="308" t="str">
        <f t="shared" si="79"/>
        <v>Vinfast VF9 Plus - Trần Kính (6C)</v>
      </c>
      <c r="AC25" s="150">
        <f>CSG!J37</f>
        <v>100000000</v>
      </c>
      <c r="AD25" s="911"/>
      <c r="AE25" s="97" t="str">
        <f t="shared" si="80"/>
        <v>Vinfast VF9 Plus - Trần Kính (6C)</v>
      </c>
      <c r="AF25" s="286">
        <f t="shared" si="3"/>
        <v>0</v>
      </c>
      <c r="AG25" s="159"/>
      <c r="AH25" s="105"/>
      <c r="AI25" s="105"/>
      <c r="AJ25" s="105"/>
      <c r="AK25" s="105"/>
      <c r="AM25" s="97" t="str">
        <f t="shared" si="81"/>
        <v>Vinfast VF9 Plus - Trần Kính (6C)</v>
      </c>
      <c r="AN25" s="286">
        <f>CSG!Z37</f>
        <v>1689600000</v>
      </c>
      <c r="AP25" s="97" t="str">
        <f t="shared" si="82"/>
        <v>Vinfast VF9 Plus - Trần Kính (6C)</v>
      </c>
      <c r="AQ25" s="328" t="str">
        <f>CSG!R37</f>
        <v>Miễn phí sạc 02 năm tại VGreen</v>
      </c>
      <c r="AR25" s="97" t="str">
        <f t="shared" si="83"/>
        <v>Vinfast VF9 Plus - Trần Kính (6C)</v>
      </c>
      <c r="AS25" s="328" t="str">
        <f>CSG!S37</f>
        <v>Miễn phí bãi đổ xe và ưu tiên hệ sinh thái VINGROUP</v>
      </c>
      <c r="AT25" s="329" t="str">
        <f t="shared" si="84"/>
        <v>Vinfast VF9 Plus - Trần Kính (6C)</v>
      </c>
      <c r="AU25" s="328">
        <f>CSG!T37</f>
        <v>0</v>
      </c>
      <c r="AV25" s="329" t="str">
        <f t="shared" si="85"/>
        <v>Vinfast VF9 Plus - Trần Kính (6C)</v>
      </c>
      <c r="AW25" s="328">
        <f>CSG!U37</f>
        <v>0</v>
      </c>
      <c r="AX25" s="329" t="str">
        <f t="shared" si="86"/>
        <v>Vinfast VF9 Plus - Trần Kính (6C)</v>
      </c>
      <c r="AY25" s="328">
        <f>CSG!V37</f>
        <v>0</v>
      </c>
      <c r="AZ25" s="329" t="str">
        <f t="shared" si="87"/>
        <v>Vinfast VF9 Plus - Trần Kính (6C)</v>
      </c>
      <c r="BA25" s="328">
        <f>CSG!W37</f>
        <v>0</v>
      </c>
      <c r="BC25" s="329" t="str">
        <f t="shared" si="71"/>
        <v>Vinfast VF9 Plus - Trần Kính (6C)</v>
      </c>
      <c r="BD25" s="328" t="s">
        <v>543</v>
      </c>
      <c r="BE25" s="329" t="str">
        <f t="shared" si="72"/>
        <v>Vinfast VF9 Plus - Trần Kính (6C)</v>
      </c>
      <c r="BF25" s="328" t="s">
        <v>550</v>
      </c>
      <c r="BG25" s="329" t="str">
        <f t="shared" si="73"/>
        <v>Vinfast VF9 Plus - Trần Kính (6C)</v>
      </c>
      <c r="BH25" s="328" t="s">
        <v>557</v>
      </c>
      <c r="BI25" s="329" t="str">
        <f t="shared" si="74"/>
        <v>Vinfast VF9 Plus - Trần Kính (6C)</v>
      </c>
      <c r="BJ25" s="328" t="s">
        <v>565</v>
      </c>
      <c r="BK25" s="329" t="str">
        <f t="shared" si="75"/>
        <v>Vinfast VF9 Plus - Trần Kính (6C)</v>
      </c>
      <c r="BL25" s="328" t="s">
        <v>581</v>
      </c>
    </row>
    <row r="26" spans="1:64">
      <c r="A26" s="912"/>
      <c r="B26" s="97" t="str">
        <f>CSG!B38</f>
        <v>Vinfast VF9 Plus - Trần Thép (6C)</v>
      </c>
      <c r="C26" s="101">
        <f>CSG!C38</f>
        <v>1731000000</v>
      </c>
      <c r="E26" s="912"/>
      <c r="F26" s="97" t="str">
        <f t="shared" si="62"/>
        <v>Vinfast VF9 Plus - Trần Thép (6C)</v>
      </c>
      <c r="G26" s="101"/>
      <c r="H26" s="286">
        <f t="shared" si="10"/>
        <v>0</v>
      </c>
      <c r="I26" s="287"/>
      <c r="J26" s="105"/>
      <c r="K26" s="105"/>
      <c r="M26" s="912"/>
      <c r="N26" s="97" t="str">
        <f t="shared" ref="N26:N28" si="88">F26</f>
        <v>Vinfast VF9 Plus - Trần Thép (6C)</v>
      </c>
      <c r="O26" s="101">
        <f t="shared" si="13"/>
        <v>1731000000</v>
      </c>
      <c r="P26" s="150">
        <f>CSG!D38</f>
        <v>69240000</v>
      </c>
      <c r="Q26" s="150">
        <f>CSG!G38</f>
        <v>30000000</v>
      </c>
      <c r="R26" s="150">
        <f>CSG!H38</f>
        <v>25000000</v>
      </c>
      <c r="S26" s="150">
        <f>CSG!I38</f>
        <v>0</v>
      </c>
      <c r="T26" s="308" t="str">
        <f t="shared" si="14"/>
        <v>Vinfast VF9 Plus - Trần Thép (6C)</v>
      </c>
      <c r="U26" s="150">
        <f>CSG!E38</f>
        <v>45000000</v>
      </c>
      <c r="V26" s="308" t="str">
        <f t="shared" si="15"/>
        <v>Vinfast VF9 Plus - Trần Thép (6C)</v>
      </c>
      <c r="W26" s="150">
        <f>CSG!G38</f>
        <v>30000000</v>
      </c>
      <c r="X26" s="308" t="str">
        <f t="shared" si="16"/>
        <v>Vinfast VF9 Plus - Trần Thép (6C)</v>
      </c>
      <c r="Y26" s="150">
        <f>CSG!H38</f>
        <v>25000000</v>
      </c>
      <c r="Z26" s="308" t="str">
        <f t="shared" si="17"/>
        <v>Vinfast VF9 Plus - Trần Thép (6C)</v>
      </c>
      <c r="AA26" s="150">
        <f>CSG!F38</f>
        <v>70000000</v>
      </c>
      <c r="AB26" s="308" t="str">
        <f t="shared" si="1"/>
        <v>Vinfast VF9 Plus - Trần Thép (6C)</v>
      </c>
      <c r="AC26" s="150">
        <f>CSG!J38</f>
        <v>100000000</v>
      </c>
      <c r="AD26" s="912"/>
      <c r="AE26" s="97" t="str">
        <f>N26</f>
        <v>Vinfast VF9 Plus - Trần Thép (6C)</v>
      </c>
      <c r="AF26" s="286">
        <f t="shared" si="3"/>
        <v>0</v>
      </c>
      <c r="AG26" s="159"/>
      <c r="AH26" s="105"/>
      <c r="AI26" s="105"/>
      <c r="AJ26" s="105"/>
      <c r="AK26" s="105"/>
      <c r="AM26" s="97" t="str">
        <f>AE26</f>
        <v>Vinfast VF9 Plus - Trần Thép (6C)</v>
      </c>
      <c r="AN26" s="286">
        <f>CSG!Z38</f>
        <v>1661760000</v>
      </c>
      <c r="AP26" s="97" t="str">
        <f t="shared" si="68"/>
        <v>Vinfast VF9 Plus - Trần Thép (6C)</v>
      </c>
      <c r="AQ26" s="328" t="str">
        <f>CSG!R38</f>
        <v>Miễn phí sạc 02 năm tại VGreen</v>
      </c>
      <c r="AR26" s="97" t="str">
        <f t="shared" si="19"/>
        <v>Vinfast VF9 Plus - Trần Thép (6C)</v>
      </c>
      <c r="AS26" s="328" t="str">
        <f>CSG!S38</f>
        <v>Miễn phí bãi đổ xe và ưu tiên hệ sinh thái VINGROUP</v>
      </c>
      <c r="AT26" s="329" t="str">
        <f t="shared" si="20"/>
        <v>Vinfast VF9 Plus - Trần Thép (6C)</v>
      </c>
      <c r="AU26" s="328">
        <f>CSG!T38</f>
        <v>0</v>
      </c>
      <c r="AV26" s="329" t="str">
        <f t="shared" si="21"/>
        <v>Vinfast VF9 Plus - Trần Thép (6C)</v>
      </c>
      <c r="AW26" s="328">
        <f>CSG!U38</f>
        <v>0</v>
      </c>
      <c r="AX26" s="329" t="str">
        <f t="shared" si="69"/>
        <v>Vinfast VF9 Plus - Trần Thép (6C)</v>
      </c>
      <c r="AY26" s="328">
        <f>CSG!V38</f>
        <v>0</v>
      </c>
      <c r="AZ26" s="329" t="str">
        <f t="shared" si="70"/>
        <v>Vinfast VF9 Plus - Trần Thép (6C)</v>
      </c>
      <c r="BA26" s="328">
        <f>CSG!W38</f>
        <v>0</v>
      </c>
      <c r="BC26" s="329" t="str">
        <f t="shared" si="71"/>
        <v>Vinfast VF9 Plus - Trần Thép (6C)</v>
      </c>
      <c r="BD26" s="328" t="s">
        <v>543</v>
      </c>
      <c r="BE26" s="329" t="str">
        <f t="shared" si="72"/>
        <v>Vinfast VF9 Plus - Trần Thép (6C)</v>
      </c>
      <c r="BF26" s="328" t="s">
        <v>550</v>
      </c>
      <c r="BG26" s="329" t="str">
        <f t="shared" si="73"/>
        <v>Vinfast VF9 Plus - Trần Thép (6C)</v>
      </c>
      <c r="BH26" s="328" t="s">
        <v>557</v>
      </c>
      <c r="BI26" s="329" t="str">
        <f t="shared" si="74"/>
        <v>Vinfast VF9 Plus - Trần Thép (6C)</v>
      </c>
      <c r="BJ26" s="328" t="s">
        <v>565</v>
      </c>
      <c r="BK26" s="329" t="str">
        <f t="shared" si="75"/>
        <v>Vinfast VF9 Plus - Trần Thép (6C)</v>
      </c>
      <c r="BL26" s="328" t="s">
        <v>581</v>
      </c>
    </row>
    <row r="27" spans="1:64">
      <c r="A27" s="910" t="str">
        <f>CSG!A39</f>
        <v>LAC.HONG</v>
      </c>
      <c r="B27" s="97" t="str">
        <f>CSG!B40</f>
        <v xml:space="preserve">Vinfast Lạc Hồng </v>
      </c>
      <c r="C27" s="101">
        <f>CSG!C40</f>
        <v>5000000000</v>
      </c>
      <c r="E27" s="910" t="str">
        <f>A27</f>
        <v>LAC.HONG</v>
      </c>
      <c r="F27" s="97" t="str">
        <f t="shared" si="62"/>
        <v xml:space="preserve">Vinfast Lạc Hồng </v>
      </c>
      <c r="G27" s="101"/>
      <c r="H27" s="286">
        <f t="shared" ref="H27:H28" si="89">G27-I27</f>
        <v>0</v>
      </c>
      <c r="I27" s="287"/>
      <c r="J27" s="105"/>
      <c r="K27" s="105"/>
      <c r="M27" s="910" t="str">
        <f>E27</f>
        <v>LAC.HONG</v>
      </c>
      <c r="N27" s="97" t="str">
        <f t="shared" si="88"/>
        <v xml:space="preserve">Vinfast Lạc Hồng </v>
      </c>
      <c r="O27" s="101">
        <f t="shared" ref="O27:O28" si="90">C27</f>
        <v>5000000000</v>
      </c>
      <c r="P27" s="150">
        <f>CSG!D40</f>
        <v>200000000</v>
      </c>
      <c r="Q27" s="150">
        <f>CSG!G40</f>
        <v>0</v>
      </c>
      <c r="R27" s="150">
        <f>CSG!H40</f>
        <v>0</v>
      </c>
      <c r="S27" s="150"/>
      <c r="T27" s="308" t="str">
        <f>N27</f>
        <v xml:space="preserve">Vinfast Lạc Hồng </v>
      </c>
      <c r="U27" s="150">
        <f>CSG!E40</f>
        <v>200000000</v>
      </c>
      <c r="V27" s="308" t="str">
        <f t="shared" si="15"/>
        <v xml:space="preserve">Vinfast Lạc Hồng </v>
      </c>
      <c r="W27" s="150">
        <f>CSG!G40</f>
        <v>0</v>
      </c>
      <c r="X27" s="308" t="str">
        <f t="shared" si="16"/>
        <v xml:space="preserve">Vinfast Lạc Hồng </v>
      </c>
      <c r="Y27" s="150">
        <f>CSG!H40</f>
        <v>0</v>
      </c>
      <c r="Z27" s="308" t="str">
        <f>X27</f>
        <v xml:space="preserve">Vinfast Lạc Hồng </v>
      </c>
      <c r="AA27" s="150">
        <f>CSG!F40</f>
        <v>200000000</v>
      </c>
      <c r="AB27" s="308" t="str">
        <f t="shared" si="1"/>
        <v xml:space="preserve">Vinfast Lạc Hồng </v>
      </c>
      <c r="AC27" s="150">
        <f>CSG!J40</f>
        <v>0</v>
      </c>
      <c r="AD27" s="910" t="str">
        <f>M22</f>
        <v>VF.9</v>
      </c>
      <c r="AE27" s="97" t="str">
        <f>N27</f>
        <v xml:space="preserve">Vinfast Lạc Hồng </v>
      </c>
      <c r="AF27" s="286">
        <f t="shared" si="3"/>
        <v>0</v>
      </c>
      <c r="AG27" s="159"/>
      <c r="AH27" s="105"/>
      <c r="AI27" s="105"/>
      <c r="AJ27" s="105"/>
      <c r="AK27" s="105"/>
      <c r="AM27" s="97" t="str">
        <f>AE27</f>
        <v xml:space="preserve">Vinfast Lạc Hồng </v>
      </c>
      <c r="AN27" s="286">
        <f>CSG!Z40</f>
        <v>4800000000</v>
      </c>
      <c r="AP27" s="97" t="str">
        <f t="shared" si="68"/>
        <v xml:space="preserve">Vinfast Lạc Hồng </v>
      </c>
      <c r="AQ27" s="328" t="str">
        <f>CSG!R40</f>
        <v>Miễn phí sạc 02 năm tại VGreen</v>
      </c>
      <c r="AR27" s="97" t="str">
        <f t="shared" si="19"/>
        <v xml:space="preserve">Vinfast Lạc Hồng </v>
      </c>
      <c r="AS27" s="328" t="str">
        <f>CSG!S40</f>
        <v>Miễn phí bãi đổ xe và ưu tiên hệ sinh thái VINGROUP</v>
      </c>
      <c r="AT27" s="329" t="str">
        <f t="shared" si="20"/>
        <v xml:space="preserve">Vinfast Lạc Hồng </v>
      </c>
      <c r="AU27" s="328">
        <f>CSG!T40</f>
        <v>0</v>
      </c>
      <c r="AV27" s="329" t="str">
        <f t="shared" si="21"/>
        <v xml:space="preserve">Vinfast Lạc Hồng </v>
      </c>
      <c r="AW27" s="328">
        <f>CSG!U40</f>
        <v>0</v>
      </c>
      <c r="AX27" s="329" t="str">
        <f t="shared" si="69"/>
        <v xml:space="preserve">Vinfast Lạc Hồng </v>
      </c>
      <c r="AY27" s="328">
        <f>CSG!V40</f>
        <v>0</v>
      </c>
      <c r="AZ27" s="329" t="str">
        <f t="shared" si="70"/>
        <v xml:space="preserve">Vinfast Lạc Hồng </v>
      </c>
      <c r="BA27" s="328">
        <f>CSG!W40</f>
        <v>0</v>
      </c>
      <c r="BC27" s="329" t="str">
        <f t="shared" si="71"/>
        <v xml:space="preserve">Vinfast Lạc Hồng </v>
      </c>
      <c r="BD27" s="328" t="s">
        <v>543</v>
      </c>
      <c r="BE27" s="329" t="str">
        <f t="shared" si="72"/>
        <v xml:space="preserve">Vinfast Lạc Hồng </v>
      </c>
      <c r="BF27" s="328" t="s">
        <v>550</v>
      </c>
      <c r="BG27" s="329" t="str">
        <f t="shared" si="73"/>
        <v xml:space="preserve">Vinfast Lạc Hồng </v>
      </c>
      <c r="BH27" s="328" t="s">
        <v>557</v>
      </c>
      <c r="BI27" s="329" t="str">
        <f t="shared" si="74"/>
        <v xml:space="preserve">Vinfast Lạc Hồng </v>
      </c>
      <c r="BJ27" s="328" t="s">
        <v>565</v>
      </c>
      <c r="BK27" s="329" t="str">
        <f t="shared" si="75"/>
        <v xml:space="preserve">Vinfast Lạc Hồng </v>
      </c>
      <c r="BL27" s="328" t="s">
        <v>592</v>
      </c>
    </row>
    <row r="28" spans="1:64">
      <c r="A28" s="912"/>
      <c r="B28" s="97" t="str">
        <f>CSG!B41</f>
        <v>Vinfast Lạc Hồng (Chống Đạn)</v>
      </c>
      <c r="C28" s="101">
        <f>CSG!C41</f>
        <v>34000000000</v>
      </c>
      <c r="E28" s="912"/>
      <c r="F28" s="97" t="str">
        <f t="shared" si="62"/>
        <v>Vinfast Lạc Hồng (Chống Đạn)</v>
      </c>
      <c r="G28" s="101"/>
      <c r="H28" s="286">
        <f t="shared" si="89"/>
        <v>0</v>
      </c>
      <c r="I28" s="287"/>
      <c r="J28" s="105"/>
      <c r="K28" s="105"/>
      <c r="M28" s="912"/>
      <c r="N28" s="97" t="str">
        <f t="shared" si="88"/>
        <v>Vinfast Lạc Hồng (Chống Đạn)</v>
      </c>
      <c r="O28" s="101">
        <f t="shared" si="90"/>
        <v>34000000000</v>
      </c>
      <c r="P28" s="150">
        <f>CSG!D41</f>
        <v>1360000000</v>
      </c>
      <c r="Q28" s="150">
        <f>CSG!G41</f>
        <v>0</v>
      </c>
      <c r="R28" s="150">
        <f>CSG!H41</f>
        <v>0</v>
      </c>
      <c r="S28" s="150"/>
      <c r="T28" s="308" t="str">
        <f>N28</f>
        <v>Vinfast Lạc Hồng (Chống Đạn)</v>
      </c>
      <c r="U28" s="150">
        <f>CSG!E41</f>
        <v>500000000</v>
      </c>
      <c r="V28" s="308" t="str">
        <f t="shared" si="15"/>
        <v>Vinfast Lạc Hồng (Chống Đạn)</v>
      </c>
      <c r="W28" s="150">
        <f>CSG!G41</f>
        <v>0</v>
      </c>
      <c r="X28" s="308" t="str">
        <f t="shared" si="16"/>
        <v>Vinfast Lạc Hồng (Chống Đạn)</v>
      </c>
      <c r="Y28" s="150">
        <f>CSG!H41</f>
        <v>0</v>
      </c>
      <c r="Z28" s="308" t="str">
        <f>X28</f>
        <v>Vinfast Lạc Hồng (Chống Đạn)</v>
      </c>
      <c r="AA28" s="150">
        <f>CSG!F41</f>
        <v>200000000</v>
      </c>
      <c r="AB28" s="308" t="str">
        <f t="shared" si="1"/>
        <v>Vinfast Lạc Hồng (Chống Đạn)</v>
      </c>
      <c r="AC28" s="150">
        <f>CSG!J41</f>
        <v>0</v>
      </c>
      <c r="AD28" s="912"/>
      <c r="AE28" s="97" t="str">
        <f>N28</f>
        <v>Vinfast Lạc Hồng (Chống Đạn)</v>
      </c>
      <c r="AF28" s="286">
        <f t="shared" si="3"/>
        <v>0</v>
      </c>
      <c r="AG28" s="159"/>
      <c r="AH28" s="105"/>
      <c r="AI28" s="105"/>
      <c r="AJ28" s="105"/>
      <c r="AK28" s="105"/>
      <c r="AM28" s="97" t="str">
        <f>AE28</f>
        <v>Vinfast Lạc Hồng (Chống Đạn)</v>
      </c>
      <c r="AN28" s="286">
        <f>CSG!Z41</f>
        <v>32640000000</v>
      </c>
      <c r="AP28" s="97" t="str">
        <f t="shared" si="68"/>
        <v>Vinfast Lạc Hồng (Chống Đạn)</v>
      </c>
      <c r="AQ28" s="328" t="str">
        <f>CSG!R41</f>
        <v>Miễn phí sạc 02 năm tại VGreen</v>
      </c>
      <c r="AR28" s="97" t="str">
        <f t="shared" si="19"/>
        <v>Vinfast Lạc Hồng (Chống Đạn)</v>
      </c>
      <c r="AS28" s="328" t="str">
        <f>CSG!S41</f>
        <v>Miễn phí bãi đổ xe và ưu tiên hệ sinh thái VINGROUP</v>
      </c>
      <c r="AT28" s="329" t="str">
        <f t="shared" si="20"/>
        <v>Vinfast Lạc Hồng (Chống Đạn)</v>
      </c>
      <c r="AU28" s="328">
        <f>CSG!T41</f>
        <v>0</v>
      </c>
      <c r="AV28" s="329" t="str">
        <f t="shared" si="21"/>
        <v>Vinfast Lạc Hồng (Chống Đạn)</v>
      </c>
      <c r="AW28" s="328">
        <f>CSG!U41</f>
        <v>0</v>
      </c>
      <c r="AX28" s="329" t="str">
        <f t="shared" si="69"/>
        <v>Vinfast Lạc Hồng (Chống Đạn)</v>
      </c>
      <c r="AY28" s="328">
        <f>CSG!V41</f>
        <v>0</v>
      </c>
      <c r="AZ28" s="329" t="str">
        <f t="shared" si="70"/>
        <v>Vinfast Lạc Hồng (Chống Đạn)</v>
      </c>
      <c r="BA28" s="328">
        <f>CSG!W41</f>
        <v>0</v>
      </c>
      <c r="BC28" s="329" t="str">
        <f t="shared" si="71"/>
        <v>Vinfast Lạc Hồng (Chống Đạn)</v>
      </c>
      <c r="BD28" s="328" t="s">
        <v>543</v>
      </c>
      <c r="BE28" s="329" t="str">
        <f t="shared" si="72"/>
        <v>Vinfast Lạc Hồng (Chống Đạn)</v>
      </c>
      <c r="BF28" s="328" t="s">
        <v>591</v>
      </c>
      <c r="BG28" s="329" t="str">
        <f t="shared" si="73"/>
        <v>Vinfast Lạc Hồng (Chống Đạn)</v>
      </c>
      <c r="BH28" s="328" t="s">
        <v>557</v>
      </c>
      <c r="BI28" s="329" t="str">
        <f t="shared" si="74"/>
        <v>Vinfast Lạc Hồng (Chống Đạn)</v>
      </c>
      <c r="BJ28" s="328" t="s">
        <v>565</v>
      </c>
      <c r="BK28" s="329" t="str">
        <f t="shared" si="75"/>
        <v>Vinfast Lạc Hồng (Chống Đạn)</v>
      </c>
      <c r="BL28" s="328" t="s">
        <v>593</v>
      </c>
    </row>
    <row r="29" spans="1:64">
      <c r="A29" s="904" t="str">
        <f>CSG!A42</f>
        <v>ECVAN</v>
      </c>
      <c r="B29" s="96" t="str">
        <f>CSG!B43</f>
        <v>EC Van TC</v>
      </c>
      <c r="C29" s="286">
        <f>CSG!C43</f>
        <v>285000000</v>
      </c>
      <c r="E29" s="905" t="str">
        <f>A29</f>
        <v>ECVAN</v>
      </c>
      <c r="F29" s="96" t="str">
        <f t="shared" si="62"/>
        <v>EC Van TC</v>
      </c>
      <c r="G29" s="286"/>
      <c r="H29" s="286">
        <f t="shared" si="10"/>
        <v>0</v>
      </c>
      <c r="I29" s="287"/>
      <c r="J29" s="105"/>
      <c r="K29" s="105"/>
      <c r="M29" s="905" t="str">
        <f>E29</f>
        <v>ECVAN</v>
      </c>
      <c r="N29" s="96" t="str">
        <f>F29</f>
        <v>EC Van TC</v>
      </c>
      <c r="O29" s="286">
        <f t="shared" si="13"/>
        <v>285000000</v>
      </c>
      <c r="P29" s="150">
        <f>CSG!D43</f>
        <v>11400000</v>
      </c>
      <c r="Q29" s="150">
        <f>CSG!G43</f>
        <v>0</v>
      </c>
      <c r="R29" s="150">
        <f>CSG!H43</f>
        <v>0</v>
      </c>
      <c r="S29" s="150">
        <f>CSG!I43</f>
        <v>0</v>
      </c>
      <c r="T29" s="308" t="str">
        <f t="shared" si="14"/>
        <v>EC Van TC</v>
      </c>
      <c r="U29" s="150">
        <f>CSG!E43</f>
        <v>5000000</v>
      </c>
      <c r="V29" s="308" t="str">
        <f t="shared" si="15"/>
        <v>EC Van TC</v>
      </c>
      <c r="W29" s="150">
        <f>CSG!G43</f>
        <v>0</v>
      </c>
      <c r="X29" s="308" t="str">
        <f t="shared" si="16"/>
        <v>EC Van TC</v>
      </c>
      <c r="Y29" s="150">
        <f>CSG!I43</f>
        <v>0</v>
      </c>
      <c r="Z29" s="308" t="str">
        <f t="shared" si="17"/>
        <v>EC Van TC</v>
      </c>
      <c r="AA29" s="150">
        <f>CSG!F42</f>
        <v>0</v>
      </c>
      <c r="AB29" s="308" t="str">
        <f t="shared" si="1"/>
        <v>EC Van TC</v>
      </c>
      <c r="AC29" s="150">
        <f>CSG!J43</f>
        <v>0</v>
      </c>
      <c r="AD29" s="905" t="str">
        <f>M29</f>
        <v>ECVAN</v>
      </c>
      <c r="AE29" s="96" t="str">
        <f>N29</f>
        <v>EC Van TC</v>
      </c>
      <c r="AF29" s="286">
        <f t="shared" si="3"/>
        <v>0</v>
      </c>
      <c r="AG29" s="159"/>
      <c r="AH29" s="105"/>
      <c r="AI29" s="105"/>
      <c r="AJ29" s="105"/>
      <c r="AK29" s="105"/>
      <c r="AM29" s="96" t="str">
        <f>AE29</f>
        <v>EC Van TC</v>
      </c>
      <c r="AN29" s="286">
        <f>CSG!Z43</f>
        <v>273600000</v>
      </c>
      <c r="AP29" s="96" t="str">
        <f>AM29</f>
        <v>EC Van TC</v>
      </c>
      <c r="AQ29" s="217" t="str">
        <f>CSG!R43</f>
        <v>Miễn phí sạc 02 năm tại VGreen</v>
      </c>
      <c r="AR29" s="96" t="str">
        <f t="shared" si="19"/>
        <v>EC Van TC</v>
      </c>
      <c r="AS29" s="217" t="str">
        <f>CSG!S43</f>
        <v>Miễn phí bãi đổ xe và ưu tiên hệ sinh thái VINGROUP</v>
      </c>
      <c r="AT29" s="278" t="str">
        <f t="shared" si="20"/>
        <v>EC Van TC</v>
      </c>
      <c r="AU29" s="217">
        <f>CSG!T43</f>
        <v>0</v>
      </c>
      <c r="AV29" s="278" t="str">
        <f t="shared" si="21"/>
        <v>EC Van TC</v>
      </c>
      <c r="AW29" s="217">
        <f>CSG!U43</f>
        <v>0</v>
      </c>
      <c r="AX29" s="278" t="str">
        <f>AV29</f>
        <v>EC Van TC</v>
      </c>
      <c r="AY29" s="217">
        <f>CSG!V43</f>
        <v>0</v>
      </c>
      <c r="AZ29" s="278" t="str">
        <f>AX29</f>
        <v>EC Van TC</v>
      </c>
      <c r="BA29" s="217">
        <f>CSG!W43</f>
        <v>0</v>
      </c>
      <c r="BC29" s="278" t="str">
        <f>AZ29</f>
        <v>EC Van TC</v>
      </c>
      <c r="BD29" s="217"/>
      <c r="BE29" s="278" t="str">
        <f>BC29</f>
        <v>EC Van TC</v>
      </c>
      <c r="BF29" s="217"/>
      <c r="BG29" s="278" t="str">
        <f>BE29</f>
        <v>EC Van TC</v>
      </c>
      <c r="BH29" s="217"/>
      <c r="BI29" s="278" t="str">
        <f>BG29</f>
        <v>EC Van TC</v>
      </c>
      <c r="BJ29" s="217"/>
      <c r="BK29" s="278" t="str">
        <f>BI29</f>
        <v>EC Van TC</v>
      </c>
      <c r="BL29" s="217"/>
    </row>
    <row r="30" spans="1:64">
      <c r="A30" s="904"/>
      <c r="B30" s="96" t="str">
        <f>CSG!B44</f>
        <v>EC Van NC</v>
      </c>
      <c r="C30" s="286">
        <f>CSG!C44</f>
        <v>305000000</v>
      </c>
      <c r="E30" s="906"/>
      <c r="F30" s="96" t="str">
        <f t="shared" si="62"/>
        <v>EC Van NC</v>
      </c>
      <c r="G30" s="286"/>
      <c r="H30" s="286"/>
      <c r="I30" s="287"/>
      <c r="J30" s="105"/>
      <c r="K30" s="105"/>
      <c r="M30" s="906"/>
      <c r="N30" s="96" t="str">
        <f>F30</f>
        <v>EC Van NC</v>
      </c>
      <c r="O30" s="286">
        <f t="shared" si="13"/>
        <v>305000000</v>
      </c>
      <c r="P30" s="150">
        <f>CSG!D44</f>
        <v>12200000</v>
      </c>
      <c r="Q30" s="150">
        <f>CSG!G44</f>
        <v>0</v>
      </c>
      <c r="R30" s="150">
        <f>CSG!H44</f>
        <v>0</v>
      </c>
      <c r="S30" s="150">
        <f>CSG!I44</f>
        <v>0</v>
      </c>
      <c r="T30" s="308" t="str">
        <f t="shared" si="14"/>
        <v>EC Van NC</v>
      </c>
      <c r="U30" s="150">
        <f>CSG!E44</f>
        <v>5000000</v>
      </c>
      <c r="V30" s="308" t="str">
        <f t="shared" si="15"/>
        <v>EC Van NC</v>
      </c>
      <c r="W30" s="150">
        <f>CSG!G44</f>
        <v>0</v>
      </c>
      <c r="X30" s="308" t="str">
        <f t="shared" si="16"/>
        <v>EC Van NC</v>
      </c>
      <c r="Y30" s="150">
        <f>CSG!I44</f>
        <v>0</v>
      </c>
      <c r="Z30" s="308" t="str">
        <f t="shared" si="17"/>
        <v>EC Van NC</v>
      </c>
      <c r="AA30" s="150">
        <f>CSG!F43</f>
        <v>0</v>
      </c>
      <c r="AB30" s="308" t="str">
        <f t="shared" si="1"/>
        <v>EC Van NC</v>
      </c>
      <c r="AC30" s="150">
        <f>CSG!J44</f>
        <v>0</v>
      </c>
      <c r="AD30" s="906"/>
      <c r="AE30" s="96" t="str">
        <f>N30</f>
        <v>EC Van NC</v>
      </c>
      <c r="AF30" s="286">
        <f t="shared" si="3"/>
        <v>0</v>
      </c>
      <c r="AG30" s="159"/>
      <c r="AH30" s="105"/>
      <c r="AI30" s="105"/>
      <c r="AJ30" s="105"/>
      <c r="AK30" s="105"/>
      <c r="AM30" s="96" t="str">
        <f>AE30</f>
        <v>EC Van NC</v>
      </c>
      <c r="AN30" s="286">
        <f>CSG!Z44</f>
        <v>292800000</v>
      </c>
      <c r="AP30" s="96" t="str">
        <f>AM30</f>
        <v>EC Van NC</v>
      </c>
      <c r="AQ30" s="217" t="str">
        <f>CSG!R44</f>
        <v>Miễn phí sạc 02 năm tại VGreen</v>
      </c>
      <c r="AR30" s="96" t="str">
        <f t="shared" si="19"/>
        <v>EC Van NC</v>
      </c>
      <c r="AS30" s="217" t="str">
        <f>CSG!S44</f>
        <v>Miễn phí bãi đổ xe và ưu tiên hệ sinh thái VINGROUP</v>
      </c>
      <c r="AT30" s="334" t="str">
        <f t="shared" si="20"/>
        <v>EC Van NC</v>
      </c>
      <c r="AU30" s="217">
        <f>CSG!T44</f>
        <v>0</v>
      </c>
      <c r="AV30" s="334" t="str">
        <f t="shared" si="21"/>
        <v>EC Van NC</v>
      </c>
      <c r="AW30" s="217">
        <f>CSG!U44</f>
        <v>0</v>
      </c>
      <c r="AX30" s="334" t="str">
        <f>AV30</f>
        <v>EC Van NC</v>
      </c>
      <c r="AY30" s="217">
        <f>CSG!V44</f>
        <v>0</v>
      </c>
      <c r="AZ30" s="334" t="str">
        <f>AX30</f>
        <v>EC Van NC</v>
      </c>
      <c r="BA30" s="217">
        <f>CSG!W44</f>
        <v>0</v>
      </c>
      <c r="BC30" s="278" t="str">
        <f>AZ30</f>
        <v>EC Van NC</v>
      </c>
      <c r="BD30" s="217"/>
      <c r="BE30" s="334" t="str">
        <f>BC30</f>
        <v>EC Van NC</v>
      </c>
      <c r="BF30" s="217"/>
      <c r="BG30" s="334" t="str">
        <f>BE30</f>
        <v>EC Van NC</v>
      </c>
      <c r="BH30" s="217"/>
      <c r="BI30" s="334" t="str">
        <f>BG30</f>
        <v>EC Van NC</v>
      </c>
      <c r="BJ30" s="217"/>
      <c r="BK30" s="334" t="str">
        <f>BI30</f>
        <v>EC Van NC</v>
      </c>
      <c r="BL30" s="217"/>
    </row>
    <row r="35" spans="1:3" ht="105.75" customHeight="1">
      <c r="A35" s="448" t="str">
        <f>A3</f>
        <v>VF.3</v>
      </c>
      <c r="B35" s="450" t="e" vm="9">
        <v>#VALUE!</v>
      </c>
      <c r="C35" s="99"/>
    </row>
    <row r="36" spans="1:3" ht="101.25" customHeight="1">
      <c r="A36" s="448" t="str">
        <f>A5</f>
        <v>HERIO</v>
      </c>
      <c r="B36" s="449" t="e" vm="10">
        <v>#VALUE!</v>
      </c>
    </row>
    <row r="37" spans="1:3" ht="101.25" customHeight="1">
      <c r="A37" s="448" t="str">
        <f>A6</f>
        <v>VF.5</v>
      </c>
      <c r="B37" s="99" t="e" vm="11">
        <v>#VALUE!</v>
      </c>
    </row>
    <row r="38" spans="1:3" ht="101.25" customHeight="1">
      <c r="A38" s="448" t="str">
        <f>A8</f>
        <v>NERIO</v>
      </c>
      <c r="B38" s="99" t="e" vm="12">
        <v>#VALUE!</v>
      </c>
    </row>
    <row r="39" spans="1:3" ht="101.25" customHeight="1">
      <c r="A39" s="448" t="str">
        <f>A9</f>
        <v>VF.6</v>
      </c>
      <c r="B39" s="99" t="e" vm="13">
        <v>#VALUE!</v>
      </c>
    </row>
    <row r="40" spans="1:3" ht="101.25" customHeight="1">
      <c r="A40" s="448" t="str">
        <f>A13</f>
        <v>LIMO</v>
      </c>
      <c r="B40" s="99" t="e" vm="14">
        <v>#VALUE!</v>
      </c>
    </row>
    <row r="41" spans="1:3" ht="101.25" customHeight="1">
      <c r="A41" s="448" t="str">
        <f>A14</f>
        <v>VF.7</v>
      </c>
      <c r="B41" s="99" t="e" vm="15">
        <v>#VALUE!</v>
      </c>
    </row>
    <row r="42" spans="1:3" ht="101.25" customHeight="1">
      <c r="A42" s="448" t="str">
        <f>A19</f>
        <v>VF.8</v>
      </c>
      <c r="B42" s="99" t="e" vm="16">
        <v>#VALUE!</v>
      </c>
    </row>
    <row r="43" spans="1:3" ht="101.25" customHeight="1">
      <c r="A43" s="448" t="str">
        <f>A22</f>
        <v>VF.9</v>
      </c>
      <c r="B43" s="99" t="e" vm="17">
        <v>#VALUE!</v>
      </c>
    </row>
    <row r="44" spans="1:3" ht="101.25" customHeight="1">
      <c r="A44" s="448" t="s">
        <v>587</v>
      </c>
      <c r="B44" s="99" t="e" vm="18">
        <v>#VALUE!</v>
      </c>
    </row>
    <row r="45" spans="1:3" ht="101.25" customHeight="1">
      <c r="A45" s="448" t="str">
        <f>A29</f>
        <v>ECVAN</v>
      </c>
      <c r="B45" s="99" t="e" vm="19">
        <v>#VALUE!</v>
      </c>
    </row>
    <row r="46" spans="1:3" ht="101.25" customHeight="1"/>
    <row r="47" spans="1:3" ht="101.25" customHeight="1"/>
    <row r="48" spans="1:3" ht="101.25" customHeight="1"/>
    <row r="49" ht="101.25" customHeight="1"/>
  </sheetData>
  <sheetProtection algorithmName="SHA-512" hashValue="BuNFpy1NCrBLn9YK4MomT+aFAY67T7uy0bwKVbLasvw0lsLKwpcBt6mOJz5gDlEc6X9KyyVQveS6eUQil+pjiQ==" saltValue="fthwTPYKELQAH5Yrw2uy5w==" spinCount="100000" sheet="1" objects="1" scenarios="1"/>
  <mergeCells count="44">
    <mergeCell ref="A27:A28"/>
    <mergeCell ref="E27:E28"/>
    <mergeCell ref="M27:M28"/>
    <mergeCell ref="AD27:AD28"/>
    <mergeCell ref="BC1:BJ1"/>
    <mergeCell ref="A6:A7"/>
    <mergeCell ref="E6:E7"/>
    <mergeCell ref="M6:M7"/>
    <mergeCell ref="AD6:AD7"/>
    <mergeCell ref="AQ1:AY1"/>
    <mergeCell ref="M1:N1"/>
    <mergeCell ref="E1:F1"/>
    <mergeCell ref="A1:B1"/>
    <mergeCell ref="AD3:AD4"/>
    <mergeCell ref="AD1:AE1"/>
    <mergeCell ref="Z1:AA1"/>
    <mergeCell ref="T1:U1"/>
    <mergeCell ref="A3:A4"/>
    <mergeCell ref="E3:E4"/>
    <mergeCell ref="V1:W1"/>
    <mergeCell ref="E14:E18"/>
    <mergeCell ref="M14:M18"/>
    <mergeCell ref="AD14:AD18"/>
    <mergeCell ref="A9:A12"/>
    <mergeCell ref="E9:E12"/>
    <mergeCell ref="M9:M12"/>
    <mergeCell ref="AD9:AD12"/>
    <mergeCell ref="A14:A18"/>
    <mergeCell ref="X1:Y1"/>
    <mergeCell ref="A29:A30"/>
    <mergeCell ref="E29:E30"/>
    <mergeCell ref="M29:M30"/>
    <mergeCell ref="AD29:AD30"/>
    <mergeCell ref="AB1:AC1"/>
    <mergeCell ref="E19:E21"/>
    <mergeCell ref="M19:M21"/>
    <mergeCell ref="AD19:AD21"/>
    <mergeCell ref="A22:A26"/>
    <mergeCell ref="E22:E26"/>
    <mergeCell ref="M22:M26"/>
    <mergeCell ref="AD22:AD26"/>
    <mergeCell ref="M3:M4"/>
    <mergeCell ref="A19:A21"/>
    <mergeCell ref="J16:L16"/>
  </mergeCells>
  <phoneticPr fontId="32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E2D89-8388-4C51-B0A3-EF2E7DEBCDDF}">
  <sheetPr codeName="Sheet34"/>
  <dimension ref="A1:L373"/>
  <sheetViews>
    <sheetView zoomScale="85" zoomScaleNormal="85" workbookViewId="0">
      <selection activeCell="I5" sqref="I5"/>
    </sheetView>
  </sheetViews>
  <sheetFormatPr defaultColWidth="9.140625" defaultRowHeight="15"/>
  <cols>
    <col min="1" max="1" width="13.85546875" style="297" customWidth="1"/>
    <col min="2" max="3" width="48.140625" customWidth="1"/>
    <col min="4" max="4" width="24.42578125" style="257" bestFit="1" customWidth="1"/>
    <col min="5" max="6" width="24" customWidth="1"/>
    <col min="7" max="7" width="45.7109375" style="298" bestFit="1" customWidth="1"/>
    <col min="9" max="9" width="12.7109375" customWidth="1"/>
    <col min="10" max="10" width="13.5703125" customWidth="1"/>
    <col min="11" max="11" width="12.85546875" style="302" customWidth="1"/>
    <col min="12" max="12" width="56.7109375" customWidth="1"/>
  </cols>
  <sheetData>
    <row r="1" spans="1:12" ht="18.75">
      <c r="A1" s="943" t="s">
        <v>480</v>
      </c>
      <c r="B1" s="943"/>
      <c r="C1" s="943"/>
      <c r="D1" s="943"/>
      <c r="E1" s="943"/>
      <c r="F1" s="943"/>
      <c r="G1" s="943"/>
      <c r="H1" s="943"/>
    </row>
    <row r="2" spans="1:12" ht="16.5" thickBot="1">
      <c r="A2" s="290" t="s">
        <v>22</v>
      </c>
      <c r="B2" s="291" t="s">
        <v>307</v>
      </c>
      <c r="C2" s="291" t="str">
        <f>B2</f>
        <v>Địa điểm đăng ký</v>
      </c>
      <c r="D2" s="340" t="s">
        <v>473</v>
      </c>
      <c r="E2" s="291"/>
      <c r="F2" s="291"/>
      <c r="G2" s="944" t="s">
        <v>308</v>
      </c>
      <c r="H2" s="944" t="s">
        <v>474</v>
      </c>
    </row>
    <row r="3" spans="1:12" ht="15.75" thickBot="1">
      <c r="A3" s="292"/>
      <c r="B3" s="339"/>
      <c r="C3" s="293"/>
      <c r="D3" s="341"/>
      <c r="E3" s="293"/>
      <c r="F3" s="293"/>
      <c r="G3" s="945"/>
      <c r="H3" s="945"/>
    </row>
    <row r="4" spans="1:12" ht="15.75" thickBot="1">
      <c r="A4" s="931" t="s">
        <v>371</v>
      </c>
      <c r="B4" s="338" t="s">
        <v>477</v>
      </c>
      <c r="C4" s="294" t="str">
        <f>CONCATENATE($A$4," ",B4)</f>
        <v>[HCM] VNEID TOÀN TRÌNH - KHÔNG XE</v>
      </c>
      <c r="D4" s="342">
        <v>3000000</v>
      </c>
      <c r="E4" s="294" t="str">
        <f>IF(ISNUMBER(SEARCH($I$4,C4)),MAX($E$3:E3)+1,"")</f>
        <v/>
      </c>
      <c r="F4" s="294" t="str">
        <f>C4</f>
        <v>[HCM] VNEID TOÀN TRÌNH - KHÔNG XE</v>
      </c>
      <c r="G4" s="295"/>
      <c r="H4" s="296"/>
      <c r="I4" s="299" t="str">
        <f>'BG New'!N9</f>
        <v>Hưng</v>
      </c>
      <c r="J4" t="str">
        <f t="shared" ref="J4:J35" si="0">IFERROR(INDEX(C4:C399,MATCH(ROW()-3,E4:E399,0),1),"")</f>
        <v>[Hà Tĩnh] Hưng Khê</v>
      </c>
      <c r="K4" s="302">
        <f t="shared" ref="K4:K67" si="1">VLOOKUP(J4,CPDK,2,0)</f>
        <v>10000000</v>
      </c>
      <c r="L4">
        <f t="shared" ref="L4:L35" si="2">VLOOKUP(J4,F4:G399,2,0)</f>
        <v>0</v>
      </c>
    </row>
    <row r="5" spans="1:12" ht="15.75" thickBot="1">
      <c r="A5" s="932"/>
      <c r="B5" s="339" t="s">
        <v>476</v>
      </c>
      <c r="C5" s="294" t="str">
        <f t="shared" ref="C5:C9" si="3">CONCATENATE($A$4," ",B5)</f>
        <v>[HCM] VNEID - TRUYỀN THỐNG (KHÔNG XE)</v>
      </c>
      <c r="D5" s="343">
        <v>3000000</v>
      </c>
      <c r="E5" s="294" t="str">
        <f>IF(ISNUMBER(SEARCH($I$4,C5)),MAX($E$3:E4)+1,"")</f>
        <v/>
      </c>
      <c r="F5" s="294" t="str">
        <f t="shared" ref="F5:F68" si="4">C5</f>
        <v>[HCM] VNEID - TRUYỀN THỐNG (KHÔNG XE)</v>
      </c>
      <c r="G5" s="295"/>
      <c r="H5" s="296"/>
      <c r="J5" t="str">
        <f t="shared" si="0"/>
        <v/>
      </c>
      <c r="K5" s="302" t="e">
        <f t="shared" si="1"/>
        <v>#N/A</v>
      </c>
      <c r="L5" t="e">
        <f t="shared" si="2"/>
        <v>#N/A</v>
      </c>
    </row>
    <row r="6" spans="1:12" ht="15.75" thickBot="1">
      <c r="A6" s="932"/>
      <c r="B6" s="338" t="s">
        <v>481</v>
      </c>
      <c r="C6" s="294" t="str">
        <f t="shared" si="3"/>
        <v>[HCM] PHÍ CÀ VẸT NHANH</v>
      </c>
      <c r="D6" s="342">
        <v>1500000</v>
      </c>
      <c r="E6" s="294" t="str">
        <f>IF(ISNUMBER(SEARCH($I$4,C6)),MAX($E$3:E5)+1,"")</f>
        <v/>
      </c>
      <c r="F6" s="294" t="str">
        <f t="shared" si="4"/>
        <v>[HCM] PHÍ CÀ VẸT NHANH</v>
      </c>
      <c r="G6" s="295"/>
      <c r="H6" s="296"/>
      <c r="J6" t="str">
        <f t="shared" si="0"/>
        <v/>
      </c>
      <c r="K6" s="302" t="e">
        <f t="shared" si="1"/>
        <v>#N/A</v>
      </c>
      <c r="L6" t="e">
        <f t="shared" si="2"/>
        <v>#N/A</v>
      </c>
    </row>
    <row r="7" spans="1:12" ht="15.75" thickBot="1">
      <c r="A7" s="932"/>
      <c r="B7" s="339"/>
      <c r="C7" s="294" t="str">
        <f t="shared" si="3"/>
        <v xml:space="preserve">[HCM] </v>
      </c>
      <c r="D7" s="343"/>
      <c r="E7" s="294" t="str">
        <f>IF(ISNUMBER(SEARCH($I$4,C7)),MAX($E$3:E6)+1,"")</f>
        <v/>
      </c>
      <c r="F7" s="294" t="str">
        <f t="shared" si="4"/>
        <v xml:space="preserve">[HCM] </v>
      </c>
      <c r="G7" s="295"/>
      <c r="H7" s="296"/>
      <c r="J7" t="str">
        <f t="shared" si="0"/>
        <v/>
      </c>
      <c r="K7" s="302" t="e">
        <f t="shared" si="1"/>
        <v>#N/A</v>
      </c>
      <c r="L7" t="e">
        <f t="shared" si="2"/>
        <v>#N/A</v>
      </c>
    </row>
    <row r="8" spans="1:12" ht="15.75" thickBot="1">
      <c r="A8" s="932"/>
      <c r="B8" s="338"/>
      <c r="C8" s="294" t="str">
        <f t="shared" si="3"/>
        <v xml:space="preserve">[HCM] </v>
      </c>
      <c r="D8" s="342"/>
      <c r="E8" s="294" t="str">
        <f>IF(ISNUMBER(SEARCH($I$4,C8)),MAX($E$3:E7)+1,"")</f>
        <v/>
      </c>
      <c r="F8" s="294" t="str">
        <f t="shared" si="4"/>
        <v xml:space="preserve">[HCM] </v>
      </c>
      <c r="G8" s="295"/>
      <c r="H8" s="296"/>
      <c r="J8" t="str">
        <f t="shared" si="0"/>
        <v/>
      </c>
      <c r="K8" s="302" t="e">
        <f t="shared" si="1"/>
        <v>#N/A</v>
      </c>
      <c r="L8" t="e">
        <f t="shared" si="2"/>
        <v>#N/A</v>
      </c>
    </row>
    <row r="9" spans="1:12" ht="15.75" thickBot="1">
      <c r="A9" s="933"/>
      <c r="B9" s="339"/>
      <c r="C9" s="294" t="str">
        <f t="shared" si="3"/>
        <v xml:space="preserve">[HCM] </v>
      </c>
      <c r="D9" s="343"/>
      <c r="E9" s="294" t="str">
        <f>IF(ISNUMBER(SEARCH($I$4,C9)),MAX($E$3:E8)+1,"")</f>
        <v/>
      </c>
      <c r="F9" s="294" t="str">
        <f t="shared" si="4"/>
        <v xml:space="preserve">[HCM] </v>
      </c>
      <c r="G9" s="295"/>
      <c r="H9" s="296"/>
      <c r="J9" t="str">
        <f t="shared" si="0"/>
        <v/>
      </c>
      <c r="K9" s="302" t="e">
        <f t="shared" si="1"/>
        <v>#N/A</v>
      </c>
      <c r="L9" t="e">
        <f t="shared" si="2"/>
        <v>#N/A</v>
      </c>
    </row>
    <row r="10" spans="1:12" ht="15.75" thickBot="1">
      <c r="A10" s="931" t="s">
        <v>372</v>
      </c>
      <c r="B10" s="338" t="s">
        <v>478</v>
      </c>
      <c r="C10" s="294" t="str">
        <f>CONCATENATE($A$10," ",B10)</f>
        <v>[Bình Dương] VNEID - TOÀN TRÌNH (KHÔNG XE)</v>
      </c>
      <c r="D10" s="342">
        <v>3000000</v>
      </c>
      <c r="E10" s="294" t="str">
        <f>IF(ISNUMBER(SEARCH($I$4,C10)),MAX($E$3:E9)+1,"")</f>
        <v/>
      </c>
      <c r="F10" s="294" t="str">
        <f t="shared" si="4"/>
        <v>[Bình Dương] VNEID - TOÀN TRÌNH (KHÔNG XE)</v>
      </c>
      <c r="G10" s="295"/>
      <c r="H10" s="296"/>
      <c r="J10" t="str">
        <f t="shared" si="0"/>
        <v/>
      </c>
      <c r="K10" s="302" t="e">
        <f t="shared" si="1"/>
        <v>#N/A</v>
      </c>
      <c r="L10" t="e">
        <f t="shared" si="2"/>
        <v>#N/A</v>
      </c>
    </row>
    <row r="11" spans="1:12" ht="15.75" thickBot="1">
      <c r="A11" s="932"/>
      <c r="B11" s="339" t="s">
        <v>479</v>
      </c>
      <c r="C11" s="294" t="str">
        <f t="shared" ref="C11:C18" si="5">CONCATENATE($A$10," ",B11)</f>
        <v>[Bình Dương] VNEID - TRUYỀN THỐNG (CÓ XE)</v>
      </c>
      <c r="D11" s="343">
        <v>3100000</v>
      </c>
      <c r="E11" s="294" t="str">
        <f>IF(ISNUMBER(SEARCH($I$4,C11)),MAX($E$3:E10)+1,"")</f>
        <v/>
      </c>
      <c r="F11" s="294" t="str">
        <f t="shared" si="4"/>
        <v>[Bình Dương] VNEID - TRUYỀN THỐNG (CÓ XE)</v>
      </c>
      <c r="G11" s="295"/>
      <c r="H11" s="296"/>
      <c r="J11" t="str">
        <f t="shared" si="0"/>
        <v/>
      </c>
      <c r="K11" s="302" t="e">
        <f t="shared" si="1"/>
        <v>#N/A</v>
      </c>
      <c r="L11" t="e">
        <f t="shared" si="2"/>
        <v>#N/A</v>
      </c>
    </row>
    <row r="12" spans="1:12" ht="15.75" thickBot="1">
      <c r="A12" s="932"/>
      <c r="B12" s="338" t="s">
        <v>481</v>
      </c>
      <c r="C12" s="294" t="str">
        <f t="shared" si="5"/>
        <v>[Bình Dương] PHÍ CÀ VẸT NHANH</v>
      </c>
      <c r="D12" s="342"/>
      <c r="E12" s="294" t="str">
        <f>IF(ISNUMBER(SEARCH($I$4,C12)),MAX($E$3:E11)+1,"")</f>
        <v/>
      </c>
      <c r="F12" s="294" t="str">
        <f t="shared" si="4"/>
        <v>[Bình Dương] PHÍ CÀ VẸT NHANH</v>
      </c>
      <c r="G12" s="295"/>
      <c r="H12" s="296"/>
      <c r="J12" t="str">
        <f t="shared" si="0"/>
        <v/>
      </c>
      <c r="K12" s="302" t="e">
        <f t="shared" si="1"/>
        <v>#N/A</v>
      </c>
      <c r="L12" t="e">
        <f t="shared" si="2"/>
        <v>#N/A</v>
      </c>
    </row>
    <row r="13" spans="1:12" ht="15.75" thickBot="1">
      <c r="A13" s="932"/>
      <c r="B13" s="339"/>
      <c r="C13" s="294" t="str">
        <f t="shared" si="5"/>
        <v xml:space="preserve">[Bình Dương] </v>
      </c>
      <c r="D13" s="343"/>
      <c r="E13" s="294" t="str">
        <f>IF(ISNUMBER(SEARCH($I$4,C13)),MAX($E$3:E12)+1,"")</f>
        <v/>
      </c>
      <c r="F13" s="294" t="str">
        <f t="shared" si="4"/>
        <v xml:space="preserve">[Bình Dương] </v>
      </c>
      <c r="G13" s="295"/>
      <c r="H13" s="296"/>
      <c r="J13" t="str">
        <f t="shared" si="0"/>
        <v/>
      </c>
      <c r="K13" s="302" t="e">
        <f t="shared" si="1"/>
        <v>#N/A</v>
      </c>
      <c r="L13" t="e">
        <f t="shared" si="2"/>
        <v>#N/A</v>
      </c>
    </row>
    <row r="14" spans="1:12" ht="15.75" thickBot="1">
      <c r="A14" s="932"/>
      <c r="B14" s="338"/>
      <c r="C14" s="294" t="str">
        <f t="shared" si="5"/>
        <v xml:space="preserve">[Bình Dương] </v>
      </c>
      <c r="D14" s="342"/>
      <c r="E14" s="294" t="str">
        <f>IF(ISNUMBER(SEARCH($I$4,C14)),MAX($E$3:E13)+1,"")</f>
        <v/>
      </c>
      <c r="F14" s="294" t="str">
        <f t="shared" si="4"/>
        <v xml:space="preserve">[Bình Dương] </v>
      </c>
      <c r="G14" s="295"/>
      <c r="H14" s="296"/>
      <c r="J14" t="str">
        <f t="shared" si="0"/>
        <v/>
      </c>
      <c r="K14" s="302" t="e">
        <f t="shared" si="1"/>
        <v>#N/A</v>
      </c>
      <c r="L14" t="e">
        <f t="shared" si="2"/>
        <v>#N/A</v>
      </c>
    </row>
    <row r="15" spans="1:12" ht="15.75" thickBot="1">
      <c r="A15" s="932"/>
      <c r="B15" s="339"/>
      <c r="C15" s="294" t="str">
        <f t="shared" si="5"/>
        <v xml:space="preserve">[Bình Dương] </v>
      </c>
      <c r="D15" s="343"/>
      <c r="E15" s="294" t="str">
        <f>IF(ISNUMBER(SEARCH($I$4,C15)),MAX($E$3:E14)+1,"")</f>
        <v/>
      </c>
      <c r="F15" s="294" t="str">
        <f t="shared" si="4"/>
        <v xml:space="preserve">[Bình Dương] </v>
      </c>
      <c r="G15" s="295"/>
      <c r="H15" s="296"/>
      <c r="J15" t="str">
        <f t="shared" si="0"/>
        <v/>
      </c>
      <c r="K15" s="302" t="e">
        <f t="shared" si="1"/>
        <v>#N/A</v>
      </c>
      <c r="L15" t="e">
        <f t="shared" si="2"/>
        <v>#N/A</v>
      </c>
    </row>
    <row r="16" spans="1:12" ht="15.75" thickBot="1">
      <c r="A16" s="932"/>
      <c r="B16" s="338"/>
      <c r="C16" s="294" t="str">
        <f t="shared" si="5"/>
        <v xml:space="preserve">[Bình Dương] </v>
      </c>
      <c r="D16" s="342"/>
      <c r="E16" s="294" t="str">
        <f>IF(ISNUMBER(SEARCH($I$4,C16)),MAX($E$3:E15)+1,"")</f>
        <v/>
      </c>
      <c r="F16" s="294" t="str">
        <f t="shared" si="4"/>
        <v xml:space="preserve">[Bình Dương] </v>
      </c>
      <c r="G16" s="295"/>
      <c r="H16" s="296"/>
      <c r="J16" t="str">
        <f t="shared" si="0"/>
        <v/>
      </c>
      <c r="K16" s="302" t="e">
        <f t="shared" si="1"/>
        <v>#N/A</v>
      </c>
      <c r="L16" t="e">
        <f t="shared" si="2"/>
        <v>#N/A</v>
      </c>
    </row>
    <row r="17" spans="1:12" ht="15.75" thickBot="1">
      <c r="A17" s="932"/>
      <c r="B17" s="339"/>
      <c r="C17" s="294" t="str">
        <f t="shared" si="5"/>
        <v xml:space="preserve">[Bình Dương] </v>
      </c>
      <c r="D17" s="343"/>
      <c r="E17" s="294" t="str">
        <f>IF(ISNUMBER(SEARCH($I$4,C17)),MAX($E$3:E16)+1,"")</f>
        <v/>
      </c>
      <c r="F17" s="294" t="str">
        <f t="shared" si="4"/>
        <v xml:space="preserve">[Bình Dương] </v>
      </c>
      <c r="G17" s="295"/>
      <c r="H17" s="296"/>
      <c r="J17" t="str">
        <f t="shared" si="0"/>
        <v/>
      </c>
      <c r="K17" s="302" t="e">
        <f t="shared" si="1"/>
        <v>#N/A</v>
      </c>
      <c r="L17" t="e">
        <f t="shared" si="2"/>
        <v>#N/A</v>
      </c>
    </row>
    <row r="18" spans="1:12" ht="15.75" thickBot="1">
      <c r="A18" s="933"/>
      <c r="B18" s="338"/>
      <c r="C18" s="294" t="str">
        <f t="shared" si="5"/>
        <v xml:space="preserve">[Bình Dương] </v>
      </c>
      <c r="D18" s="342"/>
      <c r="E18" s="294" t="str">
        <f>IF(ISNUMBER(SEARCH($I$4,C18)),MAX($E$3:E17)+1,"")</f>
        <v/>
      </c>
      <c r="F18" s="294" t="str">
        <f t="shared" si="4"/>
        <v xml:space="preserve">[Bình Dương] </v>
      </c>
      <c r="G18" s="295"/>
      <c r="H18" s="296"/>
      <c r="J18" t="str">
        <f t="shared" si="0"/>
        <v/>
      </c>
      <c r="K18" s="302" t="e">
        <f t="shared" si="1"/>
        <v>#N/A</v>
      </c>
      <c r="L18" t="e">
        <f t="shared" si="2"/>
        <v>#N/A</v>
      </c>
    </row>
    <row r="19" spans="1:12" ht="15.75" thickBot="1">
      <c r="A19" s="931" t="s">
        <v>373</v>
      </c>
      <c r="B19" s="338" t="s">
        <v>478</v>
      </c>
      <c r="C19" s="294" t="str">
        <f>CONCATENATE($A$19," ",B19)</f>
        <v>[Đồng Nai] VNEID - TOÀN TRÌNH (KHÔNG XE)</v>
      </c>
      <c r="D19" s="343">
        <v>3200000</v>
      </c>
      <c r="E19" s="294" t="str">
        <f>IF(ISNUMBER(SEARCH($I$4,C19)),MAX($E$3:E18)+1,"")</f>
        <v/>
      </c>
      <c r="F19" s="294" t="str">
        <f t="shared" si="4"/>
        <v>[Đồng Nai] VNEID - TOÀN TRÌNH (KHÔNG XE)</v>
      </c>
      <c r="G19" s="295"/>
      <c r="H19" s="296"/>
      <c r="J19" t="str">
        <f t="shared" si="0"/>
        <v/>
      </c>
      <c r="K19" s="302" t="e">
        <f t="shared" si="1"/>
        <v>#N/A</v>
      </c>
      <c r="L19" t="e">
        <f t="shared" si="2"/>
        <v>#N/A</v>
      </c>
    </row>
    <row r="20" spans="1:12" ht="15.75" thickBot="1">
      <c r="A20" s="932"/>
      <c r="B20" s="339" t="s">
        <v>479</v>
      </c>
      <c r="C20" s="294" t="str">
        <f t="shared" ref="C20:C29" si="6">CONCATENATE($A$19," ",B20)</f>
        <v>[Đồng Nai] VNEID - TRUYỀN THỐNG (CÓ XE)</v>
      </c>
      <c r="D20" s="342">
        <v>3400000</v>
      </c>
      <c r="E20" s="294" t="str">
        <f>IF(ISNUMBER(SEARCH($I$4,C20)),MAX($E$3:E19)+1,"")</f>
        <v/>
      </c>
      <c r="F20" s="294" t="str">
        <f t="shared" si="4"/>
        <v>[Đồng Nai] VNEID - TRUYỀN THỐNG (CÓ XE)</v>
      </c>
      <c r="G20" s="295"/>
      <c r="H20" s="296"/>
      <c r="J20" t="str">
        <f t="shared" si="0"/>
        <v/>
      </c>
      <c r="K20" s="302" t="e">
        <f t="shared" si="1"/>
        <v>#N/A</v>
      </c>
      <c r="L20" t="e">
        <f t="shared" si="2"/>
        <v>#N/A</v>
      </c>
    </row>
    <row r="21" spans="1:12" ht="15.75" thickBot="1">
      <c r="A21" s="932"/>
      <c r="B21" s="338" t="s">
        <v>481</v>
      </c>
      <c r="C21" s="294" t="str">
        <f t="shared" si="6"/>
        <v>[Đồng Nai] PHÍ CÀ VẸT NHANH</v>
      </c>
      <c r="D21" s="343">
        <v>1500000</v>
      </c>
      <c r="E21" s="294" t="str">
        <f>IF(ISNUMBER(SEARCH($I$4,C21)),MAX($E$3:E20)+1,"")</f>
        <v/>
      </c>
      <c r="F21" s="294" t="str">
        <f t="shared" si="4"/>
        <v>[Đồng Nai] PHÍ CÀ VẸT NHANH</v>
      </c>
      <c r="G21" s="295"/>
      <c r="H21" s="296"/>
      <c r="J21" t="str">
        <f t="shared" si="0"/>
        <v/>
      </c>
      <c r="K21" s="302" t="e">
        <f t="shared" si="1"/>
        <v>#N/A</v>
      </c>
      <c r="L21" t="e">
        <f t="shared" si="2"/>
        <v>#N/A</v>
      </c>
    </row>
    <row r="22" spans="1:12" ht="15.75" thickBot="1">
      <c r="A22" s="932"/>
      <c r="B22" s="338"/>
      <c r="C22" s="294" t="str">
        <f t="shared" si="6"/>
        <v xml:space="preserve">[Đồng Nai] </v>
      </c>
      <c r="D22" s="342"/>
      <c r="E22" s="294" t="str">
        <f>IF(ISNUMBER(SEARCH($I$4,C22)),MAX($E$3:E21)+1,"")</f>
        <v/>
      </c>
      <c r="F22" s="294" t="str">
        <f t="shared" si="4"/>
        <v xml:space="preserve">[Đồng Nai] </v>
      </c>
      <c r="G22" s="295"/>
      <c r="H22" s="296"/>
      <c r="J22" t="str">
        <f t="shared" si="0"/>
        <v/>
      </c>
      <c r="K22" s="302" t="e">
        <f t="shared" si="1"/>
        <v>#N/A</v>
      </c>
      <c r="L22" t="e">
        <f t="shared" si="2"/>
        <v>#N/A</v>
      </c>
    </row>
    <row r="23" spans="1:12" ht="15.75" thickBot="1">
      <c r="A23" s="932"/>
      <c r="B23" s="339"/>
      <c r="C23" s="294" t="str">
        <f t="shared" si="6"/>
        <v xml:space="preserve">[Đồng Nai] </v>
      </c>
      <c r="D23" s="343"/>
      <c r="E23" s="294" t="str">
        <f>IF(ISNUMBER(SEARCH($I$4,C23)),MAX($E$3:E22)+1,"")</f>
        <v/>
      </c>
      <c r="F23" s="294" t="str">
        <f t="shared" si="4"/>
        <v xml:space="preserve">[Đồng Nai] </v>
      </c>
      <c r="G23" s="295"/>
      <c r="H23" s="296"/>
      <c r="J23" t="str">
        <f t="shared" si="0"/>
        <v/>
      </c>
      <c r="K23" s="302" t="e">
        <f t="shared" si="1"/>
        <v>#N/A</v>
      </c>
      <c r="L23" t="e">
        <f t="shared" si="2"/>
        <v>#N/A</v>
      </c>
    </row>
    <row r="24" spans="1:12" ht="15.75" thickBot="1">
      <c r="A24" s="932"/>
      <c r="B24" s="338"/>
      <c r="C24" s="294" t="str">
        <f t="shared" si="6"/>
        <v xml:space="preserve">[Đồng Nai] </v>
      </c>
      <c r="D24" s="342"/>
      <c r="E24" s="294" t="str">
        <f>IF(ISNUMBER(SEARCH($I$4,C24)),MAX($E$3:E23)+1,"")</f>
        <v/>
      </c>
      <c r="F24" s="294" t="str">
        <f t="shared" si="4"/>
        <v xml:space="preserve">[Đồng Nai] </v>
      </c>
      <c r="G24" s="295"/>
      <c r="H24" s="296"/>
      <c r="J24" t="str">
        <f t="shared" si="0"/>
        <v/>
      </c>
      <c r="K24" s="302" t="e">
        <f t="shared" si="1"/>
        <v>#N/A</v>
      </c>
      <c r="L24" t="e">
        <f t="shared" si="2"/>
        <v>#N/A</v>
      </c>
    </row>
    <row r="25" spans="1:12" ht="15.75" thickBot="1">
      <c r="A25" s="932"/>
      <c r="B25" s="339"/>
      <c r="C25" s="294" t="str">
        <f t="shared" si="6"/>
        <v xml:space="preserve">[Đồng Nai] </v>
      </c>
      <c r="D25" s="343"/>
      <c r="E25" s="294" t="str">
        <f>IF(ISNUMBER(SEARCH($I$4,C25)),MAX($E$3:E24)+1,"")</f>
        <v/>
      </c>
      <c r="F25" s="294" t="str">
        <f t="shared" si="4"/>
        <v xml:space="preserve">[Đồng Nai] </v>
      </c>
      <c r="G25" s="295"/>
      <c r="H25" s="296"/>
      <c r="J25" t="str">
        <f t="shared" si="0"/>
        <v/>
      </c>
      <c r="K25" s="302" t="e">
        <f t="shared" si="1"/>
        <v>#N/A</v>
      </c>
      <c r="L25" t="e">
        <f t="shared" si="2"/>
        <v>#N/A</v>
      </c>
    </row>
    <row r="26" spans="1:12" ht="15.75" thickBot="1">
      <c r="A26" s="932"/>
      <c r="B26" s="338"/>
      <c r="C26" s="294" t="str">
        <f t="shared" si="6"/>
        <v xml:space="preserve">[Đồng Nai] </v>
      </c>
      <c r="D26" s="342"/>
      <c r="E26" s="294" t="str">
        <f>IF(ISNUMBER(SEARCH($I$4,C26)),MAX($E$3:E25)+1,"")</f>
        <v/>
      </c>
      <c r="F26" s="294" t="str">
        <f t="shared" si="4"/>
        <v xml:space="preserve">[Đồng Nai] </v>
      </c>
      <c r="G26" s="295"/>
      <c r="H26" s="296"/>
      <c r="J26" t="str">
        <f t="shared" si="0"/>
        <v/>
      </c>
      <c r="K26" s="302" t="e">
        <f t="shared" si="1"/>
        <v>#N/A</v>
      </c>
      <c r="L26" t="e">
        <f t="shared" si="2"/>
        <v>#N/A</v>
      </c>
    </row>
    <row r="27" spans="1:12" ht="15.75" thickBot="1">
      <c r="A27" s="932"/>
      <c r="B27" s="339"/>
      <c r="C27" s="294" t="str">
        <f t="shared" si="6"/>
        <v xml:space="preserve">[Đồng Nai] </v>
      </c>
      <c r="D27" s="343"/>
      <c r="E27" s="294" t="str">
        <f>IF(ISNUMBER(SEARCH($I$4,C27)),MAX($E$3:E26)+1,"")</f>
        <v/>
      </c>
      <c r="F27" s="294" t="str">
        <f t="shared" si="4"/>
        <v xml:space="preserve">[Đồng Nai] </v>
      </c>
      <c r="G27" s="295"/>
      <c r="H27" s="296"/>
      <c r="J27" t="str">
        <f t="shared" si="0"/>
        <v/>
      </c>
      <c r="K27" s="302" t="e">
        <f t="shared" si="1"/>
        <v>#N/A</v>
      </c>
      <c r="L27" t="e">
        <f t="shared" si="2"/>
        <v>#N/A</v>
      </c>
    </row>
    <row r="28" spans="1:12" ht="15.75" thickBot="1">
      <c r="A28" s="932"/>
      <c r="B28" s="338"/>
      <c r="C28" s="294" t="str">
        <f t="shared" si="6"/>
        <v xml:space="preserve">[Đồng Nai] </v>
      </c>
      <c r="D28" s="342"/>
      <c r="E28" s="294" t="str">
        <f>IF(ISNUMBER(SEARCH($I$4,C28)),MAX($E$3:E27)+1,"")</f>
        <v/>
      </c>
      <c r="F28" s="294" t="str">
        <f t="shared" si="4"/>
        <v xml:space="preserve">[Đồng Nai] </v>
      </c>
      <c r="G28" s="295"/>
      <c r="H28" s="296"/>
      <c r="J28" t="str">
        <f t="shared" si="0"/>
        <v/>
      </c>
      <c r="K28" s="302" t="e">
        <f t="shared" si="1"/>
        <v>#N/A</v>
      </c>
      <c r="L28" t="e">
        <f t="shared" si="2"/>
        <v>#N/A</v>
      </c>
    </row>
    <row r="29" spans="1:12" ht="15.75" thickBot="1">
      <c r="A29" s="933"/>
      <c r="B29" s="339"/>
      <c r="C29" s="294" t="str">
        <f t="shared" si="6"/>
        <v xml:space="preserve">[Đồng Nai] </v>
      </c>
      <c r="D29" s="343"/>
      <c r="E29" s="294" t="str">
        <f>IF(ISNUMBER(SEARCH($I$4,C29)),MAX($E$3:E28)+1,"")</f>
        <v/>
      </c>
      <c r="F29" s="294" t="str">
        <f t="shared" si="4"/>
        <v xml:space="preserve">[Đồng Nai] </v>
      </c>
      <c r="G29" s="295"/>
      <c r="H29" s="296"/>
      <c r="J29" t="str">
        <f t="shared" si="0"/>
        <v/>
      </c>
      <c r="K29" s="302" t="e">
        <f t="shared" si="1"/>
        <v>#N/A</v>
      </c>
      <c r="L29" t="e">
        <f t="shared" si="2"/>
        <v>#N/A</v>
      </c>
    </row>
    <row r="30" spans="1:12" ht="15.75" thickBot="1">
      <c r="A30" s="931" t="s">
        <v>374</v>
      </c>
      <c r="B30" s="338" t="s">
        <v>478</v>
      </c>
      <c r="C30" s="294" t="str">
        <f>CONCATENATE($A$30," ",B30)</f>
        <v>[Bình Phước] VNEID - TOÀN TRÌNH (KHÔNG XE)</v>
      </c>
      <c r="D30" s="342">
        <v>3700000</v>
      </c>
      <c r="E30" s="294" t="str">
        <f>IF(ISNUMBER(SEARCH($I$4,C30)),MAX($E$3:E29)+1,"")</f>
        <v/>
      </c>
      <c r="F30" s="294" t="str">
        <f t="shared" si="4"/>
        <v>[Bình Phước] VNEID - TOÀN TRÌNH (KHÔNG XE)</v>
      </c>
      <c r="G30" s="295"/>
      <c r="H30" s="296"/>
      <c r="J30" t="str">
        <f t="shared" si="0"/>
        <v/>
      </c>
      <c r="K30" s="302" t="e">
        <f t="shared" si="1"/>
        <v>#N/A</v>
      </c>
      <c r="L30" t="e">
        <f t="shared" si="2"/>
        <v>#N/A</v>
      </c>
    </row>
    <row r="31" spans="1:12" ht="15.75" thickBot="1">
      <c r="A31" s="932"/>
      <c r="B31" s="339" t="s">
        <v>479</v>
      </c>
      <c r="C31" s="294" t="str">
        <f t="shared" ref="C31:C40" si="7">CONCATENATE($A$30," ",B31)</f>
        <v>[Bình Phước] VNEID - TRUYỀN THỐNG (CÓ XE)</v>
      </c>
      <c r="D31" s="343">
        <v>3900000</v>
      </c>
      <c r="E31" s="294" t="str">
        <f>IF(ISNUMBER(SEARCH($I$4,C31)),MAX($E$3:E30)+1,"")</f>
        <v/>
      </c>
      <c r="F31" s="294" t="str">
        <f t="shared" si="4"/>
        <v>[Bình Phước] VNEID - TRUYỀN THỐNG (CÓ XE)</v>
      </c>
      <c r="G31" s="295"/>
      <c r="H31" s="296"/>
      <c r="J31" t="str">
        <f t="shared" si="0"/>
        <v/>
      </c>
      <c r="K31" s="302" t="e">
        <f t="shared" si="1"/>
        <v>#N/A</v>
      </c>
      <c r="L31" t="e">
        <f t="shared" si="2"/>
        <v>#N/A</v>
      </c>
    </row>
    <row r="32" spans="1:12" ht="15.75" thickBot="1">
      <c r="A32" s="932"/>
      <c r="B32" s="338" t="s">
        <v>481</v>
      </c>
      <c r="C32" s="294" t="str">
        <f t="shared" si="7"/>
        <v>[Bình Phước] PHÍ CÀ VẸT NHANH</v>
      </c>
      <c r="D32" s="342">
        <v>1500000</v>
      </c>
      <c r="E32" s="294" t="str">
        <f>IF(ISNUMBER(SEARCH($I$4,C32)),MAX($E$3:E31)+1,"")</f>
        <v/>
      </c>
      <c r="F32" s="294" t="str">
        <f t="shared" si="4"/>
        <v>[Bình Phước] PHÍ CÀ VẸT NHANH</v>
      </c>
      <c r="G32" s="295"/>
      <c r="H32" s="296"/>
      <c r="J32" t="str">
        <f t="shared" si="0"/>
        <v/>
      </c>
      <c r="K32" s="302" t="e">
        <f t="shared" si="1"/>
        <v>#N/A</v>
      </c>
      <c r="L32" t="e">
        <f t="shared" si="2"/>
        <v>#N/A</v>
      </c>
    </row>
    <row r="33" spans="1:12" ht="15.75" thickBot="1">
      <c r="A33" s="932"/>
      <c r="B33" s="339"/>
      <c r="C33" s="294" t="str">
        <f t="shared" si="7"/>
        <v xml:space="preserve">[Bình Phước] </v>
      </c>
      <c r="D33" s="343"/>
      <c r="E33" s="294" t="str">
        <f>IF(ISNUMBER(SEARCH($I$4,C33)),MAX($E$3:E32)+1,"")</f>
        <v/>
      </c>
      <c r="F33" s="294" t="str">
        <f t="shared" si="4"/>
        <v xml:space="preserve">[Bình Phước] </v>
      </c>
      <c r="G33" s="295"/>
      <c r="H33" s="296"/>
      <c r="J33" t="str">
        <f t="shared" si="0"/>
        <v/>
      </c>
      <c r="K33" s="302" t="e">
        <f t="shared" si="1"/>
        <v>#N/A</v>
      </c>
      <c r="L33" t="e">
        <f t="shared" si="2"/>
        <v>#N/A</v>
      </c>
    </row>
    <row r="34" spans="1:12" ht="15.75" thickBot="1">
      <c r="A34" s="932"/>
      <c r="B34" s="338"/>
      <c r="C34" s="294" t="str">
        <f t="shared" si="7"/>
        <v xml:space="preserve">[Bình Phước] </v>
      </c>
      <c r="D34" s="342"/>
      <c r="E34" s="294" t="str">
        <f>IF(ISNUMBER(SEARCH($I$4,C34)),MAX($E$3:E33)+1,"")</f>
        <v/>
      </c>
      <c r="F34" s="294" t="str">
        <f t="shared" si="4"/>
        <v xml:space="preserve">[Bình Phước] </v>
      </c>
      <c r="G34" s="295"/>
      <c r="H34" s="296"/>
      <c r="J34" t="str">
        <f t="shared" si="0"/>
        <v/>
      </c>
      <c r="K34" s="302" t="e">
        <f t="shared" si="1"/>
        <v>#N/A</v>
      </c>
      <c r="L34" t="e">
        <f t="shared" si="2"/>
        <v>#N/A</v>
      </c>
    </row>
    <row r="35" spans="1:12" ht="15.75" thickBot="1">
      <c r="A35" s="932"/>
      <c r="B35" s="339"/>
      <c r="C35" s="294" t="str">
        <f t="shared" si="7"/>
        <v xml:space="preserve">[Bình Phước] </v>
      </c>
      <c r="D35" s="343"/>
      <c r="E35" s="294" t="str">
        <f>IF(ISNUMBER(SEARCH($I$4,C35)),MAX($E$3:E34)+1,"")</f>
        <v/>
      </c>
      <c r="F35" s="294" t="str">
        <f t="shared" si="4"/>
        <v xml:space="preserve">[Bình Phước] </v>
      </c>
      <c r="G35" s="295"/>
      <c r="H35" s="296"/>
      <c r="J35" t="str">
        <f t="shared" si="0"/>
        <v/>
      </c>
      <c r="K35" s="302" t="e">
        <f t="shared" si="1"/>
        <v>#N/A</v>
      </c>
      <c r="L35" t="e">
        <f t="shared" si="2"/>
        <v>#N/A</v>
      </c>
    </row>
    <row r="36" spans="1:12" ht="15.75" thickBot="1">
      <c r="A36" s="932"/>
      <c r="B36" s="338"/>
      <c r="C36" s="294" t="str">
        <f t="shared" si="7"/>
        <v xml:space="preserve">[Bình Phước] </v>
      </c>
      <c r="D36" s="342"/>
      <c r="E36" s="294" t="str">
        <f>IF(ISNUMBER(SEARCH($I$4,C36)),MAX($E$3:E35)+1,"")</f>
        <v/>
      </c>
      <c r="F36" s="294" t="str">
        <f t="shared" si="4"/>
        <v xml:space="preserve">[Bình Phước] </v>
      </c>
      <c r="G36" s="295"/>
      <c r="H36" s="296"/>
      <c r="J36" t="str">
        <f t="shared" ref="J36:J67" si="8">IFERROR(INDEX(C36:C431,MATCH(ROW()-3,E36:E431,0),1),"")</f>
        <v/>
      </c>
      <c r="K36" s="302" t="e">
        <f t="shared" si="1"/>
        <v>#N/A</v>
      </c>
      <c r="L36" t="e">
        <f t="shared" ref="L36:L67" si="9">VLOOKUP(J36,F36:G431,2,0)</f>
        <v>#N/A</v>
      </c>
    </row>
    <row r="37" spans="1:12" ht="15.75" thickBot="1">
      <c r="A37" s="932"/>
      <c r="B37" s="339"/>
      <c r="C37" s="294" t="str">
        <f t="shared" si="7"/>
        <v xml:space="preserve">[Bình Phước] </v>
      </c>
      <c r="D37" s="343"/>
      <c r="E37" s="294" t="str">
        <f>IF(ISNUMBER(SEARCH($I$4,C37)),MAX($E$3:E36)+1,"")</f>
        <v/>
      </c>
      <c r="F37" s="294" t="str">
        <f t="shared" si="4"/>
        <v xml:space="preserve">[Bình Phước] </v>
      </c>
      <c r="G37" s="295"/>
      <c r="H37" s="296"/>
      <c r="J37" t="str">
        <f t="shared" si="8"/>
        <v/>
      </c>
      <c r="K37" s="302" t="e">
        <f t="shared" si="1"/>
        <v>#N/A</v>
      </c>
      <c r="L37" t="e">
        <f t="shared" si="9"/>
        <v>#N/A</v>
      </c>
    </row>
    <row r="38" spans="1:12" ht="15.75" thickBot="1">
      <c r="A38" s="932"/>
      <c r="B38" s="338"/>
      <c r="C38" s="294" t="str">
        <f t="shared" si="7"/>
        <v xml:space="preserve">[Bình Phước] </v>
      </c>
      <c r="D38" s="342"/>
      <c r="E38" s="294" t="str">
        <f>IF(ISNUMBER(SEARCH($I$4,C38)),MAX($E$3:E37)+1,"")</f>
        <v/>
      </c>
      <c r="F38" s="294" t="str">
        <f t="shared" si="4"/>
        <v xml:space="preserve">[Bình Phước] </v>
      </c>
      <c r="G38" s="295"/>
      <c r="H38" s="296"/>
      <c r="J38" t="str">
        <f t="shared" si="8"/>
        <v/>
      </c>
      <c r="K38" s="302" t="e">
        <f t="shared" si="1"/>
        <v>#N/A</v>
      </c>
      <c r="L38" t="e">
        <f t="shared" si="9"/>
        <v>#N/A</v>
      </c>
    </row>
    <row r="39" spans="1:12" ht="15.75" thickBot="1">
      <c r="A39" s="932"/>
      <c r="B39" s="339"/>
      <c r="C39" s="294" t="str">
        <f t="shared" si="7"/>
        <v xml:space="preserve">[Bình Phước] </v>
      </c>
      <c r="D39" s="343"/>
      <c r="E39" s="294" t="str">
        <f>IF(ISNUMBER(SEARCH($I$4,C39)),MAX($E$3:E38)+1,"")</f>
        <v/>
      </c>
      <c r="F39" s="294" t="str">
        <f t="shared" si="4"/>
        <v xml:space="preserve">[Bình Phước] </v>
      </c>
      <c r="G39" s="295"/>
      <c r="H39" s="296"/>
      <c r="J39" t="str">
        <f t="shared" si="8"/>
        <v/>
      </c>
      <c r="K39" s="302" t="e">
        <f t="shared" si="1"/>
        <v>#N/A</v>
      </c>
      <c r="L39" t="e">
        <f t="shared" si="9"/>
        <v>#N/A</v>
      </c>
    </row>
    <row r="40" spans="1:12" ht="15.75" thickBot="1">
      <c r="A40" s="933"/>
      <c r="B40" s="338"/>
      <c r="C40" s="294" t="str">
        <f t="shared" si="7"/>
        <v xml:space="preserve">[Bình Phước] </v>
      </c>
      <c r="D40" s="342"/>
      <c r="E40" s="294" t="str">
        <f>IF(ISNUMBER(SEARCH($I$4,C40)),MAX($E$3:E39)+1,"")</f>
        <v/>
      </c>
      <c r="F40" s="294" t="str">
        <f t="shared" si="4"/>
        <v xml:space="preserve">[Bình Phước] </v>
      </c>
      <c r="G40" s="295"/>
      <c r="H40" s="296"/>
      <c r="J40" t="str">
        <f t="shared" si="8"/>
        <v/>
      </c>
      <c r="K40" s="302" t="e">
        <f t="shared" si="1"/>
        <v>#N/A</v>
      </c>
      <c r="L40" t="e">
        <f t="shared" si="9"/>
        <v>#N/A</v>
      </c>
    </row>
    <row r="41" spans="1:12" ht="15.75" thickBot="1">
      <c r="A41" s="931" t="s">
        <v>375</v>
      </c>
      <c r="B41" s="338" t="s">
        <v>478</v>
      </c>
      <c r="C41" s="294" t="str">
        <f>CONCATENATE($A$41," ",B41)</f>
        <v>[Vũng Tàu] VNEID - TOÀN TRÌNH (KHÔNG XE)</v>
      </c>
      <c r="D41" s="343">
        <v>3700000</v>
      </c>
      <c r="E41" s="294" t="str">
        <f>IF(ISNUMBER(SEARCH($I$4,C41)),MAX($E$3:E40)+1,"")</f>
        <v/>
      </c>
      <c r="F41" s="294" t="str">
        <f t="shared" si="4"/>
        <v>[Vũng Tàu] VNEID - TOÀN TRÌNH (KHÔNG XE)</v>
      </c>
      <c r="G41" s="295"/>
      <c r="H41" s="296"/>
      <c r="J41" t="str">
        <f t="shared" si="8"/>
        <v/>
      </c>
      <c r="K41" s="302" t="e">
        <f t="shared" si="1"/>
        <v>#N/A</v>
      </c>
      <c r="L41" t="e">
        <f t="shared" si="9"/>
        <v>#N/A</v>
      </c>
    </row>
    <row r="42" spans="1:12" ht="15.75" thickBot="1">
      <c r="A42" s="932"/>
      <c r="B42" s="339" t="s">
        <v>479</v>
      </c>
      <c r="C42" s="294" t="str">
        <f t="shared" ref="C42:C48" si="10">CONCATENATE($A$41," ",B42)</f>
        <v>[Vũng Tàu] VNEID - TRUYỀN THỐNG (CÓ XE)</v>
      </c>
      <c r="D42" s="342">
        <v>3900000</v>
      </c>
      <c r="E42" s="294" t="str">
        <f>IF(ISNUMBER(SEARCH($I$4,C42)),MAX($E$3:E41)+1,"")</f>
        <v/>
      </c>
      <c r="F42" s="294" t="str">
        <f t="shared" si="4"/>
        <v>[Vũng Tàu] VNEID - TRUYỀN THỐNG (CÓ XE)</v>
      </c>
      <c r="G42" s="295"/>
      <c r="H42" s="296"/>
      <c r="J42" t="str">
        <f t="shared" si="8"/>
        <v/>
      </c>
      <c r="K42" s="302" t="e">
        <f t="shared" si="1"/>
        <v>#N/A</v>
      </c>
      <c r="L42" t="e">
        <f t="shared" si="9"/>
        <v>#N/A</v>
      </c>
    </row>
    <row r="43" spans="1:12" ht="15.75" thickBot="1">
      <c r="A43" s="932"/>
      <c r="B43" s="338" t="s">
        <v>481</v>
      </c>
      <c r="C43" s="294" t="str">
        <f t="shared" si="10"/>
        <v>[Vũng Tàu] PHÍ CÀ VẸT NHANH</v>
      </c>
      <c r="D43" s="343">
        <v>1500000</v>
      </c>
      <c r="E43" s="294" t="str">
        <f>IF(ISNUMBER(SEARCH($I$4,C43)),MAX($E$3:E42)+1,"")</f>
        <v/>
      </c>
      <c r="F43" s="294" t="str">
        <f t="shared" si="4"/>
        <v>[Vũng Tàu] PHÍ CÀ VẸT NHANH</v>
      </c>
      <c r="G43" s="295"/>
      <c r="H43" s="296"/>
      <c r="J43" t="str">
        <f t="shared" si="8"/>
        <v/>
      </c>
      <c r="K43" s="302" t="e">
        <f t="shared" si="1"/>
        <v>#N/A</v>
      </c>
      <c r="L43" t="e">
        <f t="shared" si="9"/>
        <v>#N/A</v>
      </c>
    </row>
    <row r="44" spans="1:12" ht="15.75" thickBot="1">
      <c r="A44" s="932"/>
      <c r="B44" s="338"/>
      <c r="C44" s="294" t="str">
        <f t="shared" si="10"/>
        <v xml:space="preserve">[Vũng Tàu] </v>
      </c>
      <c r="D44" s="342"/>
      <c r="E44" s="294" t="str">
        <f>IF(ISNUMBER(SEARCH($I$4,C44)),MAX($E$3:E43)+1,"")</f>
        <v/>
      </c>
      <c r="F44" s="294" t="str">
        <f t="shared" si="4"/>
        <v xml:space="preserve">[Vũng Tàu] </v>
      </c>
      <c r="G44" s="295"/>
      <c r="H44" s="296"/>
      <c r="J44" t="str">
        <f t="shared" si="8"/>
        <v/>
      </c>
      <c r="K44" s="302" t="e">
        <f t="shared" si="1"/>
        <v>#N/A</v>
      </c>
      <c r="L44" t="e">
        <f t="shared" si="9"/>
        <v>#N/A</v>
      </c>
    </row>
    <row r="45" spans="1:12" ht="15.75" thickBot="1">
      <c r="A45" s="932"/>
      <c r="B45" s="339"/>
      <c r="C45" s="294" t="str">
        <f t="shared" si="10"/>
        <v xml:space="preserve">[Vũng Tàu] </v>
      </c>
      <c r="D45" s="343"/>
      <c r="E45" s="294" t="str">
        <f>IF(ISNUMBER(SEARCH($I$4,C45)),MAX($E$3:E44)+1,"")</f>
        <v/>
      </c>
      <c r="F45" s="294" t="str">
        <f t="shared" si="4"/>
        <v xml:space="preserve">[Vũng Tàu] </v>
      </c>
      <c r="G45" s="295"/>
      <c r="H45" s="296"/>
      <c r="J45" t="str">
        <f t="shared" si="8"/>
        <v/>
      </c>
      <c r="K45" s="302" t="e">
        <f t="shared" si="1"/>
        <v>#N/A</v>
      </c>
      <c r="L45" t="e">
        <f t="shared" si="9"/>
        <v>#N/A</v>
      </c>
    </row>
    <row r="46" spans="1:12" ht="15.75" thickBot="1">
      <c r="A46" s="932"/>
      <c r="B46" s="338"/>
      <c r="C46" s="294" t="str">
        <f t="shared" si="10"/>
        <v xml:space="preserve">[Vũng Tàu] </v>
      </c>
      <c r="D46" s="342"/>
      <c r="E46" s="294" t="str">
        <f>IF(ISNUMBER(SEARCH($I$4,C46)),MAX($E$3:E45)+1,"")</f>
        <v/>
      </c>
      <c r="F46" s="294" t="str">
        <f t="shared" si="4"/>
        <v xml:space="preserve">[Vũng Tàu] </v>
      </c>
      <c r="G46" s="295"/>
      <c r="H46" s="296"/>
      <c r="J46" t="str">
        <f t="shared" si="8"/>
        <v/>
      </c>
      <c r="K46" s="302" t="e">
        <f t="shared" si="1"/>
        <v>#N/A</v>
      </c>
      <c r="L46" t="e">
        <f t="shared" si="9"/>
        <v>#N/A</v>
      </c>
    </row>
    <row r="47" spans="1:12" ht="15.75" thickBot="1">
      <c r="A47" s="932"/>
      <c r="B47" s="339"/>
      <c r="C47" s="294" t="str">
        <f t="shared" si="10"/>
        <v xml:space="preserve">[Vũng Tàu] </v>
      </c>
      <c r="D47" s="343"/>
      <c r="E47" s="294" t="str">
        <f>IF(ISNUMBER(SEARCH($I$4,C47)),MAX($E$3:E46)+1,"")</f>
        <v/>
      </c>
      <c r="F47" s="294" t="str">
        <f t="shared" si="4"/>
        <v xml:space="preserve">[Vũng Tàu] </v>
      </c>
      <c r="G47" s="295"/>
      <c r="H47" s="296"/>
      <c r="J47" t="str">
        <f t="shared" si="8"/>
        <v/>
      </c>
      <c r="K47" s="302" t="e">
        <f t="shared" si="1"/>
        <v>#N/A</v>
      </c>
      <c r="L47" t="e">
        <f t="shared" si="9"/>
        <v>#N/A</v>
      </c>
    </row>
    <row r="48" spans="1:12" ht="15.75" thickBot="1">
      <c r="A48" s="933"/>
      <c r="B48" s="338"/>
      <c r="C48" s="294" t="str">
        <f t="shared" si="10"/>
        <v xml:space="preserve">[Vũng Tàu] </v>
      </c>
      <c r="D48" s="342"/>
      <c r="E48" s="294" t="str">
        <f>IF(ISNUMBER(SEARCH($I$4,C48)),MAX($E$3:E47)+1,"")</f>
        <v/>
      </c>
      <c r="F48" s="294" t="str">
        <f t="shared" si="4"/>
        <v xml:space="preserve">[Vũng Tàu] </v>
      </c>
      <c r="G48" s="295"/>
      <c r="H48" s="296"/>
      <c r="J48" t="str">
        <f t="shared" si="8"/>
        <v/>
      </c>
      <c r="K48" s="302" t="e">
        <f t="shared" si="1"/>
        <v>#N/A</v>
      </c>
      <c r="L48" t="e">
        <f t="shared" si="9"/>
        <v>#N/A</v>
      </c>
    </row>
    <row r="49" spans="1:12" ht="15.75" thickBot="1">
      <c r="A49" s="931" t="s">
        <v>376</v>
      </c>
      <c r="B49" s="338" t="s">
        <v>478</v>
      </c>
      <c r="C49" s="294" t="str">
        <f>CONCATENATE($A$49," ",B49)</f>
        <v>[Tây Ninh] VNEID - TOÀN TRÌNH (KHÔNG XE)</v>
      </c>
      <c r="D49" s="343">
        <v>3500000</v>
      </c>
      <c r="E49" s="294" t="str">
        <f>IF(ISNUMBER(SEARCH($I$4,C49)),MAX($E$3:E48)+1,"")</f>
        <v/>
      </c>
      <c r="F49" s="294" t="str">
        <f t="shared" si="4"/>
        <v>[Tây Ninh] VNEID - TOÀN TRÌNH (KHÔNG XE)</v>
      </c>
      <c r="G49" s="295"/>
      <c r="H49" s="296"/>
      <c r="J49" t="str">
        <f t="shared" si="8"/>
        <v/>
      </c>
      <c r="K49" s="302" t="e">
        <f t="shared" si="1"/>
        <v>#N/A</v>
      </c>
      <c r="L49" t="e">
        <f t="shared" si="9"/>
        <v>#N/A</v>
      </c>
    </row>
    <row r="50" spans="1:12" ht="15.75" thickBot="1">
      <c r="A50" s="932"/>
      <c r="B50" s="339" t="s">
        <v>479</v>
      </c>
      <c r="C50" s="294" t="str">
        <f t="shared" ref="C50:C57" si="11">CONCATENATE($A$49," ",B50)</f>
        <v>[Tây Ninh] VNEID - TRUYỀN THỐNG (CÓ XE)</v>
      </c>
      <c r="D50" s="343">
        <v>3800000</v>
      </c>
      <c r="E50" s="294" t="str">
        <f>IF(ISNUMBER(SEARCH($I$4,C50)),MAX($E$3:E49)+1,"")</f>
        <v/>
      </c>
      <c r="F50" s="294" t="str">
        <f t="shared" si="4"/>
        <v>[Tây Ninh] VNEID - TRUYỀN THỐNG (CÓ XE)</v>
      </c>
      <c r="G50" s="295"/>
      <c r="H50" s="296"/>
      <c r="J50" t="str">
        <f t="shared" si="8"/>
        <v/>
      </c>
      <c r="K50" s="302" t="e">
        <f t="shared" si="1"/>
        <v>#N/A</v>
      </c>
      <c r="L50" t="e">
        <f t="shared" si="9"/>
        <v>#N/A</v>
      </c>
    </row>
    <row r="51" spans="1:12" ht="15.75" thickBot="1">
      <c r="A51" s="932"/>
      <c r="B51" s="338" t="s">
        <v>481</v>
      </c>
      <c r="C51" s="294" t="str">
        <f t="shared" si="11"/>
        <v>[Tây Ninh] PHÍ CÀ VẸT NHANH</v>
      </c>
      <c r="D51" s="343">
        <v>1500000</v>
      </c>
      <c r="E51" s="294" t="str">
        <f>IF(ISNUMBER(SEARCH($I$4,C51)),MAX($E$3:E50)+1,"")</f>
        <v/>
      </c>
      <c r="F51" s="294" t="str">
        <f t="shared" si="4"/>
        <v>[Tây Ninh] PHÍ CÀ VẸT NHANH</v>
      </c>
      <c r="G51" s="295"/>
      <c r="H51" s="296"/>
      <c r="J51" t="str">
        <f t="shared" si="8"/>
        <v/>
      </c>
      <c r="K51" s="302" t="e">
        <f t="shared" si="1"/>
        <v>#N/A</v>
      </c>
      <c r="L51" t="e">
        <f t="shared" si="9"/>
        <v>#N/A</v>
      </c>
    </row>
    <row r="52" spans="1:12" ht="15.75" thickBot="1">
      <c r="A52" s="932"/>
      <c r="B52" s="338"/>
      <c r="C52" s="294" t="str">
        <f t="shared" si="11"/>
        <v xml:space="preserve">[Tây Ninh] </v>
      </c>
      <c r="D52" s="343"/>
      <c r="E52" s="294" t="str">
        <f>IF(ISNUMBER(SEARCH($I$4,C52)),MAX($E$3:E51)+1,"")</f>
        <v/>
      </c>
      <c r="F52" s="294" t="str">
        <f t="shared" si="4"/>
        <v xml:space="preserve">[Tây Ninh] </v>
      </c>
      <c r="G52" s="295"/>
      <c r="H52" s="296"/>
      <c r="J52" t="str">
        <f t="shared" si="8"/>
        <v/>
      </c>
      <c r="K52" s="302" t="e">
        <f t="shared" si="1"/>
        <v>#N/A</v>
      </c>
      <c r="L52" t="e">
        <f t="shared" si="9"/>
        <v>#N/A</v>
      </c>
    </row>
    <row r="53" spans="1:12" ht="15.75" thickBot="1">
      <c r="A53" s="932"/>
      <c r="B53" s="339"/>
      <c r="C53" s="294" t="str">
        <f t="shared" si="11"/>
        <v xml:space="preserve">[Tây Ninh] </v>
      </c>
      <c r="D53" s="343"/>
      <c r="E53" s="294" t="str">
        <f>IF(ISNUMBER(SEARCH($I$4,C53)),MAX($E$3:E52)+1,"")</f>
        <v/>
      </c>
      <c r="F53" s="294" t="str">
        <f t="shared" si="4"/>
        <v xml:space="preserve">[Tây Ninh] </v>
      </c>
      <c r="G53" s="295"/>
      <c r="H53" s="296"/>
      <c r="J53" t="str">
        <f t="shared" si="8"/>
        <v/>
      </c>
      <c r="K53" s="302" t="e">
        <f t="shared" si="1"/>
        <v>#N/A</v>
      </c>
      <c r="L53" t="e">
        <f t="shared" si="9"/>
        <v>#N/A</v>
      </c>
    </row>
    <row r="54" spans="1:12" ht="15.75" thickBot="1">
      <c r="A54" s="932"/>
      <c r="B54" s="338"/>
      <c r="C54" s="294" t="str">
        <f t="shared" si="11"/>
        <v xml:space="preserve">[Tây Ninh] </v>
      </c>
      <c r="D54" s="343"/>
      <c r="E54" s="294" t="str">
        <f>IF(ISNUMBER(SEARCH($I$4,C54)),MAX($E$3:E53)+1,"")</f>
        <v/>
      </c>
      <c r="F54" s="294" t="str">
        <f t="shared" si="4"/>
        <v xml:space="preserve">[Tây Ninh] </v>
      </c>
      <c r="G54" s="295"/>
      <c r="H54" s="296"/>
      <c r="J54" t="str">
        <f t="shared" si="8"/>
        <v/>
      </c>
      <c r="K54" s="302" t="e">
        <f t="shared" si="1"/>
        <v>#N/A</v>
      </c>
      <c r="L54" t="e">
        <f t="shared" si="9"/>
        <v>#N/A</v>
      </c>
    </row>
    <row r="55" spans="1:12" ht="15.75" thickBot="1">
      <c r="A55" s="932"/>
      <c r="B55" s="339"/>
      <c r="C55" s="294" t="str">
        <f t="shared" si="11"/>
        <v xml:space="preserve">[Tây Ninh] </v>
      </c>
      <c r="D55" s="343"/>
      <c r="E55" s="294" t="str">
        <f>IF(ISNUMBER(SEARCH($I$4,C55)),MAX($E$3:E54)+1,"")</f>
        <v/>
      </c>
      <c r="F55" s="294" t="str">
        <f t="shared" si="4"/>
        <v xml:space="preserve">[Tây Ninh] </v>
      </c>
      <c r="G55" s="295"/>
      <c r="H55" s="296"/>
      <c r="J55" t="str">
        <f t="shared" si="8"/>
        <v/>
      </c>
      <c r="K55" s="302" t="e">
        <f t="shared" si="1"/>
        <v>#N/A</v>
      </c>
      <c r="L55" t="e">
        <f t="shared" si="9"/>
        <v>#N/A</v>
      </c>
    </row>
    <row r="56" spans="1:12" ht="15.75" thickBot="1">
      <c r="A56" s="932"/>
      <c r="B56" s="338"/>
      <c r="C56" s="294" t="str">
        <f t="shared" si="11"/>
        <v xml:space="preserve">[Tây Ninh] </v>
      </c>
      <c r="D56" s="343"/>
      <c r="E56" s="294" t="str">
        <f>IF(ISNUMBER(SEARCH($I$4,C56)),MAX($E$3:E55)+1,"")</f>
        <v/>
      </c>
      <c r="F56" s="294" t="str">
        <f t="shared" si="4"/>
        <v xml:space="preserve">[Tây Ninh] </v>
      </c>
      <c r="G56" s="295"/>
      <c r="H56" s="296"/>
      <c r="J56" t="str">
        <f t="shared" si="8"/>
        <v/>
      </c>
      <c r="K56" s="302" t="e">
        <f t="shared" si="1"/>
        <v>#N/A</v>
      </c>
      <c r="L56" t="e">
        <f t="shared" si="9"/>
        <v>#N/A</v>
      </c>
    </row>
    <row r="57" spans="1:12" ht="15.75" thickBot="1">
      <c r="A57" s="933"/>
      <c r="B57" s="339"/>
      <c r="C57" s="294" t="str">
        <f t="shared" si="11"/>
        <v xml:space="preserve">[Tây Ninh] </v>
      </c>
      <c r="D57" s="343"/>
      <c r="E57" s="294" t="str">
        <f>IF(ISNUMBER(SEARCH($I$4,C57)),MAX($E$3:E56)+1,"")</f>
        <v/>
      </c>
      <c r="F57" s="294" t="str">
        <f t="shared" si="4"/>
        <v xml:space="preserve">[Tây Ninh] </v>
      </c>
      <c r="G57" s="295"/>
      <c r="H57" s="296"/>
      <c r="J57" t="str">
        <f t="shared" si="8"/>
        <v/>
      </c>
      <c r="K57" s="302" t="e">
        <f t="shared" si="1"/>
        <v>#N/A</v>
      </c>
      <c r="L57" t="e">
        <f t="shared" si="9"/>
        <v>#N/A</v>
      </c>
    </row>
    <row r="58" spans="1:12" ht="15.75" thickBot="1">
      <c r="A58" s="934" t="s">
        <v>377</v>
      </c>
      <c r="B58" s="338" t="s">
        <v>478</v>
      </c>
      <c r="C58" s="294" t="str">
        <f>CONCATENATE($A$58," ",B58)</f>
        <v>[Đắk Lắk] VNEID - TOÀN TRÌNH (KHÔNG XE)</v>
      </c>
      <c r="D58" s="342">
        <v>5000000</v>
      </c>
      <c r="E58" s="294" t="str">
        <f>IF(ISNUMBER(SEARCH($I$4,C58)),MAX($E$3:E57)+1,"")</f>
        <v/>
      </c>
      <c r="F58" s="294" t="str">
        <f t="shared" si="4"/>
        <v>[Đắk Lắk] VNEID - TOÀN TRÌNH (KHÔNG XE)</v>
      </c>
      <c r="G58" s="295"/>
      <c r="H58" s="296"/>
      <c r="J58" t="str">
        <f t="shared" si="8"/>
        <v/>
      </c>
      <c r="K58" s="302" t="e">
        <f t="shared" si="1"/>
        <v>#N/A</v>
      </c>
      <c r="L58" t="e">
        <f t="shared" si="9"/>
        <v>#N/A</v>
      </c>
    </row>
    <row r="59" spans="1:12" ht="15.75" thickBot="1">
      <c r="A59" s="935"/>
      <c r="B59" s="339" t="s">
        <v>479</v>
      </c>
      <c r="C59" s="294" t="str">
        <f t="shared" ref="C59:C72" si="12">CONCATENATE($A$58," ",B59)</f>
        <v>[Đắk Lắk] VNEID - TRUYỀN THỐNG (CÓ XE)</v>
      </c>
      <c r="D59" s="343">
        <v>6000000</v>
      </c>
      <c r="E59" s="294" t="str">
        <f>IF(ISNUMBER(SEARCH($I$4,C59)),MAX($E$3:E58)+1,"")</f>
        <v/>
      </c>
      <c r="F59" s="294" t="str">
        <f t="shared" si="4"/>
        <v>[Đắk Lắk] VNEID - TRUYỀN THỐNG (CÓ XE)</v>
      </c>
      <c r="G59" s="295"/>
      <c r="H59" s="296"/>
      <c r="J59" t="str">
        <f t="shared" si="8"/>
        <v/>
      </c>
      <c r="K59" s="302" t="e">
        <f t="shared" si="1"/>
        <v>#N/A</v>
      </c>
      <c r="L59" t="e">
        <f t="shared" si="9"/>
        <v>#N/A</v>
      </c>
    </row>
    <row r="60" spans="1:12" ht="15.75" thickBot="1">
      <c r="A60" s="936"/>
      <c r="B60" s="338" t="s">
        <v>481</v>
      </c>
      <c r="C60" s="294" t="str">
        <f t="shared" si="12"/>
        <v>[Đắk Lắk] PHÍ CÀ VẸT NHANH</v>
      </c>
      <c r="D60" s="342">
        <v>1500000</v>
      </c>
      <c r="E60" s="294" t="str">
        <f>IF(ISNUMBER(SEARCH($I$4,C60)),MAX($E$3:E59)+1,"")</f>
        <v/>
      </c>
      <c r="F60" s="294" t="str">
        <f t="shared" si="4"/>
        <v>[Đắk Lắk] PHÍ CÀ VẸT NHANH</v>
      </c>
      <c r="G60" s="295"/>
      <c r="H60" s="296"/>
      <c r="J60" t="str">
        <f t="shared" si="8"/>
        <v/>
      </c>
      <c r="K60" s="302" t="e">
        <f t="shared" si="1"/>
        <v>#N/A</v>
      </c>
      <c r="L60" t="e">
        <f t="shared" si="9"/>
        <v>#N/A</v>
      </c>
    </row>
    <row r="61" spans="1:12" ht="15.75" thickBot="1">
      <c r="A61" s="934" t="s">
        <v>506</v>
      </c>
      <c r="B61" s="339" t="s">
        <v>478</v>
      </c>
      <c r="C61" s="294" t="str">
        <f>CONCATENATE($A$61," ",B61)</f>
        <v>[Quy Nhơn] VNEID - TOÀN TRÌNH (KHÔNG XE)</v>
      </c>
      <c r="D61" s="343">
        <v>6000000</v>
      </c>
      <c r="E61" s="294" t="str">
        <f>IF(ISNUMBER(SEARCH($I$4,C61)),MAX($E$3:E60)+1,"")</f>
        <v/>
      </c>
      <c r="F61" s="294" t="str">
        <f t="shared" si="4"/>
        <v>[Quy Nhơn] VNEID - TOÀN TRÌNH (KHÔNG XE)</v>
      </c>
      <c r="G61" s="295"/>
      <c r="H61" s="296"/>
      <c r="J61" t="str">
        <f t="shared" si="8"/>
        <v/>
      </c>
      <c r="K61" s="302" t="e">
        <f t="shared" si="1"/>
        <v>#N/A</v>
      </c>
      <c r="L61" t="e">
        <f t="shared" si="9"/>
        <v>#N/A</v>
      </c>
    </row>
    <row r="62" spans="1:12" ht="15.75" thickBot="1">
      <c r="A62" s="935"/>
      <c r="B62" s="339" t="s">
        <v>479</v>
      </c>
      <c r="C62" s="294" t="str">
        <f t="shared" ref="C62:C63" si="13">CONCATENATE($A$61," ",B62)</f>
        <v>[Quy Nhơn] VNEID - TRUYỀN THỐNG (CÓ XE)</v>
      </c>
      <c r="D62" s="342">
        <v>6500000</v>
      </c>
      <c r="E62" s="294" t="str">
        <f>IF(ISNUMBER(SEARCH($I$4,C62)),MAX($E$3:E61)+1,"")</f>
        <v/>
      </c>
      <c r="F62" s="294" t="str">
        <f t="shared" si="4"/>
        <v>[Quy Nhơn] VNEID - TRUYỀN THỐNG (CÓ XE)</v>
      </c>
      <c r="G62" s="295"/>
      <c r="H62" s="296"/>
      <c r="J62" t="str">
        <f t="shared" si="8"/>
        <v/>
      </c>
      <c r="K62" s="302" t="e">
        <f t="shared" si="1"/>
        <v>#N/A</v>
      </c>
      <c r="L62" t="e">
        <f t="shared" si="9"/>
        <v>#N/A</v>
      </c>
    </row>
    <row r="63" spans="1:12" ht="15.75" thickBot="1">
      <c r="A63" s="936"/>
      <c r="B63" s="338" t="s">
        <v>481</v>
      </c>
      <c r="C63" s="294" t="str">
        <f t="shared" si="13"/>
        <v>[Quy Nhơn] PHÍ CÀ VẸT NHANH</v>
      </c>
      <c r="D63" s="343">
        <v>1000000</v>
      </c>
      <c r="E63" s="294" t="str">
        <f>IF(ISNUMBER(SEARCH($I$4,C63)),MAX($E$3:E62)+1,"")</f>
        <v/>
      </c>
      <c r="F63" s="294" t="str">
        <f t="shared" si="4"/>
        <v>[Quy Nhơn] PHÍ CÀ VẸT NHANH</v>
      </c>
      <c r="G63" s="295"/>
      <c r="H63" s="296"/>
      <c r="J63" t="str">
        <f t="shared" si="8"/>
        <v/>
      </c>
      <c r="K63" s="302" t="e">
        <f t="shared" si="1"/>
        <v>#N/A</v>
      </c>
      <c r="L63" t="e">
        <f t="shared" si="9"/>
        <v>#N/A</v>
      </c>
    </row>
    <row r="64" spans="1:12" ht="15.75" thickBot="1">
      <c r="A64" s="348"/>
      <c r="B64" s="338"/>
      <c r="C64" s="294" t="str">
        <f t="shared" si="12"/>
        <v xml:space="preserve">[Đắk Lắk] </v>
      </c>
      <c r="D64" s="342"/>
      <c r="E64" s="294" t="str">
        <f>IF(ISNUMBER(SEARCH($I$4,C64)),MAX($E$3:E63)+1,"")</f>
        <v/>
      </c>
      <c r="F64" s="294" t="str">
        <f t="shared" si="4"/>
        <v xml:space="preserve">[Đắk Lắk] </v>
      </c>
      <c r="G64" s="295"/>
      <c r="H64" s="296"/>
      <c r="J64" t="str">
        <f t="shared" si="8"/>
        <v/>
      </c>
      <c r="K64" s="302" t="e">
        <f t="shared" si="1"/>
        <v>#N/A</v>
      </c>
      <c r="L64" t="e">
        <f t="shared" si="9"/>
        <v>#N/A</v>
      </c>
    </row>
    <row r="65" spans="1:12" ht="15.75" thickBot="1">
      <c r="A65" s="348"/>
      <c r="B65" s="339"/>
      <c r="C65" s="294" t="str">
        <f t="shared" si="12"/>
        <v xml:space="preserve">[Đắk Lắk] </v>
      </c>
      <c r="D65" s="343"/>
      <c r="E65" s="294" t="str">
        <f>IF(ISNUMBER(SEARCH($I$4,C65)),MAX($E$3:E64)+1,"")</f>
        <v/>
      </c>
      <c r="F65" s="294" t="str">
        <f t="shared" si="4"/>
        <v xml:space="preserve">[Đắk Lắk] </v>
      </c>
      <c r="G65" s="295"/>
      <c r="H65" s="296"/>
      <c r="J65" t="str">
        <f t="shared" si="8"/>
        <v/>
      </c>
      <c r="K65" s="302" t="e">
        <f t="shared" si="1"/>
        <v>#N/A</v>
      </c>
      <c r="L65" t="e">
        <f t="shared" si="9"/>
        <v>#N/A</v>
      </c>
    </row>
    <row r="66" spans="1:12" ht="15.75" thickBot="1">
      <c r="A66" s="348"/>
      <c r="B66" s="338"/>
      <c r="C66" s="294" t="str">
        <f t="shared" si="12"/>
        <v xml:space="preserve">[Đắk Lắk] </v>
      </c>
      <c r="D66" s="342"/>
      <c r="E66" s="294" t="str">
        <f>IF(ISNUMBER(SEARCH($I$4,C66)),MAX($E$3:E65)+1,"")</f>
        <v/>
      </c>
      <c r="F66" s="294" t="str">
        <f t="shared" si="4"/>
        <v xml:space="preserve">[Đắk Lắk] </v>
      </c>
      <c r="G66" s="295"/>
      <c r="H66" s="296"/>
      <c r="J66" t="str">
        <f t="shared" si="8"/>
        <v/>
      </c>
      <c r="K66" s="302" t="e">
        <f t="shared" si="1"/>
        <v>#N/A</v>
      </c>
      <c r="L66" t="e">
        <f t="shared" si="9"/>
        <v>#N/A</v>
      </c>
    </row>
    <row r="67" spans="1:12" ht="15.75" thickBot="1">
      <c r="A67" s="348"/>
      <c r="B67" s="339"/>
      <c r="C67" s="294" t="str">
        <f t="shared" si="12"/>
        <v xml:space="preserve">[Đắk Lắk] </v>
      </c>
      <c r="D67" s="343"/>
      <c r="E67" s="294" t="str">
        <f>IF(ISNUMBER(SEARCH($I$4,C67)),MAX($E$3:E66)+1,"")</f>
        <v/>
      </c>
      <c r="F67" s="294" t="str">
        <f t="shared" si="4"/>
        <v xml:space="preserve">[Đắk Lắk] </v>
      </c>
      <c r="G67" s="295"/>
      <c r="H67" s="296"/>
      <c r="J67" t="str">
        <f t="shared" si="8"/>
        <v/>
      </c>
      <c r="K67" s="302" t="e">
        <f t="shared" si="1"/>
        <v>#N/A</v>
      </c>
      <c r="L67" t="e">
        <f t="shared" si="9"/>
        <v>#N/A</v>
      </c>
    </row>
    <row r="68" spans="1:12" ht="15.75" thickBot="1">
      <c r="A68" s="348"/>
      <c r="B68" s="338"/>
      <c r="C68" s="294" t="str">
        <f t="shared" si="12"/>
        <v xml:space="preserve">[Đắk Lắk] </v>
      </c>
      <c r="D68" s="342"/>
      <c r="E68" s="294" t="str">
        <f>IF(ISNUMBER(SEARCH($I$4,C68)),MAX($E$3:E67)+1,"")</f>
        <v/>
      </c>
      <c r="F68" s="294" t="str">
        <f t="shared" si="4"/>
        <v xml:space="preserve">[Đắk Lắk] </v>
      </c>
      <c r="G68" s="295"/>
      <c r="H68" s="296"/>
      <c r="J68" t="str">
        <f t="shared" ref="J68:J99" si="14">IFERROR(INDEX(C68:C463,MATCH(ROW()-3,E68:E463,0),1),"")</f>
        <v/>
      </c>
      <c r="K68" s="302" t="e">
        <f t="shared" ref="K68:K131" si="15">VLOOKUP(J68,CPDK,2,0)</f>
        <v>#N/A</v>
      </c>
      <c r="L68" t="e">
        <f t="shared" ref="L68:L99" si="16">VLOOKUP(J68,F68:G463,2,0)</f>
        <v>#N/A</v>
      </c>
    </row>
    <row r="69" spans="1:12" ht="15.75" thickBot="1">
      <c r="A69" s="348"/>
      <c r="B69" s="339"/>
      <c r="C69" s="294" t="str">
        <f t="shared" si="12"/>
        <v xml:space="preserve">[Đắk Lắk] </v>
      </c>
      <c r="D69" s="343"/>
      <c r="E69" s="294" t="str">
        <f>IF(ISNUMBER(SEARCH($I$4,C69)),MAX($E$3:E68)+1,"")</f>
        <v/>
      </c>
      <c r="F69" s="294" t="str">
        <f t="shared" ref="F69:F132" si="17">C69</f>
        <v xml:space="preserve">[Đắk Lắk] </v>
      </c>
      <c r="G69" s="295"/>
      <c r="H69" s="296"/>
      <c r="J69" t="str">
        <f t="shared" si="14"/>
        <v/>
      </c>
      <c r="K69" s="302" t="e">
        <f t="shared" si="15"/>
        <v>#N/A</v>
      </c>
      <c r="L69" t="e">
        <f t="shared" si="16"/>
        <v>#N/A</v>
      </c>
    </row>
    <row r="70" spans="1:12" ht="15.75" thickBot="1">
      <c r="A70" s="348"/>
      <c r="B70" s="338"/>
      <c r="C70" s="294" t="str">
        <f t="shared" si="12"/>
        <v xml:space="preserve">[Đắk Lắk] </v>
      </c>
      <c r="D70" s="342"/>
      <c r="E70" s="294" t="str">
        <f>IF(ISNUMBER(SEARCH($I$4,C70)),MAX($E$3:E69)+1,"")</f>
        <v/>
      </c>
      <c r="F70" s="294" t="str">
        <f t="shared" si="17"/>
        <v xml:space="preserve">[Đắk Lắk] </v>
      </c>
      <c r="G70" s="295"/>
      <c r="H70" s="296"/>
      <c r="J70" t="str">
        <f t="shared" si="14"/>
        <v/>
      </c>
      <c r="K70" s="302" t="e">
        <f t="shared" si="15"/>
        <v>#N/A</v>
      </c>
      <c r="L70" t="e">
        <f t="shared" si="16"/>
        <v>#N/A</v>
      </c>
    </row>
    <row r="71" spans="1:12" ht="15.75" thickBot="1">
      <c r="A71" s="348"/>
      <c r="B71" s="339"/>
      <c r="C71" s="294" t="str">
        <f t="shared" si="12"/>
        <v xml:space="preserve">[Đắk Lắk] </v>
      </c>
      <c r="D71" s="343"/>
      <c r="E71" s="294" t="str">
        <f>IF(ISNUMBER(SEARCH($I$4,C71)),MAX($E$3:E70)+1,"")</f>
        <v/>
      </c>
      <c r="F71" s="294" t="str">
        <f t="shared" si="17"/>
        <v xml:space="preserve">[Đắk Lắk] </v>
      </c>
      <c r="G71" s="295"/>
      <c r="H71" s="296"/>
      <c r="J71" t="str">
        <f t="shared" si="14"/>
        <v/>
      </c>
      <c r="K71" s="302" t="e">
        <f t="shared" si="15"/>
        <v>#N/A</v>
      </c>
      <c r="L71" t="e">
        <f t="shared" si="16"/>
        <v>#N/A</v>
      </c>
    </row>
    <row r="72" spans="1:12" ht="15.75" thickBot="1">
      <c r="A72" s="349"/>
      <c r="B72" s="338"/>
      <c r="C72" s="294" t="str">
        <f t="shared" si="12"/>
        <v xml:space="preserve">[Đắk Lắk] </v>
      </c>
      <c r="D72" s="342"/>
      <c r="E72" s="294" t="str">
        <f>IF(ISNUMBER(SEARCH($I$4,C72)),MAX($E$3:E71)+1,"")</f>
        <v/>
      </c>
      <c r="F72" s="294" t="str">
        <f t="shared" si="17"/>
        <v xml:space="preserve">[Đắk Lắk] </v>
      </c>
      <c r="G72" s="295"/>
      <c r="H72" s="296"/>
      <c r="J72" t="str">
        <f t="shared" si="14"/>
        <v/>
      </c>
      <c r="K72" s="302" t="e">
        <f t="shared" si="15"/>
        <v>#N/A</v>
      </c>
      <c r="L72" t="e">
        <f t="shared" si="16"/>
        <v>#N/A</v>
      </c>
    </row>
    <row r="73" spans="1:12" ht="15.75" thickBot="1">
      <c r="A73" s="931" t="s">
        <v>378</v>
      </c>
      <c r="B73" s="338" t="s">
        <v>478</v>
      </c>
      <c r="C73" s="294" t="str">
        <f>CONCATENATE($A$73," ",B73)</f>
        <v>[Đắk Nông] VNEID - TOÀN TRÌNH (KHÔNG XE)</v>
      </c>
      <c r="D73" s="343">
        <v>6500000</v>
      </c>
      <c r="E73" s="294" t="str">
        <f>IF(ISNUMBER(SEARCH($I$4,C73)),MAX($E$3:E72)+1,"")</f>
        <v/>
      </c>
      <c r="F73" s="294" t="str">
        <f t="shared" si="17"/>
        <v>[Đắk Nông] VNEID - TOÀN TRÌNH (KHÔNG XE)</v>
      </c>
      <c r="G73" s="295"/>
      <c r="H73" s="296"/>
      <c r="J73" t="str">
        <f t="shared" si="14"/>
        <v/>
      </c>
      <c r="K73" s="302" t="e">
        <f t="shared" si="15"/>
        <v>#N/A</v>
      </c>
      <c r="L73" t="e">
        <f t="shared" si="16"/>
        <v>#N/A</v>
      </c>
    </row>
    <row r="74" spans="1:12" ht="15.75" thickBot="1">
      <c r="A74" s="932"/>
      <c r="B74" s="339" t="s">
        <v>479</v>
      </c>
      <c r="C74" s="294" t="str">
        <f t="shared" ref="C74:C80" si="18">CONCATENATE($A$73," ",B74)</f>
        <v>[Đắk Nông] VNEID - TRUYỀN THỐNG (CÓ XE)</v>
      </c>
      <c r="D74" s="342">
        <v>6800000</v>
      </c>
      <c r="E74" s="294" t="str">
        <f>IF(ISNUMBER(SEARCH($I$4,C74)),MAX($E$3:E73)+1,"")</f>
        <v/>
      </c>
      <c r="F74" s="294" t="str">
        <f t="shared" si="17"/>
        <v>[Đắk Nông] VNEID - TRUYỀN THỐNG (CÓ XE)</v>
      </c>
      <c r="G74" s="295"/>
      <c r="H74" s="296"/>
      <c r="J74" t="str">
        <f t="shared" si="14"/>
        <v/>
      </c>
      <c r="K74" s="302" t="e">
        <f t="shared" si="15"/>
        <v>#N/A</v>
      </c>
      <c r="L74" t="e">
        <f t="shared" si="16"/>
        <v>#N/A</v>
      </c>
    </row>
    <row r="75" spans="1:12" ht="15.75" thickBot="1">
      <c r="A75" s="932"/>
      <c r="B75" s="338" t="s">
        <v>481</v>
      </c>
      <c r="C75" s="294" t="str">
        <f t="shared" si="18"/>
        <v>[Đắk Nông] PHÍ CÀ VẸT NHANH</v>
      </c>
      <c r="D75" s="343">
        <v>1000000</v>
      </c>
      <c r="E75" s="294" t="str">
        <f>IF(ISNUMBER(SEARCH($I$4,C75)),MAX($E$3:E74)+1,"")</f>
        <v/>
      </c>
      <c r="F75" s="294" t="str">
        <f t="shared" si="17"/>
        <v>[Đắk Nông] PHÍ CÀ VẸT NHANH</v>
      </c>
      <c r="G75" s="295"/>
      <c r="H75" s="296"/>
      <c r="J75" t="str">
        <f t="shared" si="14"/>
        <v/>
      </c>
      <c r="K75" s="302" t="e">
        <f t="shared" si="15"/>
        <v>#N/A</v>
      </c>
      <c r="L75" t="e">
        <f t="shared" si="16"/>
        <v>#N/A</v>
      </c>
    </row>
    <row r="76" spans="1:12" ht="15.75" thickBot="1">
      <c r="A76" s="932"/>
      <c r="B76" s="338"/>
      <c r="C76" s="294" t="str">
        <f t="shared" si="18"/>
        <v xml:space="preserve">[Đắk Nông] </v>
      </c>
      <c r="D76" s="342"/>
      <c r="E76" s="294" t="str">
        <f>IF(ISNUMBER(SEARCH($I$4,C76)),MAX($E$3:E75)+1,"")</f>
        <v/>
      </c>
      <c r="F76" s="294" t="str">
        <f t="shared" si="17"/>
        <v xml:space="preserve">[Đắk Nông] </v>
      </c>
      <c r="G76" s="295"/>
      <c r="H76" s="296"/>
      <c r="J76" t="str">
        <f t="shared" si="14"/>
        <v/>
      </c>
      <c r="K76" s="302" t="e">
        <f t="shared" si="15"/>
        <v>#N/A</v>
      </c>
      <c r="L76" t="e">
        <f t="shared" si="16"/>
        <v>#N/A</v>
      </c>
    </row>
    <row r="77" spans="1:12" ht="15.75" thickBot="1">
      <c r="A77" s="932"/>
      <c r="B77" s="339"/>
      <c r="C77" s="294" t="str">
        <f t="shared" si="18"/>
        <v xml:space="preserve">[Đắk Nông] </v>
      </c>
      <c r="D77" s="343"/>
      <c r="E77" s="294" t="str">
        <f>IF(ISNUMBER(SEARCH($I$4,C77)),MAX($E$3:E76)+1,"")</f>
        <v/>
      </c>
      <c r="F77" s="294" t="str">
        <f t="shared" si="17"/>
        <v xml:space="preserve">[Đắk Nông] </v>
      </c>
      <c r="G77" s="295"/>
      <c r="H77" s="296"/>
      <c r="J77" t="str">
        <f t="shared" si="14"/>
        <v/>
      </c>
      <c r="K77" s="302" t="e">
        <f t="shared" si="15"/>
        <v>#N/A</v>
      </c>
      <c r="L77" t="e">
        <f t="shared" si="16"/>
        <v>#N/A</v>
      </c>
    </row>
    <row r="78" spans="1:12" ht="15.75" thickBot="1">
      <c r="A78" s="932"/>
      <c r="B78" s="338"/>
      <c r="C78" s="294" t="str">
        <f t="shared" si="18"/>
        <v xml:space="preserve">[Đắk Nông] </v>
      </c>
      <c r="D78" s="342"/>
      <c r="E78" s="294" t="str">
        <f>IF(ISNUMBER(SEARCH($I$4,C78)),MAX($E$3:E77)+1,"")</f>
        <v/>
      </c>
      <c r="F78" s="294" t="str">
        <f t="shared" si="17"/>
        <v xml:space="preserve">[Đắk Nông] </v>
      </c>
      <c r="G78" s="295"/>
      <c r="H78" s="296"/>
      <c r="J78" t="str">
        <f t="shared" si="14"/>
        <v/>
      </c>
      <c r="K78" s="302" t="e">
        <f t="shared" si="15"/>
        <v>#N/A</v>
      </c>
      <c r="L78" t="e">
        <f t="shared" si="16"/>
        <v>#N/A</v>
      </c>
    </row>
    <row r="79" spans="1:12" ht="15.75" thickBot="1">
      <c r="A79" s="932"/>
      <c r="B79" s="339"/>
      <c r="C79" s="294" t="str">
        <f t="shared" si="18"/>
        <v xml:space="preserve">[Đắk Nông] </v>
      </c>
      <c r="D79" s="343"/>
      <c r="E79" s="294" t="str">
        <f>IF(ISNUMBER(SEARCH($I$4,C79)),MAX($E$3:E78)+1,"")</f>
        <v/>
      </c>
      <c r="F79" s="294" t="str">
        <f t="shared" si="17"/>
        <v xml:space="preserve">[Đắk Nông] </v>
      </c>
      <c r="G79" s="295"/>
      <c r="H79" s="296"/>
      <c r="J79" t="str">
        <f t="shared" si="14"/>
        <v/>
      </c>
      <c r="K79" s="302" t="e">
        <f t="shared" si="15"/>
        <v>#N/A</v>
      </c>
      <c r="L79" t="e">
        <f t="shared" si="16"/>
        <v>#N/A</v>
      </c>
    </row>
    <row r="80" spans="1:12" ht="15.75" thickBot="1">
      <c r="A80" s="933"/>
      <c r="B80" s="338"/>
      <c r="C80" s="294" t="str">
        <f t="shared" si="18"/>
        <v xml:space="preserve">[Đắk Nông] </v>
      </c>
      <c r="D80" s="342"/>
      <c r="E80" s="294" t="str">
        <f>IF(ISNUMBER(SEARCH($I$4,C80)),MAX($E$3:E79)+1,"")</f>
        <v/>
      </c>
      <c r="F80" s="294" t="str">
        <f t="shared" si="17"/>
        <v xml:space="preserve">[Đắk Nông] </v>
      </c>
      <c r="G80" s="295"/>
      <c r="H80" s="296"/>
      <c r="J80" t="str">
        <f t="shared" si="14"/>
        <v/>
      </c>
      <c r="K80" s="302" t="e">
        <f t="shared" si="15"/>
        <v>#N/A</v>
      </c>
      <c r="L80" t="e">
        <f t="shared" si="16"/>
        <v>#N/A</v>
      </c>
    </row>
    <row r="81" spans="1:12" ht="15.75" thickBot="1">
      <c r="A81" s="934" t="s">
        <v>379</v>
      </c>
      <c r="B81" s="338" t="s">
        <v>478</v>
      </c>
      <c r="C81" s="294" t="str">
        <f>CONCATENATE($A$81," ",B81)</f>
        <v>[Gia Lai] VNEID - TOÀN TRÌNH (KHÔNG XE)</v>
      </c>
      <c r="D81" s="343">
        <v>6500000</v>
      </c>
      <c r="E81" s="294" t="str">
        <f>IF(ISNUMBER(SEARCH($I$4,C81)),MAX($E$3:E80)+1,"")</f>
        <v/>
      </c>
      <c r="F81" s="294" t="str">
        <f t="shared" si="17"/>
        <v>[Gia Lai] VNEID - TOÀN TRÌNH (KHÔNG XE)</v>
      </c>
      <c r="G81" s="295"/>
      <c r="H81" s="296"/>
      <c r="J81" t="str">
        <f t="shared" si="14"/>
        <v/>
      </c>
      <c r="K81" s="302" t="e">
        <f t="shared" si="15"/>
        <v>#N/A</v>
      </c>
      <c r="L81" t="e">
        <f t="shared" si="16"/>
        <v>#N/A</v>
      </c>
    </row>
    <row r="82" spans="1:12" ht="15.75" thickBot="1">
      <c r="A82" s="935"/>
      <c r="B82" s="339" t="s">
        <v>479</v>
      </c>
      <c r="C82" s="294" t="str">
        <f t="shared" ref="C82:C97" si="19">CONCATENATE($A$81," ",B82)</f>
        <v>[Gia Lai] VNEID - TRUYỀN THỐNG (CÓ XE)</v>
      </c>
      <c r="D82" s="342">
        <v>7500000</v>
      </c>
      <c r="E82" s="294" t="str">
        <f>IF(ISNUMBER(SEARCH($I$4,C82)),MAX($E$3:E81)+1,"")</f>
        <v/>
      </c>
      <c r="F82" s="294" t="str">
        <f t="shared" si="17"/>
        <v>[Gia Lai] VNEID - TRUYỀN THỐNG (CÓ XE)</v>
      </c>
      <c r="G82" s="295"/>
      <c r="H82" s="296"/>
      <c r="J82" t="str">
        <f t="shared" si="14"/>
        <v/>
      </c>
      <c r="K82" s="302" t="e">
        <f t="shared" si="15"/>
        <v>#N/A</v>
      </c>
      <c r="L82" t="e">
        <f t="shared" si="16"/>
        <v>#N/A</v>
      </c>
    </row>
    <row r="83" spans="1:12" ht="15.75" thickBot="1">
      <c r="A83" s="936"/>
      <c r="B83" s="338" t="s">
        <v>481</v>
      </c>
      <c r="C83" s="294" t="str">
        <f t="shared" si="19"/>
        <v>[Gia Lai] PHÍ CÀ VẸT NHANH</v>
      </c>
      <c r="D83" s="343">
        <v>1000000</v>
      </c>
      <c r="E83" s="294" t="str">
        <f>IF(ISNUMBER(SEARCH($I$4,C83)),MAX($E$3:E82)+1,"")</f>
        <v/>
      </c>
      <c r="F83" s="294" t="str">
        <f t="shared" si="17"/>
        <v>[Gia Lai] PHÍ CÀ VẸT NHANH</v>
      </c>
      <c r="G83" s="295"/>
      <c r="H83" s="296"/>
      <c r="J83" t="str">
        <f t="shared" si="14"/>
        <v/>
      </c>
      <c r="K83" s="302" t="e">
        <f t="shared" si="15"/>
        <v>#N/A</v>
      </c>
      <c r="L83" t="e">
        <f t="shared" si="16"/>
        <v>#N/A</v>
      </c>
    </row>
    <row r="84" spans="1:12" ht="15.75" thickBot="1">
      <c r="A84" s="942" t="s">
        <v>484</v>
      </c>
      <c r="B84" s="338" t="s">
        <v>478</v>
      </c>
      <c r="C84" s="294" t="str">
        <f>CONCATENATE($A$84," ",B84)</f>
        <v>[Cần Thơ] VNEID - TOÀN TRÌNH (KHÔNG XE)</v>
      </c>
      <c r="D84" s="342">
        <v>4500000</v>
      </c>
      <c r="E84" s="294" t="str">
        <f>IF(ISNUMBER(SEARCH($I$4,C84)),MAX($E$3:E83)+1,"")</f>
        <v/>
      </c>
      <c r="F84" s="294" t="str">
        <f t="shared" si="17"/>
        <v>[Cần Thơ] VNEID - TOÀN TRÌNH (KHÔNG XE)</v>
      </c>
      <c r="G84" s="295"/>
      <c r="H84" s="296"/>
      <c r="J84" t="str">
        <f t="shared" si="14"/>
        <v/>
      </c>
      <c r="K84" s="302" t="e">
        <f t="shared" si="15"/>
        <v>#N/A</v>
      </c>
      <c r="L84" t="e">
        <f t="shared" si="16"/>
        <v>#N/A</v>
      </c>
    </row>
    <row r="85" spans="1:12" ht="15.75" thickBot="1">
      <c r="A85" s="935"/>
      <c r="B85" s="339" t="s">
        <v>479</v>
      </c>
      <c r="C85" s="294" t="str">
        <f t="shared" ref="C85:C87" si="20">CONCATENATE($A$84," ",B85)</f>
        <v>[Cần Thơ] VNEID - TRUYỀN THỐNG (CÓ XE)</v>
      </c>
      <c r="D85" s="343">
        <v>4800000</v>
      </c>
      <c r="E85" s="294" t="str">
        <f>IF(ISNUMBER(SEARCH($I$4,C85)),MAX($E$3:E84)+1,"")</f>
        <v/>
      </c>
      <c r="F85" s="294" t="str">
        <f t="shared" si="17"/>
        <v>[Cần Thơ] VNEID - TRUYỀN THỐNG (CÓ XE)</v>
      </c>
      <c r="G85" s="295"/>
      <c r="H85" s="296"/>
      <c r="J85" t="str">
        <f t="shared" si="14"/>
        <v/>
      </c>
      <c r="K85" s="302" t="e">
        <f t="shared" si="15"/>
        <v>#N/A</v>
      </c>
      <c r="L85" t="e">
        <f t="shared" si="16"/>
        <v>#N/A</v>
      </c>
    </row>
    <row r="86" spans="1:12" ht="15.75" thickBot="1">
      <c r="A86" s="935"/>
      <c r="B86" s="338" t="s">
        <v>481</v>
      </c>
      <c r="C86" s="294" t="str">
        <f t="shared" si="20"/>
        <v>[Cần Thơ] PHÍ CÀ VẸT NHANH</v>
      </c>
      <c r="D86" s="342">
        <v>1500000</v>
      </c>
      <c r="E86" s="294" t="str">
        <f>IF(ISNUMBER(SEARCH($I$4,C86)),MAX($E$3:E85)+1,"")</f>
        <v/>
      </c>
      <c r="F86" s="294" t="str">
        <f t="shared" si="17"/>
        <v>[Cần Thơ] PHÍ CÀ VẸT NHANH</v>
      </c>
      <c r="G86" s="295"/>
      <c r="H86" s="296"/>
      <c r="J86" t="str">
        <f t="shared" si="14"/>
        <v/>
      </c>
      <c r="K86" s="302" t="e">
        <f t="shared" si="15"/>
        <v>#N/A</v>
      </c>
      <c r="L86" t="e">
        <f t="shared" si="16"/>
        <v>#N/A</v>
      </c>
    </row>
    <row r="87" spans="1:12" ht="15.75" thickBot="1">
      <c r="A87" s="936"/>
      <c r="B87" s="339"/>
      <c r="C87" s="294" t="str">
        <f t="shared" si="20"/>
        <v xml:space="preserve">[Cần Thơ] </v>
      </c>
      <c r="D87" s="343"/>
      <c r="E87" s="294" t="str">
        <f>IF(ISNUMBER(SEARCH($I$4,C87)),MAX($E$3:E86)+1,"")</f>
        <v/>
      </c>
      <c r="F87" s="294" t="str">
        <f t="shared" si="17"/>
        <v xml:space="preserve">[Cần Thơ] </v>
      </c>
      <c r="G87" s="295"/>
      <c r="H87" s="296"/>
      <c r="J87" t="str">
        <f t="shared" si="14"/>
        <v/>
      </c>
      <c r="K87" s="302" t="e">
        <f t="shared" si="15"/>
        <v>#N/A</v>
      </c>
      <c r="L87" t="e">
        <f t="shared" si="16"/>
        <v>#N/A</v>
      </c>
    </row>
    <row r="88" spans="1:12" ht="15.75" thickBot="1">
      <c r="A88" s="348"/>
      <c r="B88" s="338"/>
      <c r="C88" s="294" t="str">
        <f t="shared" si="19"/>
        <v xml:space="preserve">[Gia Lai] </v>
      </c>
      <c r="D88" s="342"/>
      <c r="E88" s="294" t="str">
        <f>IF(ISNUMBER(SEARCH($I$4,C88)),MAX($E$3:E87)+1,"")</f>
        <v/>
      </c>
      <c r="F88" s="294" t="str">
        <f t="shared" si="17"/>
        <v xml:space="preserve">[Gia Lai] </v>
      </c>
      <c r="G88" s="295"/>
      <c r="H88" s="296"/>
      <c r="J88" t="str">
        <f t="shared" si="14"/>
        <v/>
      </c>
      <c r="K88" s="302" t="e">
        <f t="shared" si="15"/>
        <v>#N/A</v>
      </c>
      <c r="L88" t="e">
        <f t="shared" si="16"/>
        <v>#N/A</v>
      </c>
    </row>
    <row r="89" spans="1:12" ht="15.75" thickBot="1">
      <c r="A89" s="348"/>
      <c r="B89" s="339"/>
      <c r="C89" s="294" t="str">
        <f t="shared" si="19"/>
        <v xml:space="preserve">[Gia Lai] </v>
      </c>
      <c r="D89" s="343"/>
      <c r="E89" s="294" t="str">
        <f>IF(ISNUMBER(SEARCH($I$4,C89)),MAX($E$3:E88)+1,"")</f>
        <v/>
      </c>
      <c r="F89" s="294" t="str">
        <f t="shared" si="17"/>
        <v xml:space="preserve">[Gia Lai] </v>
      </c>
      <c r="G89" s="295"/>
      <c r="H89" s="296"/>
      <c r="J89" t="str">
        <f t="shared" si="14"/>
        <v/>
      </c>
      <c r="K89" s="302" t="e">
        <f t="shared" si="15"/>
        <v>#N/A</v>
      </c>
      <c r="L89" t="e">
        <f t="shared" si="16"/>
        <v>#N/A</v>
      </c>
    </row>
    <row r="90" spans="1:12" ht="15.75" thickBot="1">
      <c r="A90" s="348"/>
      <c r="B90" s="338"/>
      <c r="C90" s="294" t="str">
        <f t="shared" si="19"/>
        <v xml:space="preserve">[Gia Lai] </v>
      </c>
      <c r="D90" s="342"/>
      <c r="E90" s="294" t="str">
        <f>IF(ISNUMBER(SEARCH($I$4,C90)),MAX($E$3:E89)+1,"")</f>
        <v/>
      </c>
      <c r="F90" s="294" t="str">
        <f t="shared" si="17"/>
        <v xml:space="preserve">[Gia Lai] </v>
      </c>
      <c r="G90" s="295"/>
      <c r="H90" s="296"/>
      <c r="J90" t="str">
        <f t="shared" si="14"/>
        <v/>
      </c>
      <c r="K90" s="302" t="e">
        <f t="shared" si="15"/>
        <v>#N/A</v>
      </c>
      <c r="L90" t="e">
        <f t="shared" si="16"/>
        <v>#N/A</v>
      </c>
    </row>
    <row r="91" spans="1:12" ht="15.75" thickBot="1">
      <c r="A91" s="348"/>
      <c r="B91" s="339"/>
      <c r="C91" s="294" t="str">
        <f t="shared" si="19"/>
        <v xml:space="preserve">[Gia Lai] </v>
      </c>
      <c r="D91" s="343"/>
      <c r="E91" s="294" t="str">
        <f>IF(ISNUMBER(SEARCH($I$4,C91)),MAX($E$3:E90)+1,"")</f>
        <v/>
      </c>
      <c r="F91" s="294" t="str">
        <f t="shared" si="17"/>
        <v xml:space="preserve">[Gia Lai] </v>
      </c>
      <c r="G91" s="295"/>
      <c r="H91" s="296"/>
      <c r="J91" t="str">
        <f t="shared" si="14"/>
        <v/>
      </c>
      <c r="K91" s="302" t="e">
        <f t="shared" si="15"/>
        <v>#N/A</v>
      </c>
      <c r="L91" t="e">
        <f t="shared" si="16"/>
        <v>#N/A</v>
      </c>
    </row>
    <row r="92" spans="1:12" ht="15.75" thickBot="1">
      <c r="A92" s="348"/>
      <c r="B92" s="338"/>
      <c r="C92" s="294" t="str">
        <f t="shared" si="19"/>
        <v xml:space="preserve">[Gia Lai] </v>
      </c>
      <c r="D92" s="342"/>
      <c r="E92" s="294" t="str">
        <f>IF(ISNUMBER(SEARCH($I$4,C92)),MAX($E$3:E91)+1,"")</f>
        <v/>
      </c>
      <c r="F92" s="294" t="str">
        <f t="shared" si="17"/>
        <v xml:space="preserve">[Gia Lai] </v>
      </c>
      <c r="G92" s="295"/>
      <c r="H92" s="296"/>
      <c r="J92" t="str">
        <f t="shared" si="14"/>
        <v/>
      </c>
      <c r="K92" s="302" t="e">
        <f t="shared" si="15"/>
        <v>#N/A</v>
      </c>
      <c r="L92" t="e">
        <f t="shared" si="16"/>
        <v>#N/A</v>
      </c>
    </row>
    <row r="93" spans="1:12" ht="15.75" thickBot="1">
      <c r="A93" s="348"/>
      <c r="B93" s="339"/>
      <c r="C93" s="294" t="str">
        <f t="shared" si="19"/>
        <v xml:space="preserve">[Gia Lai] </v>
      </c>
      <c r="D93" s="343"/>
      <c r="E93" s="294" t="str">
        <f>IF(ISNUMBER(SEARCH($I$4,C93)),MAX($E$3:E92)+1,"")</f>
        <v/>
      </c>
      <c r="F93" s="294" t="str">
        <f t="shared" si="17"/>
        <v xml:space="preserve">[Gia Lai] </v>
      </c>
      <c r="G93" s="295"/>
      <c r="H93" s="296"/>
      <c r="J93" t="str">
        <f t="shared" si="14"/>
        <v/>
      </c>
      <c r="K93" s="302" t="e">
        <f t="shared" si="15"/>
        <v>#N/A</v>
      </c>
      <c r="L93" t="e">
        <f t="shared" si="16"/>
        <v>#N/A</v>
      </c>
    </row>
    <row r="94" spans="1:12" ht="15.75" thickBot="1">
      <c r="A94" s="348"/>
      <c r="B94" s="338"/>
      <c r="C94" s="294" t="str">
        <f t="shared" si="19"/>
        <v xml:space="preserve">[Gia Lai] </v>
      </c>
      <c r="D94" s="342"/>
      <c r="E94" s="294" t="str">
        <f>IF(ISNUMBER(SEARCH($I$4,C94)),MAX($E$3:E93)+1,"")</f>
        <v/>
      </c>
      <c r="F94" s="294" t="str">
        <f t="shared" si="17"/>
        <v xml:space="preserve">[Gia Lai] </v>
      </c>
      <c r="G94" s="295"/>
      <c r="H94" s="296"/>
      <c r="J94" t="str">
        <f t="shared" si="14"/>
        <v/>
      </c>
      <c r="K94" s="302" t="e">
        <f t="shared" si="15"/>
        <v>#N/A</v>
      </c>
      <c r="L94" t="e">
        <f t="shared" si="16"/>
        <v>#N/A</v>
      </c>
    </row>
    <row r="95" spans="1:12" ht="15.75" thickBot="1">
      <c r="A95" s="348"/>
      <c r="B95" s="339"/>
      <c r="C95" s="294" t="str">
        <f t="shared" si="19"/>
        <v xml:space="preserve">[Gia Lai] </v>
      </c>
      <c r="D95" s="343"/>
      <c r="E95" s="294" t="str">
        <f>IF(ISNUMBER(SEARCH($I$4,C95)),MAX($E$3:E94)+1,"")</f>
        <v/>
      </c>
      <c r="F95" s="294" t="str">
        <f t="shared" si="17"/>
        <v xml:space="preserve">[Gia Lai] </v>
      </c>
      <c r="G95" s="295"/>
      <c r="H95" s="296"/>
      <c r="J95" t="str">
        <f t="shared" si="14"/>
        <v/>
      </c>
      <c r="K95" s="302" t="e">
        <f t="shared" si="15"/>
        <v>#N/A</v>
      </c>
      <c r="L95" t="e">
        <f t="shared" si="16"/>
        <v>#N/A</v>
      </c>
    </row>
    <row r="96" spans="1:12" ht="15.75" thickBot="1">
      <c r="A96" s="348"/>
      <c r="B96" s="338"/>
      <c r="C96" s="294" t="str">
        <f t="shared" si="19"/>
        <v xml:space="preserve">[Gia Lai] </v>
      </c>
      <c r="D96" s="342"/>
      <c r="E96" s="294" t="str">
        <f>IF(ISNUMBER(SEARCH($I$4,C96)),MAX($E$3:E95)+1,"")</f>
        <v/>
      </c>
      <c r="F96" s="294" t="str">
        <f t="shared" si="17"/>
        <v xml:space="preserve">[Gia Lai] </v>
      </c>
      <c r="G96" s="295"/>
      <c r="H96" s="296"/>
      <c r="J96" t="str">
        <f t="shared" si="14"/>
        <v/>
      </c>
      <c r="K96" s="302" t="e">
        <f t="shared" si="15"/>
        <v>#N/A</v>
      </c>
      <c r="L96" t="e">
        <f t="shared" si="16"/>
        <v>#N/A</v>
      </c>
    </row>
    <row r="97" spans="1:12" ht="15.75" thickBot="1">
      <c r="A97" s="349"/>
      <c r="B97" s="339"/>
      <c r="C97" s="294" t="str">
        <f t="shared" si="19"/>
        <v xml:space="preserve">[Gia Lai] </v>
      </c>
      <c r="D97" s="343"/>
      <c r="E97" s="294" t="str">
        <f>IF(ISNUMBER(SEARCH($I$4,C97)),MAX($E$3:E96)+1,"")</f>
        <v/>
      </c>
      <c r="F97" s="294" t="str">
        <f t="shared" si="17"/>
        <v xml:space="preserve">[Gia Lai] </v>
      </c>
      <c r="G97" s="295"/>
      <c r="H97" s="296"/>
      <c r="J97" t="str">
        <f t="shared" si="14"/>
        <v/>
      </c>
      <c r="K97" s="302" t="e">
        <f t="shared" si="15"/>
        <v>#N/A</v>
      </c>
      <c r="L97" t="e">
        <f t="shared" si="16"/>
        <v>#N/A</v>
      </c>
    </row>
    <row r="98" spans="1:12" ht="15.75" thickBot="1">
      <c r="A98" s="931" t="s">
        <v>380</v>
      </c>
      <c r="B98" s="338" t="s">
        <v>478</v>
      </c>
      <c r="C98" s="294" t="str">
        <f>CONCATENATE($A$98," ",B98)</f>
        <v>[Kon Tum] VNEID - TOÀN TRÌNH (KHÔNG XE)</v>
      </c>
      <c r="D98" s="342">
        <v>7000000</v>
      </c>
      <c r="E98" s="294" t="str">
        <f>IF(ISNUMBER(SEARCH($I$4,C98)),MAX($E$3:E97)+1,"")</f>
        <v/>
      </c>
      <c r="F98" s="294" t="str">
        <f t="shared" si="17"/>
        <v>[Kon Tum] VNEID - TOÀN TRÌNH (KHÔNG XE)</v>
      </c>
      <c r="G98" s="295"/>
      <c r="H98" s="296"/>
      <c r="J98" t="str">
        <f t="shared" si="14"/>
        <v/>
      </c>
      <c r="K98" s="302" t="e">
        <f t="shared" si="15"/>
        <v>#N/A</v>
      </c>
      <c r="L98" t="e">
        <f t="shared" si="16"/>
        <v>#N/A</v>
      </c>
    </row>
    <row r="99" spans="1:12" ht="15.75" thickBot="1">
      <c r="A99" s="932"/>
      <c r="B99" s="339" t="s">
        <v>479</v>
      </c>
      <c r="C99" s="294" t="str">
        <f t="shared" ref="C99:C107" si="21">CONCATENATE($A$98," ",B99)</f>
        <v>[Kon Tum] VNEID - TRUYỀN THỐNG (CÓ XE)</v>
      </c>
      <c r="D99" s="343">
        <v>8000000</v>
      </c>
      <c r="E99" s="294" t="str">
        <f>IF(ISNUMBER(SEARCH($I$4,C99)),MAX($E$3:E98)+1,"")</f>
        <v/>
      </c>
      <c r="F99" s="294" t="str">
        <f t="shared" si="17"/>
        <v>[Kon Tum] VNEID - TRUYỀN THỐNG (CÓ XE)</v>
      </c>
      <c r="G99" s="295"/>
      <c r="H99" s="296"/>
      <c r="J99" t="str">
        <f t="shared" si="14"/>
        <v/>
      </c>
      <c r="K99" s="302" t="e">
        <f t="shared" si="15"/>
        <v>#N/A</v>
      </c>
      <c r="L99" t="e">
        <f t="shared" si="16"/>
        <v>#N/A</v>
      </c>
    </row>
    <row r="100" spans="1:12" ht="15.75" thickBot="1">
      <c r="A100" s="932"/>
      <c r="B100" s="338" t="s">
        <v>481</v>
      </c>
      <c r="C100" s="294" t="str">
        <f t="shared" si="21"/>
        <v>[Kon Tum] PHÍ CÀ VẸT NHANH</v>
      </c>
      <c r="D100" s="342"/>
      <c r="E100" s="294" t="str">
        <f>IF(ISNUMBER(SEARCH($I$4,C100)),MAX($E$3:E99)+1,"")</f>
        <v/>
      </c>
      <c r="F100" s="294" t="str">
        <f t="shared" si="17"/>
        <v>[Kon Tum] PHÍ CÀ VẸT NHANH</v>
      </c>
      <c r="G100" s="295"/>
      <c r="H100" s="296"/>
      <c r="J100" t="str">
        <f t="shared" ref="J100:J131" si="22">IFERROR(INDEX(C100:C495,MATCH(ROW()-3,E100:E495,0),1),"")</f>
        <v/>
      </c>
      <c r="K100" s="302" t="e">
        <f t="shared" si="15"/>
        <v>#N/A</v>
      </c>
      <c r="L100" t="e">
        <f t="shared" ref="L100:L131" si="23">VLOOKUP(J100,F100:G495,2,0)</f>
        <v>#N/A</v>
      </c>
    </row>
    <row r="101" spans="1:12" ht="15.75" thickBot="1">
      <c r="A101" s="932"/>
      <c r="B101" s="339"/>
      <c r="C101" s="294" t="str">
        <f t="shared" si="21"/>
        <v xml:space="preserve">[Kon Tum] </v>
      </c>
      <c r="D101" s="343"/>
      <c r="E101" s="294" t="str">
        <f>IF(ISNUMBER(SEARCH($I$4,C101)),MAX($E$3:E100)+1,"")</f>
        <v/>
      </c>
      <c r="F101" s="294" t="str">
        <f t="shared" si="17"/>
        <v xml:space="preserve">[Kon Tum] </v>
      </c>
      <c r="G101" s="295"/>
      <c r="H101" s="296"/>
      <c r="J101" t="str">
        <f t="shared" si="22"/>
        <v/>
      </c>
      <c r="K101" s="302" t="e">
        <f t="shared" si="15"/>
        <v>#N/A</v>
      </c>
      <c r="L101" t="e">
        <f t="shared" si="23"/>
        <v>#N/A</v>
      </c>
    </row>
    <row r="102" spans="1:12" ht="15.75" thickBot="1">
      <c r="A102" s="932"/>
      <c r="B102" s="338"/>
      <c r="C102" s="294" t="str">
        <f t="shared" si="21"/>
        <v xml:space="preserve">[Kon Tum] </v>
      </c>
      <c r="D102" s="342"/>
      <c r="E102" s="294" t="str">
        <f>IF(ISNUMBER(SEARCH($I$4,C102)),MAX($E$3:E101)+1,"")</f>
        <v/>
      </c>
      <c r="F102" s="294" t="str">
        <f t="shared" si="17"/>
        <v xml:space="preserve">[Kon Tum] </v>
      </c>
      <c r="G102" s="295"/>
      <c r="H102" s="296"/>
      <c r="J102" t="str">
        <f t="shared" si="22"/>
        <v/>
      </c>
      <c r="K102" s="302" t="e">
        <f t="shared" si="15"/>
        <v>#N/A</v>
      </c>
      <c r="L102" t="e">
        <f t="shared" si="23"/>
        <v>#N/A</v>
      </c>
    </row>
    <row r="103" spans="1:12" ht="15.75" thickBot="1">
      <c r="A103" s="932"/>
      <c r="B103" s="339"/>
      <c r="C103" s="294" t="str">
        <f t="shared" si="21"/>
        <v xml:space="preserve">[Kon Tum] </v>
      </c>
      <c r="D103" s="343"/>
      <c r="E103" s="294" t="str">
        <f>IF(ISNUMBER(SEARCH($I$4,C103)),MAX($E$3:E102)+1,"")</f>
        <v/>
      </c>
      <c r="F103" s="294" t="str">
        <f t="shared" si="17"/>
        <v xml:space="preserve">[Kon Tum] </v>
      </c>
      <c r="G103" s="295"/>
      <c r="H103" s="296"/>
      <c r="J103" t="str">
        <f t="shared" si="22"/>
        <v/>
      </c>
      <c r="K103" s="302" t="e">
        <f t="shared" si="15"/>
        <v>#N/A</v>
      </c>
      <c r="L103" t="e">
        <f t="shared" si="23"/>
        <v>#N/A</v>
      </c>
    </row>
    <row r="104" spans="1:12" ht="15.75" thickBot="1">
      <c r="A104" s="932"/>
      <c r="B104" s="338"/>
      <c r="C104" s="294" t="str">
        <f t="shared" si="21"/>
        <v xml:space="preserve">[Kon Tum] </v>
      </c>
      <c r="D104" s="342"/>
      <c r="E104" s="294" t="str">
        <f>IF(ISNUMBER(SEARCH($I$4,C104)),MAX($E$3:E103)+1,"")</f>
        <v/>
      </c>
      <c r="F104" s="294" t="str">
        <f t="shared" si="17"/>
        <v xml:space="preserve">[Kon Tum] </v>
      </c>
      <c r="G104" s="295"/>
      <c r="H104" s="296"/>
      <c r="J104" t="str">
        <f t="shared" si="22"/>
        <v/>
      </c>
      <c r="K104" s="302" t="e">
        <f t="shared" si="15"/>
        <v>#N/A</v>
      </c>
      <c r="L104" t="e">
        <f t="shared" si="23"/>
        <v>#N/A</v>
      </c>
    </row>
    <row r="105" spans="1:12" ht="15.75" thickBot="1">
      <c r="A105" s="932"/>
      <c r="B105" s="339"/>
      <c r="C105" s="294" t="str">
        <f t="shared" si="21"/>
        <v xml:space="preserve">[Kon Tum] </v>
      </c>
      <c r="D105" s="343"/>
      <c r="E105" s="294" t="str">
        <f>IF(ISNUMBER(SEARCH($I$4,C105)),MAX($E$3:E104)+1,"")</f>
        <v/>
      </c>
      <c r="F105" s="294" t="str">
        <f t="shared" si="17"/>
        <v xml:space="preserve">[Kon Tum] </v>
      </c>
      <c r="G105" s="295"/>
      <c r="H105" s="296"/>
      <c r="J105" t="str">
        <f t="shared" si="22"/>
        <v/>
      </c>
      <c r="K105" s="302" t="e">
        <f t="shared" si="15"/>
        <v>#N/A</v>
      </c>
      <c r="L105" t="e">
        <f t="shared" si="23"/>
        <v>#N/A</v>
      </c>
    </row>
    <row r="106" spans="1:12" ht="15.75" thickBot="1">
      <c r="A106" s="932"/>
      <c r="B106" s="338"/>
      <c r="C106" s="294" t="str">
        <f t="shared" si="21"/>
        <v xml:space="preserve">[Kon Tum] </v>
      </c>
      <c r="D106" s="342"/>
      <c r="E106" s="294" t="str">
        <f>IF(ISNUMBER(SEARCH($I$4,C106)),MAX($E$3:E105)+1,"")</f>
        <v/>
      </c>
      <c r="F106" s="294" t="str">
        <f t="shared" si="17"/>
        <v xml:space="preserve">[Kon Tum] </v>
      </c>
      <c r="G106" s="295"/>
      <c r="H106" s="296"/>
      <c r="J106" t="str">
        <f t="shared" si="22"/>
        <v/>
      </c>
      <c r="K106" s="302" t="e">
        <f t="shared" si="15"/>
        <v>#N/A</v>
      </c>
      <c r="L106" t="e">
        <f t="shared" si="23"/>
        <v>#N/A</v>
      </c>
    </row>
    <row r="107" spans="1:12" ht="15.75" thickBot="1">
      <c r="A107" s="933"/>
      <c r="B107" s="339"/>
      <c r="C107" s="294" t="str">
        <f t="shared" si="21"/>
        <v xml:space="preserve">[Kon Tum] </v>
      </c>
      <c r="D107" s="343"/>
      <c r="E107" s="294" t="str">
        <f>IF(ISNUMBER(SEARCH($I$4,C107)),MAX($E$3:E106)+1,"")</f>
        <v/>
      </c>
      <c r="F107" s="294" t="str">
        <f t="shared" si="17"/>
        <v xml:space="preserve">[Kon Tum] </v>
      </c>
      <c r="G107" s="295"/>
      <c r="H107" s="296"/>
      <c r="J107" t="str">
        <f t="shared" si="22"/>
        <v/>
      </c>
      <c r="K107" s="302" t="e">
        <f t="shared" si="15"/>
        <v>#N/A</v>
      </c>
      <c r="L107" t="e">
        <f t="shared" si="23"/>
        <v>#N/A</v>
      </c>
    </row>
    <row r="108" spans="1:12" ht="15.75" thickBot="1">
      <c r="A108" s="931" t="s">
        <v>381</v>
      </c>
      <c r="B108" s="338" t="s">
        <v>478</v>
      </c>
      <c r="C108" s="294" t="str">
        <f>CONCATENATE($A$108," ",B108)</f>
        <v>[Lâm Đồng] VNEID - TOÀN TRÌNH (KHÔNG XE)</v>
      </c>
      <c r="D108" s="342">
        <v>5200000</v>
      </c>
      <c r="E108" s="294" t="str">
        <f>IF(ISNUMBER(SEARCH($I$4,C108)),MAX($E$3:E107)+1,"")</f>
        <v/>
      </c>
      <c r="F108" s="294" t="str">
        <f t="shared" si="17"/>
        <v>[Lâm Đồng] VNEID - TOÀN TRÌNH (KHÔNG XE)</v>
      </c>
      <c r="G108" s="295"/>
      <c r="H108" s="296"/>
      <c r="J108" t="str">
        <f t="shared" si="22"/>
        <v/>
      </c>
      <c r="K108" s="302" t="e">
        <f t="shared" si="15"/>
        <v>#N/A</v>
      </c>
      <c r="L108" t="e">
        <f t="shared" si="23"/>
        <v>#N/A</v>
      </c>
    </row>
    <row r="109" spans="1:12" ht="15.75" thickBot="1">
      <c r="A109" s="932"/>
      <c r="B109" s="339" t="s">
        <v>479</v>
      </c>
      <c r="C109" s="294" t="str">
        <f t="shared" ref="C109:C119" si="24">CONCATENATE($A$108," ",B109)</f>
        <v>[Lâm Đồng] VNEID - TRUYỀN THỐNG (CÓ XE)</v>
      </c>
      <c r="D109" s="343">
        <v>5700000</v>
      </c>
      <c r="E109" s="294" t="str">
        <f>IF(ISNUMBER(SEARCH($I$4,C109)),MAX($E$3:E108)+1,"")</f>
        <v/>
      </c>
      <c r="F109" s="294" t="str">
        <f t="shared" si="17"/>
        <v>[Lâm Đồng] VNEID - TRUYỀN THỐNG (CÓ XE)</v>
      </c>
      <c r="G109" s="295"/>
      <c r="H109" s="296"/>
      <c r="J109" t="str">
        <f t="shared" si="22"/>
        <v/>
      </c>
      <c r="K109" s="302" t="e">
        <f t="shared" si="15"/>
        <v>#N/A</v>
      </c>
      <c r="L109" t="e">
        <f t="shared" si="23"/>
        <v>#N/A</v>
      </c>
    </row>
    <row r="110" spans="1:12" ht="15.75" thickBot="1">
      <c r="A110" s="932"/>
      <c r="B110" s="338" t="s">
        <v>481</v>
      </c>
      <c r="C110" s="294" t="str">
        <f t="shared" si="24"/>
        <v>[Lâm Đồng] PHÍ CÀ VẸT NHANH</v>
      </c>
      <c r="D110" s="347" t="s">
        <v>482</v>
      </c>
      <c r="E110" s="294" t="str">
        <f>IF(ISNUMBER(SEARCH($I$4,C110)),MAX($E$3:E109)+1,"")</f>
        <v/>
      </c>
      <c r="F110" s="294" t="str">
        <f t="shared" si="17"/>
        <v>[Lâm Đồng] PHÍ CÀ VẸT NHANH</v>
      </c>
      <c r="G110" s="295"/>
      <c r="H110" s="296"/>
      <c r="J110" t="str">
        <f t="shared" si="22"/>
        <v/>
      </c>
      <c r="K110" s="302" t="e">
        <f t="shared" si="15"/>
        <v>#N/A</v>
      </c>
      <c r="L110" t="e">
        <f t="shared" si="23"/>
        <v>#N/A</v>
      </c>
    </row>
    <row r="111" spans="1:12" ht="15.75" thickBot="1">
      <c r="A111" s="932"/>
      <c r="B111" s="339"/>
      <c r="C111" s="294" t="str">
        <f t="shared" si="24"/>
        <v xml:space="preserve">[Lâm Đồng] </v>
      </c>
      <c r="D111" s="343"/>
      <c r="E111" s="294" t="str">
        <f>IF(ISNUMBER(SEARCH($I$4,C111)),MAX($E$3:E110)+1,"")</f>
        <v/>
      </c>
      <c r="F111" s="294" t="str">
        <f t="shared" si="17"/>
        <v xml:space="preserve">[Lâm Đồng] </v>
      </c>
      <c r="G111" s="295"/>
      <c r="H111" s="296"/>
      <c r="J111" t="str">
        <f t="shared" si="22"/>
        <v/>
      </c>
      <c r="K111" s="302" t="e">
        <f t="shared" si="15"/>
        <v>#N/A</v>
      </c>
      <c r="L111" t="e">
        <f t="shared" si="23"/>
        <v>#N/A</v>
      </c>
    </row>
    <row r="112" spans="1:12" ht="15.75" thickBot="1">
      <c r="A112" s="932"/>
      <c r="B112" s="338"/>
      <c r="C112" s="294" t="str">
        <f t="shared" si="24"/>
        <v xml:space="preserve">[Lâm Đồng] </v>
      </c>
      <c r="D112" s="342"/>
      <c r="E112" s="294" t="str">
        <f>IF(ISNUMBER(SEARCH($I$4,C112)),MAX($E$3:E111)+1,"")</f>
        <v/>
      </c>
      <c r="F112" s="294" t="str">
        <f t="shared" si="17"/>
        <v xml:space="preserve">[Lâm Đồng] </v>
      </c>
      <c r="G112" s="295"/>
      <c r="H112" s="296"/>
      <c r="J112" t="str">
        <f t="shared" si="22"/>
        <v/>
      </c>
      <c r="K112" s="302" t="e">
        <f t="shared" si="15"/>
        <v>#N/A</v>
      </c>
      <c r="L112" t="e">
        <f t="shared" si="23"/>
        <v>#N/A</v>
      </c>
    </row>
    <row r="113" spans="1:12" ht="15.75" thickBot="1">
      <c r="A113" s="932"/>
      <c r="B113" s="339"/>
      <c r="C113" s="294" t="str">
        <f t="shared" si="24"/>
        <v xml:space="preserve">[Lâm Đồng] </v>
      </c>
      <c r="D113" s="343"/>
      <c r="E113" s="294" t="str">
        <f>IF(ISNUMBER(SEARCH($I$4,C113)),MAX($E$3:E112)+1,"")</f>
        <v/>
      </c>
      <c r="F113" s="294" t="str">
        <f t="shared" si="17"/>
        <v xml:space="preserve">[Lâm Đồng] </v>
      </c>
      <c r="G113" s="295"/>
      <c r="H113" s="296"/>
      <c r="J113" t="str">
        <f t="shared" si="22"/>
        <v/>
      </c>
      <c r="K113" s="302" t="e">
        <f t="shared" si="15"/>
        <v>#N/A</v>
      </c>
      <c r="L113" t="e">
        <f t="shared" si="23"/>
        <v>#N/A</v>
      </c>
    </row>
    <row r="114" spans="1:12" ht="15.75" thickBot="1">
      <c r="A114" s="932"/>
      <c r="B114" s="338"/>
      <c r="C114" s="294" t="str">
        <f t="shared" si="24"/>
        <v xml:space="preserve">[Lâm Đồng] </v>
      </c>
      <c r="D114" s="342"/>
      <c r="E114" s="294" t="str">
        <f>IF(ISNUMBER(SEARCH($I$4,C114)),MAX($E$3:E113)+1,"")</f>
        <v/>
      </c>
      <c r="F114" s="294" t="str">
        <f t="shared" si="17"/>
        <v xml:space="preserve">[Lâm Đồng] </v>
      </c>
      <c r="G114" s="295"/>
      <c r="H114" s="296"/>
      <c r="J114" t="str">
        <f t="shared" si="22"/>
        <v/>
      </c>
      <c r="K114" s="302" t="e">
        <f t="shared" si="15"/>
        <v>#N/A</v>
      </c>
      <c r="L114" t="e">
        <f t="shared" si="23"/>
        <v>#N/A</v>
      </c>
    </row>
    <row r="115" spans="1:12" ht="15.75" thickBot="1">
      <c r="A115" s="932"/>
      <c r="B115" s="339"/>
      <c r="C115" s="294" t="str">
        <f t="shared" si="24"/>
        <v xml:space="preserve">[Lâm Đồng] </v>
      </c>
      <c r="D115" s="343"/>
      <c r="E115" s="294" t="str">
        <f>IF(ISNUMBER(SEARCH($I$4,C115)),MAX($E$3:E114)+1,"")</f>
        <v/>
      </c>
      <c r="F115" s="294" t="str">
        <f t="shared" si="17"/>
        <v xml:space="preserve">[Lâm Đồng] </v>
      </c>
      <c r="G115" s="295"/>
      <c r="H115" s="296"/>
      <c r="J115" t="str">
        <f t="shared" si="22"/>
        <v/>
      </c>
      <c r="K115" s="302" t="e">
        <f t="shared" si="15"/>
        <v>#N/A</v>
      </c>
      <c r="L115" t="e">
        <f t="shared" si="23"/>
        <v>#N/A</v>
      </c>
    </row>
    <row r="116" spans="1:12" ht="15.75" thickBot="1">
      <c r="A116" s="932"/>
      <c r="B116" s="338"/>
      <c r="C116" s="294" t="str">
        <f t="shared" si="24"/>
        <v xml:space="preserve">[Lâm Đồng] </v>
      </c>
      <c r="D116" s="342"/>
      <c r="E116" s="294" t="str">
        <f>IF(ISNUMBER(SEARCH($I$4,C116)),MAX($E$3:E115)+1,"")</f>
        <v/>
      </c>
      <c r="F116" s="294" t="str">
        <f t="shared" si="17"/>
        <v xml:space="preserve">[Lâm Đồng] </v>
      </c>
      <c r="G116" s="295"/>
      <c r="H116" s="296"/>
      <c r="J116" t="str">
        <f t="shared" si="22"/>
        <v/>
      </c>
      <c r="K116" s="302" t="e">
        <f t="shared" si="15"/>
        <v>#N/A</v>
      </c>
      <c r="L116" t="e">
        <f t="shared" si="23"/>
        <v>#N/A</v>
      </c>
    </row>
    <row r="117" spans="1:12" ht="15.75" thickBot="1">
      <c r="A117" s="932"/>
      <c r="B117" s="339"/>
      <c r="C117" s="294" t="str">
        <f t="shared" si="24"/>
        <v xml:space="preserve">[Lâm Đồng] </v>
      </c>
      <c r="D117" s="343"/>
      <c r="E117" s="294" t="str">
        <f>IF(ISNUMBER(SEARCH($I$4,C117)),MAX($E$3:E116)+1,"")</f>
        <v/>
      </c>
      <c r="F117" s="294" t="str">
        <f t="shared" si="17"/>
        <v xml:space="preserve">[Lâm Đồng] </v>
      </c>
      <c r="G117" s="295"/>
      <c r="H117" s="296"/>
      <c r="J117" t="str">
        <f t="shared" si="22"/>
        <v/>
      </c>
      <c r="K117" s="302" t="e">
        <f t="shared" si="15"/>
        <v>#N/A</v>
      </c>
      <c r="L117" t="e">
        <f t="shared" si="23"/>
        <v>#N/A</v>
      </c>
    </row>
    <row r="118" spans="1:12" ht="15.75" thickBot="1">
      <c r="A118" s="932"/>
      <c r="B118" s="338"/>
      <c r="C118" s="294" t="str">
        <f t="shared" si="24"/>
        <v xml:space="preserve">[Lâm Đồng] </v>
      </c>
      <c r="D118" s="342"/>
      <c r="E118" s="294" t="str">
        <f>IF(ISNUMBER(SEARCH($I$4,C118)),MAX($E$3:E117)+1,"")</f>
        <v/>
      </c>
      <c r="F118" s="294" t="str">
        <f t="shared" si="17"/>
        <v xml:space="preserve">[Lâm Đồng] </v>
      </c>
      <c r="G118" s="295"/>
      <c r="H118" s="296"/>
      <c r="J118" t="str">
        <f t="shared" si="22"/>
        <v/>
      </c>
      <c r="K118" s="302" t="e">
        <f t="shared" si="15"/>
        <v>#N/A</v>
      </c>
      <c r="L118" t="e">
        <f t="shared" si="23"/>
        <v>#N/A</v>
      </c>
    </row>
    <row r="119" spans="1:12" ht="15.75" thickBot="1">
      <c r="A119" s="933"/>
      <c r="B119" s="339"/>
      <c r="C119" s="294" t="str">
        <f t="shared" si="24"/>
        <v xml:space="preserve">[Lâm Đồng] </v>
      </c>
      <c r="D119" s="343"/>
      <c r="E119" s="294" t="str">
        <f>IF(ISNUMBER(SEARCH($I$4,C119)),MAX($E$3:E118)+1,"")</f>
        <v/>
      </c>
      <c r="F119" s="294" t="str">
        <f t="shared" si="17"/>
        <v xml:space="preserve">[Lâm Đồng] </v>
      </c>
      <c r="G119" s="295"/>
      <c r="H119" s="296"/>
      <c r="J119" t="str">
        <f t="shared" si="22"/>
        <v/>
      </c>
      <c r="K119" s="302" t="e">
        <f t="shared" si="15"/>
        <v>#N/A</v>
      </c>
      <c r="L119" t="e">
        <f t="shared" si="23"/>
        <v>#N/A</v>
      </c>
    </row>
    <row r="120" spans="1:12" ht="15.75" thickBot="1">
      <c r="A120" s="931" t="s">
        <v>382</v>
      </c>
      <c r="B120" s="338" t="s">
        <v>478</v>
      </c>
      <c r="C120" s="294" t="str">
        <f>CONCATENATE($A$120," ",B120)</f>
        <v>[An Giang] VNEID - TOÀN TRÌNH (KHÔNG XE)</v>
      </c>
      <c r="D120" s="342">
        <v>4500000</v>
      </c>
      <c r="E120" s="294" t="str">
        <f>IF(ISNUMBER(SEARCH($I$4,C120)),MAX($E$3:E119)+1,"")</f>
        <v/>
      </c>
      <c r="F120" s="294" t="str">
        <f t="shared" si="17"/>
        <v>[An Giang] VNEID - TOÀN TRÌNH (KHÔNG XE)</v>
      </c>
      <c r="G120" s="295"/>
      <c r="H120" s="296"/>
      <c r="J120" t="str">
        <f t="shared" si="22"/>
        <v/>
      </c>
      <c r="K120" s="302" t="e">
        <f t="shared" si="15"/>
        <v>#N/A</v>
      </c>
      <c r="L120" t="e">
        <f t="shared" si="23"/>
        <v>#N/A</v>
      </c>
    </row>
    <row r="121" spans="1:12" ht="15.75" thickBot="1">
      <c r="A121" s="932"/>
      <c r="B121" s="339" t="s">
        <v>479</v>
      </c>
      <c r="C121" s="294" t="str">
        <f t="shared" ref="C121:C130" si="25">CONCATENATE($A$120," ",B121)</f>
        <v>[An Giang] VNEID - TRUYỀN THỐNG (CÓ XE)</v>
      </c>
      <c r="D121" s="343">
        <v>4800000</v>
      </c>
      <c r="E121" s="294" t="str">
        <f>IF(ISNUMBER(SEARCH($I$4,C121)),MAX($E$3:E120)+1,"")</f>
        <v/>
      </c>
      <c r="F121" s="294" t="str">
        <f t="shared" si="17"/>
        <v>[An Giang] VNEID - TRUYỀN THỐNG (CÓ XE)</v>
      </c>
      <c r="G121" s="295"/>
      <c r="H121" s="296"/>
      <c r="J121" t="str">
        <f t="shared" si="22"/>
        <v/>
      </c>
      <c r="K121" s="302" t="e">
        <f t="shared" si="15"/>
        <v>#N/A</v>
      </c>
      <c r="L121" t="e">
        <f t="shared" si="23"/>
        <v>#N/A</v>
      </c>
    </row>
    <row r="122" spans="1:12" ht="15.75" thickBot="1">
      <c r="A122" s="932"/>
      <c r="B122" s="338" t="s">
        <v>481</v>
      </c>
      <c r="C122" s="294" t="str">
        <f t="shared" si="25"/>
        <v>[An Giang] PHÍ CÀ VẸT NHANH</v>
      </c>
      <c r="D122" s="342">
        <v>1500000</v>
      </c>
      <c r="E122" s="294" t="str">
        <f>IF(ISNUMBER(SEARCH($I$4,C122)),MAX($E$3:E121)+1,"")</f>
        <v/>
      </c>
      <c r="F122" s="294" t="str">
        <f t="shared" si="17"/>
        <v>[An Giang] PHÍ CÀ VẸT NHANH</v>
      </c>
      <c r="G122" s="295"/>
      <c r="H122" s="296"/>
      <c r="J122" t="str">
        <f t="shared" si="22"/>
        <v/>
      </c>
      <c r="K122" s="302" t="e">
        <f t="shared" si="15"/>
        <v>#N/A</v>
      </c>
      <c r="L122" t="e">
        <f t="shared" si="23"/>
        <v>#N/A</v>
      </c>
    </row>
    <row r="123" spans="1:12" ht="15.75" thickBot="1">
      <c r="A123" s="932"/>
      <c r="B123" s="339"/>
      <c r="C123" s="294" t="str">
        <f t="shared" si="25"/>
        <v xml:space="preserve">[An Giang] </v>
      </c>
      <c r="D123" s="343"/>
      <c r="E123" s="294" t="str">
        <f>IF(ISNUMBER(SEARCH($I$4,C123)),MAX($E$3:E122)+1,"")</f>
        <v/>
      </c>
      <c r="F123" s="294" t="str">
        <f t="shared" si="17"/>
        <v xml:space="preserve">[An Giang] </v>
      </c>
      <c r="G123" s="295"/>
      <c r="H123" s="296"/>
      <c r="J123" t="str">
        <f t="shared" si="22"/>
        <v/>
      </c>
      <c r="K123" s="302" t="e">
        <f t="shared" si="15"/>
        <v>#N/A</v>
      </c>
      <c r="L123" t="e">
        <f t="shared" si="23"/>
        <v>#N/A</v>
      </c>
    </row>
    <row r="124" spans="1:12" ht="15.75" thickBot="1">
      <c r="A124" s="932"/>
      <c r="B124" s="338"/>
      <c r="C124" s="294" t="str">
        <f t="shared" si="25"/>
        <v xml:space="preserve">[An Giang] </v>
      </c>
      <c r="D124" s="342"/>
      <c r="E124" s="294" t="str">
        <f>IF(ISNUMBER(SEARCH($I$4,C124)),MAX($E$3:E123)+1,"")</f>
        <v/>
      </c>
      <c r="F124" s="294" t="str">
        <f t="shared" si="17"/>
        <v xml:space="preserve">[An Giang] </v>
      </c>
      <c r="G124" s="295"/>
      <c r="H124" s="296"/>
      <c r="J124" t="str">
        <f t="shared" si="22"/>
        <v/>
      </c>
      <c r="K124" s="302" t="e">
        <f t="shared" si="15"/>
        <v>#N/A</v>
      </c>
      <c r="L124" t="e">
        <f t="shared" si="23"/>
        <v>#N/A</v>
      </c>
    </row>
    <row r="125" spans="1:12" ht="15.75" thickBot="1">
      <c r="A125" s="932"/>
      <c r="B125" s="339"/>
      <c r="C125" s="294" t="str">
        <f t="shared" si="25"/>
        <v xml:space="preserve">[An Giang] </v>
      </c>
      <c r="D125" s="343"/>
      <c r="E125" s="294" t="str">
        <f>IF(ISNUMBER(SEARCH($I$4,C125)),MAX($E$3:E124)+1,"")</f>
        <v/>
      </c>
      <c r="F125" s="294" t="str">
        <f t="shared" si="17"/>
        <v xml:space="preserve">[An Giang] </v>
      </c>
      <c r="G125" s="295"/>
      <c r="H125" s="296"/>
      <c r="J125" t="str">
        <f t="shared" si="22"/>
        <v/>
      </c>
      <c r="K125" s="302" t="e">
        <f t="shared" si="15"/>
        <v>#N/A</v>
      </c>
      <c r="L125" t="e">
        <f t="shared" si="23"/>
        <v>#N/A</v>
      </c>
    </row>
    <row r="126" spans="1:12" ht="15.75" thickBot="1">
      <c r="A126" s="932"/>
      <c r="B126" s="338"/>
      <c r="C126" s="294" t="str">
        <f t="shared" si="25"/>
        <v xml:space="preserve">[An Giang] </v>
      </c>
      <c r="D126" s="342"/>
      <c r="E126" s="294" t="str">
        <f>IF(ISNUMBER(SEARCH($I$4,C126)),MAX($E$3:E125)+1,"")</f>
        <v/>
      </c>
      <c r="F126" s="294" t="str">
        <f t="shared" si="17"/>
        <v xml:space="preserve">[An Giang] </v>
      </c>
      <c r="G126" s="295"/>
      <c r="H126" s="296"/>
      <c r="J126" t="str">
        <f t="shared" si="22"/>
        <v/>
      </c>
      <c r="K126" s="302" t="e">
        <f t="shared" si="15"/>
        <v>#N/A</v>
      </c>
      <c r="L126" t="e">
        <f t="shared" si="23"/>
        <v>#N/A</v>
      </c>
    </row>
    <row r="127" spans="1:12" ht="15.75" thickBot="1">
      <c r="A127" s="932"/>
      <c r="B127" s="339"/>
      <c r="C127" s="294" t="str">
        <f t="shared" si="25"/>
        <v xml:space="preserve">[An Giang] </v>
      </c>
      <c r="D127" s="343"/>
      <c r="E127" s="294" t="str">
        <f>IF(ISNUMBER(SEARCH($I$4,C127)),MAX($E$3:E126)+1,"")</f>
        <v/>
      </c>
      <c r="F127" s="294" t="str">
        <f t="shared" si="17"/>
        <v xml:space="preserve">[An Giang] </v>
      </c>
      <c r="G127" s="295"/>
      <c r="H127" s="296"/>
      <c r="J127" t="str">
        <f t="shared" si="22"/>
        <v/>
      </c>
      <c r="K127" s="302" t="e">
        <f t="shared" si="15"/>
        <v>#N/A</v>
      </c>
      <c r="L127" t="e">
        <f t="shared" si="23"/>
        <v>#N/A</v>
      </c>
    </row>
    <row r="128" spans="1:12" ht="15.75" thickBot="1">
      <c r="A128" s="932"/>
      <c r="B128" s="338"/>
      <c r="C128" s="294" t="str">
        <f t="shared" si="25"/>
        <v xml:space="preserve">[An Giang] </v>
      </c>
      <c r="D128" s="342"/>
      <c r="E128" s="294" t="str">
        <f>IF(ISNUMBER(SEARCH($I$4,C128)),MAX($E$3:E127)+1,"")</f>
        <v/>
      </c>
      <c r="F128" s="294" t="str">
        <f t="shared" si="17"/>
        <v xml:space="preserve">[An Giang] </v>
      </c>
      <c r="G128" s="295"/>
      <c r="H128" s="296"/>
      <c r="J128" t="str">
        <f t="shared" si="22"/>
        <v/>
      </c>
      <c r="K128" s="302" t="e">
        <f t="shared" si="15"/>
        <v>#N/A</v>
      </c>
      <c r="L128" t="e">
        <f t="shared" si="23"/>
        <v>#N/A</v>
      </c>
    </row>
    <row r="129" spans="1:12" ht="15.75" thickBot="1">
      <c r="A129" s="932"/>
      <c r="B129" s="339"/>
      <c r="C129" s="294" t="str">
        <f t="shared" si="25"/>
        <v xml:space="preserve">[An Giang] </v>
      </c>
      <c r="D129" s="343"/>
      <c r="E129" s="294" t="str">
        <f>IF(ISNUMBER(SEARCH($I$4,C129)),MAX($E$3:E128)+1,"")</f>
        <v/>
      </c>
      <c r="F129" s="294" t="str">
        <f t="shared" si="17"/>
        <v xml:space="preserve">[An Giang] </v>
      </c>
      <c r="G129" s="295"/>
      <c r="H129" s="296"/>
      <c r="J129" t="str">
        <f t="shared" si="22"/>
        <v/>
      </c>
      <c r="K129" s="302" t="e">
        <f t="shared" si="15"/>
        <v>#N/A</v>
      </c>
      <c r="L129" t="e">
        <f t="shared" si="23"/>
        <v>#N/A</v>
      </c>
    </row>
    <row r="130" spans="1:12" ht="15.75" thickBot="1">
      <c r="A130" s="933"/>
      <c r="B130" s="338"/>
      <c r="C130" s="294" t="str">
        <f t="shared" si="25"/>
        <v xml:space="preserve">[An Giang] </v>
      </c>
      <c r="D130" s="342"/>
      <c r="E130" s="294" t="str">
        <f>IF(ISNUMBER(SEARCH($I$4,C130)),MAX($E$3:E129)+1,"")</f>
        <v/>
      </c>
      <c r="F130" s="294" t="str">
        <f t="shared" si="17"/>
        <v xml:space="preserve">[An Giang] </v>
      </c>
      <c r="G130" s="295"/>
      <c r="H130" s="296"/>
      <c r="J130" t="str">
        <f t="shared" si="22"/>
        <v/>
      </c>
      <c r="K130" s="302" t="e">
        <f t="shared" si="15"/>
        <v>#N/A</v>
      </c>
      <c r="L130" t="e">
        <f t="shared" si="23"/>
        <v>#N/A</v>
      </c>
    </row>
    <row r="131" spans="1:12" ht="15.75" thickBot="1">
      <c r="A131" s="931" t="s">
        <v>383</v>
      </c>
      <c r="B131" s="338" t="s">
        <v>478</v>
      </c>
      <c r="C131" s="294" t="str">
        <f>CONCATENATE($A$131," ",B131)</f>
        <v>[Bạc Liêu] VNEID - TOÀN TRÌNH (KHÔNG XE)</v>
      </c>
      <c r="D131" s="343">
        <v>5000000</v>
      </c>
      <c r="E131" s="294" t="str">
        <f>IF(ISNUMBER(SEARCH($I$4,C131)),MAX($E$3:E130)+1,"")</f>
        <v/>
      </c>
      <c r="F131" s="294" t="str">
        <f t="shared" si="17"/>
        <v>[Bạc Liêu] VNEID - TOÀN TRÌNH (KHÔNG XE)</v>
      </c>
      <c r="G131" s="295"/>
      <c r="H131" s="296"/>
      <c r="J131" t="str">
        <f t="shared" si="22"/>
        <v/>
      </c>
      <c r="K131" s="302" t="e">
        <f t="shared" si="15"/>
        <v>#N/A</v>
      </c>
      <c r="L131" t="e">
        <f t="shared" si="23"/>
        <v>#N/A</v>
      </c>
    </row>
    <row r="132" spans="1:12" ht="15.75" thickBot="1">
      <c r="A132" s="932"/>
      <c r="B132" s="339" t="s">
        <v>479</v>
      </c>
      <c r="C132" s="294" t="str">
        <f t="shared" ref="C132:C137" si="26">CONCATENATE($A$131," ",B132)</f>
        <v>[Bạc Liêu] VNEID - TRUYỀN THỐNG (CÓ XE)</v>
      </c>
      <c r="D132" s="342">
        <v>5300000</v>
      </c>
      <c r="E132" s="294" t="str">
        <f>IF(ISNUMBER(SEARCH($I$4,C132)),MAX($E$3:E131)+1,"")</f>
        <v/>
      </c>
      <c r="F132" s="294" t="str">
        <f t="shared" si="17"/>
        <v>[Bạc Liêu] VNEID - TRUYỀN THỐNG (CÓ XE)</v>
      </c>
      <c r="G132" s="295"/>
      <c r="H132" s="296"/>
      <c r="J132" t="str">
        <f t="shared" ref="J132:J163" si="27">IFERROR(INDEX(C132:C527,MATCH(ROW()-3,E132:E527,0),1),"")</f>
        <v/>
      </c>
      <c r="K132" s="302" t="e">
        <f t="shared" ref="K132:K195" si="28">VLOOKUP(J132,CPDK,2,0)</f>
        <v>#N/A</v>
      </c>
      <c r="L132" t="e">
        <f t="shared" ref="L132:L163" si="29">VLOOKUP(J132,F132:G527,2,0)</f>
        <v>#N/A</v>
      </c>
    </row>
    <row r="133" spans="1:12" ht="15.75" thickBot="1">
      <c r="A133" s="932"/>
      <c r="B133" s="338" t="s">
        <v>481</v>
      </c>
      <c r="C133" s="294" t="str">
        <f t="shared" si="26"/>
        <v>[Bạc Liêu] PHÍ CÀ VẸT NHANH</v>
      </c>
      <c r="D133" s="343">
        <v>1500000</v>
      </c>
      <c r="E133" s="294" t="str">
        <f>IF(ISNUMBER(SEARCH($I$4,C133)),MAX($E$3:E132)+1,"")</f>
        <v/>
      </c>
      <c r="F133" s="294" t="str">
        <f t="shared" ref="F133:F196" si="30">C133</f>
        <v>[Bạc Liêu] PHÍ CÀ VẸT NHANH</v>
      </c>
      <c r="G133" s="295"/>
      <c r="H133" s="296"/>
      <c r="J133" t="str">
        <f t="shared" si="27"/>
        <v/>
      </c>
      <c r="K133" s="302" t="e">
        <f t="shared" si="28"/>
        <v>#N/A</v>
      </c>
      <c r="L133" t="e">
        <f t="shared" si="29"/>
        <v>#N/A</v>
      </c>
    </row>
    <row r="134" spans="1:12" ht="15.75" thickBot="1">
      <c r="A134" s="932"/>
      <c r="B134" s="338"/>
      <c r="C134" s="294" t="str">
        <f t="shared" si="26"/>
        <v xml:space="preserve">[Bạc Liêu] </v>
      </c>
      <c r="D134" s="342"/>
      <c r="E134" s="294" t="str">
        <f>IF(ISNUMBER(SEARCH($I$4,C134)),MAX($E$3:E133)+1,"")</f>
        <v/>
      </c>
      <c r="F134" s="294" t="str">
        <f t="shared" si="30"/>
        <v xml:space="preserve">[Bạc Liêu] </v>
      </c>
      <c r="G134" s="295"/>
      <c r="H134" s="296"/>
      <c r="J134" t="str">
        <f t="shared" si="27"/>
        <v/>
      </c>
      <c r="K134" s="302" t="e">
        <f t="shared" si="28"/>
        <v>#N/A</v>
      </c>
      <c r="L134" t="e">
        <f t="shared" si="29"/>
        <v>#N/A</v>
      </c>
    </row>
    <row r="135" spans="1:12" ht="15.75" thickBot="1">
      <c r="A135" s="932"/>
      <c r="B135" s="339"/>
      <c r="C135" s="294" t="str">
        <f t="shared" si="26"/>
        <v xml:space="preserve">[Bạc Liêu] </v>
      </c>
      <c r="D135" s="343"/>
      <c r="E135" s="294" t="str">
        <f>IF(ISNUMBER(SEARCH($I$4,C135)),MAX($E$3:E134)+1,"")</f>
        <v/>
      </c>
      <c r="F135" s="294" t="str">
        <f t="shared" si="30"/>
        <v xml:space="preserve">[Bạc Liêu] </v>
      </c>
      <c r="G135" s="295"/>
      <c r="H135" s="296"/>
      <c r="J135" t="str">
        <f t="shared" si="27"/>
        <v/>
      </c>
      <c r="K135" s="302" t="e">
        <f t="shared" si="28"/>
        <v>#N/A</v>
      </c>
      <c r="L135" t="e">
        <f t="shared" si="29"/>
        <v>#N/A</v>
      </c>
    </row>
    <row r="136" spans="1:12" ht="15.75" thickBot="1">
      <c r="A136" s="932"/>
      <c r="B136" s="338"/>
      <c r="C136" s="294" t="str">
        <f t="shared" si="26"/>
        <v xml:space="preserve">[Bạc Liêu] </v>
      </c>
      <c r="D136" s="342"/>
      <c r="E136" s="294" t="str">
        <f>IF(ISNUMBER(SEARCH($I$4,C136)),MAX($E$3:E135)+1,"")</f>
        <v/>
      </c>
      <c r="F136" s="294" t="str">
        <f t="shared" si="30"/>
        <v xml:space="preserve">[Bạc Liêu] </v>
      </c>
      <c r="G136" s="295"/>
      <c r="H136" s="296"/>
      <c r="J136" t="str">
        <f t="shared" si="27"/>
        <v/>
      </c>
      <c r="K136" s="302" t="e">
        <f t="shared" si="28"/>
        <v>#N/A</v>
      </c>
      <c r="L136" t="e">
        <f t="shared" si="29"/>
        <v>#N/A</v>
      </c>
    </row>
    <row r="137" spans="1:12" ht="15.75" thickBot="1">
      <c r="A137" s="933"/>
      <c r="B137" s="339"/>
      <c r="C137" s="294" t="str">
        <f t="shared" si="26"/>
        <v xml:space="preserve">[Bạc Liêu] </v>
      </c>
      <c r="D137" s="343"/>
      <c r="E137" s="294" t="str">
        <f>IF(ISNUMBER(SEARCH($I$4,C137)),MAX($E$3:E136)+1,"")</f>
        <v/>
      </c>
      <c r="F137" s="294" t="str">
        <f t="shared" si="30"/>
        <v xml:space="preserve">[Bạc Liêu] </v>
      </c>
      <c r="G137" s="295"/>
      <c r="H137" s="296"/>
      <c r="J137" t="str">
        <f t="shared" si="27"/>
        <v/>
      </c>
      <c r="K137" s="302" t="e">
        <f t="shared" si="28"/>
        <v>#N/A</v>
      </c>
      <c r="L137" t="e">
        <f t="shared" si="29"/>
        <v>#N/A</v>
      </c>
    </row>
    <row r="138" spans="1:12" ht="15.75" thickBot="1">
      <c r="A138" s="931" t="s">
        <v>384</v>
      </c>
      <c r="B138" s="338" t="s">
        <v>478</v>
      </c>
      <c r="C138" s="294" t="str">
        <f>CONCATENATE($A$138," ",B138)</f>
        <v>[Bến Tre] VNEID - TOÀN TRÌNH (KHÔNG XE)</v>
      </c>
      <c r="D138" s="342">
        <v>3700000</v>
      </c>
      <c r="E138" s="294" t="str">
        <f>IF(ISNUMBER(SEARCH($I$4,C138)),MAX($E$3:E137)+1,"")</f>
        <v/>
      </c>
      <c r="F138" s="294" t="str">
        <f t="shared" si="30"/>
        <v>[Bến Tre] VNEID - TOÀN TRÌNH (KHÔNG XE)</v>
      </c>
      <c r="G138" s="295"/>
      <c r="H138" s="296"/>
      <c r="J138" t="str">
        <f t="shared" si="27"/>
        <v/>
      </c>
      <c r="K138" s="302" t="e">
        <f t="shared" si="28"/>
        <v>#N/A</v>
      </c>
      <c r="L138" t="e">
        <f t="shared" si="29"/>
        <v>#N/A</v>
      </c>
    </row>
    <row r="139" spans="1:12" ht="15.75" thickBot="1">
      <c r="A139" s="932"/>
      <c r="B139" s="339" t="s">
        <v>479</v>
      </c>
      <c r="C139" s="294" t="str">
        <f t="shared" ref="C139:C146" si="31">CONCATENATE($A$138," ",B139)</f>
        <v>[Bến Tre] VNEID - TRUYỀN THỐNG (CÓ XE)</v>
      </c>
      <c r="D139" s="343">
        <v>3800000</v>
      </c>
      <c r="E139" s="294" t="str">
        <f>IF(ISNUMBER(SEARCH($I$4,C139)),MAX($E$3:E138)+1,"")</f>
        <v/>
      </c>
      <c r="F139" s="294" t="str">
        <f t="shared" si="30"/>
        <v>[Bến Tre] VNEID - TRUYỀN THỐNG (CÓ XE)</v>
      </c>
      <c r="G139" s="295"/>
      <c r="H139" s="296"/>
      <c r="J139" t="str">
        <f t="shared" si="27"/>
        <v/>
      </c>
      <c r="K139" s="302" t="e">
        <f t="shared" si="28"/>
        <v>#N/A</v>
      </c>
      <c r="L139" t="e">
        <f t="shared" si="29"/>
        <v>#N/A</v>
      </c>
    </row>
    <row r="140" spans="1:12" ht="15.75" thickBot="1">
      <c r="A140" s="932"/>
      <c r="B140" s="338" t="s">
        <v>481</v>
      </c>
      <c r="C140" s="294" t="str">
        <f t="shared" si="31"/>
        <v>[Bến Tre] PHÍ CÀ VẸT NHANH</v>
      </c>
      <c r="D140" s="342">
        <v>1500000</v>
      </c>
      <c r="E140" s="294" t="str">
        <f>IF(ISNUMBER(SEARCH($I$4,C140)),MAX($E$3:E139)+1,"")</f>
        <v/>
      </c>
      <c r="F140" s="294" t="str">
        <f t="shared" si="30"/>
        <v>[Bến Tre] PHÍ CÀ VẸT NHANH</v>
      </c>
      <c r="G140" s="295"/>
      <c r="H140" s="296"/>
      <c r="J140" t="str">
        <f t="shared" si="27"/>
        <v/>
      </c>
      <c r="K140" s="302" t="e">
        <f t="shared" si="28"/>
        <v>#N/A</v>
      </c>
      <c r="L140" t="e">
        <f t="shared" si="29"/>
        <v>#N/A</v>
      </c>
    </row>
    <row r="141" spans="1:12" ht="15.75" thickBot="1">
      <c r="A141" s="932"/>
      <c r="B141" s="339"/>
      <c r="C141" s="294" t="str">
        <f t="shared" si="31"/>
        <v xml:space="preserve">[Bến Tre] </v>
      </c>
      <c r="D141" s="343"/>
      <c r="E141" s="294" t="str">
        <f>IF(ISNUMBER(SEARCH($I$4,C141)),MAX($E$3:E140)+1,"")</f>
        <v/>
      </c>
      <c r="F141" s="294" t="str">
        <f t="shared" si="30"/>
        <v xml:space="preserve">[Bến Tre] </v>
      </c>
      <c r="G141" s="295"/>
      <c r="H141" s="296"/>
      <c r="J141" t="str">
        <f t="shared" si="27"/>
        <v/>
      </c>
      <c r="K141" s="302" t="e">
        <f t="shared" si="28"/>
        <v>#N/A</v>
      </c>
      <c r="L141" t="e">
        <f t="shared" si="29"/>
        <v>#N/A</v>
      </c>
    </row>
    <row r="142" spans="1:12" ht="15.75" thickBot="1">
      <c r="A142" s="932"/>
      <c r="B142" s="338"/>
      <c r="C142" s="294" t="str">
        <f t="shared" si="31"/>
        <v xml:space="preserve">[Bến Tre] </v>
      </c>
      <c r="D142" s="342"/>
      <c r="E142" s="294" t="str">
        <f>IF(ISNUMBER(SEARCH($I$4,C142)),MAX($E$3:E141)+1,"")</f>
        <v/>
      </c>
      <c r="F142" s="294" t="str">
        <f t="shared" si="30"/>
        <v xml:space="preserve">[Bến Tre] </v>
      </c>
      <c r="G142" s="295"/>
      <c r="H142" s="296"/>
      <c r="J142" t="str">
        <f t="shared" si="27"/>
        <v/>
      </c>
      <c r="K142" s="302" t="e">
        <f t="shared" si="28"/>
        <v>#N/A</v>
      </c>
      <c r="L142" t="e">
        <f t="shared" si="29"/>
        <v>#N/A</v>
      </c>
    </row>
    <row r="143" spans="1:12" ht="15.75" thickBot="1">
      <c r="A143" s="932"/>
      <c r="B143" s="339"/>
      <c r="C143" s="294" t="str">
        <f t="shared" si="31"/>
        <v xml:space="preserve">[Bến Tre] </v>
      </c>
      <c r="D143" s="343"/>
      <c r="E143" s="294" t="str">
        <f>IF(ISNUMBER(SEARCH($I$4,C143)),MAX($E$3:E142)+1,"")</f>
        <v/>
      </c>
      <c r="F143" s="294" t="str">
        <f t="shared" si="30"/>
        <v xml:space="preserve">[Bến Tre] </v>
      </c>
      <c r="G143" s="295"/>
      <c r="H143" s="296"/>
      <c r="J143" t="str">
        <f t="shared" si="27"/>
        <v/>
      </c>
      <c r="K143" s="302" t="e">
        <f t="shared" si="28"/>
        <v>#N/A</v>
      </c>
      <c r="L143" t="e">
        <f t="shared" si="29"/>
        <v>#N/A</v>
      </c>
    </row>
    <row r="144" spans="1:12" ht="15.75" thickBot="1">
      <c r="A144" s="932"/>
      <c r="B144" s="338"/>
      <c r="C144" s="294" t="str">
        <f t="shared" si="31"/>
        <v xml:space="preserve">[Bến Tre] </v>
      </c>
      <c r="D144" s="342"/>
      <c r="E144" s="294" t="str">
        <f>IF(ISNUMBER(SEARCH($I$4,C144)),MAX($E$3:E143)+1,"")</f>
        <v/>
      </c>
      <c r="F144" s="294" t="str">
        <f t="shared" si="30"/>
        <v xml:space="preserve">[Bến Tre] </v>
      </c>
      <c r="G144" s="295"/>
      <c r="H144" s="296"/>
      <c r="J144" t="str">
        <f t="shared" si="27"/>
        <v/>
      </c>
      <c r="K144" s="302" t="e">
        <f t="shared" si="28"/>
        <v>#N/A</v>
      </c>
      <c r="L144" t="e">
        <f t="shared" si="29"/>
        <v>#N/A</v>
      </c>
    </row>
    <row r="145" spans="1:12" ht="15.75" thickBot="1">
      <c r="A145" s="932"/>
      <c r="B145" s="339"/>
      <c r="C145" s="294" t="str">
        <f t="shared" si="31"/>
        <v xml:space="preserve">[Bến Tre] </v>
      </c>
      <c r="D145" s="343"/>
      <c r="E145" s="294" t="str">
        <f>IF(ISNUMBER(SEARCH($I$4,C145)),MAX($E$3:E144)+1,"")</f>
        <v/>
      </c>
      <c r="F145" s="294" t="str">
        <f t="shared" si="30"/>
        <v xml:space="preserve">[Bến Tre] </v>
      </c>
      <c r="G145" s="295"/>
      <c r="H145" s="296"/>
      <c r="J145" t="str">
        <f t="shared" si="27"/>
        <v/>
      </c>
      <c r="K145" s="302" t="e">
        <f t="shared" si="28"/>
        <v>#N/A</v>
      </c>
      <c r="L145" t="e">
        <f t="shared" si="29"/>
        <v>#N/A</v>
      </c>
    </row>
    <row r="146" spans="1:12" ht="15.75" thickBot="1">
      <c r="A146" s="933"/>
      <c r="B146" s="338"/>
      <c r="C146" s="294" t="str">
        <f t="shared" si="31"/>
        <v xml:space="preserve">[Bến Tre] </v>
      </c>
      <c r="D146" s="342"/>
      <c r="E146" s="294" t="str">
        <f>IF(ISNUMBER(SEARCH($I$4,C146)),MAX($E$3:E145)+1,"")</f>
        <v/>
      </c>
      <c r="F146" s="294" t="str">
        <f t="shared" si="30"/>
        <v xml:space="preserve">[Bến Tre] </v>
      </c>
      <c r="G146" s="295"/>
      <c r="H146" s="296"/>
      <c r="J146" t="str">
        <f t="shared" si="27"/>
        <v/>
      </c>
      <c r="K146" s="302" t="e">
        <f t="shared" si="28"/>
        <v>#N/A</v>
      </c>
      <c r="L146" t="e">
        <f t="shared" si="29"/>
        <v>#N/A</v>
      </c>
    </row>
    <row r="147" spans="1:12" ht="15.75" thickBot="1">
      <c r="A147" s="931" t="s">
        <v>385</v>
      </c>
      <c r="B147" s="338" t="s">
        <v>478</v>
      </c>
      <c r="C147" s="294" t="str">
        <f>CONCATENATE($A$147," ",B147)</f>
        <v>[Cà Mau] VNEID - TOÀN TRÌNH (KHÔNG XE)</v>
      </c>
      <c r="D147" s="343">
        <v>5000000</v>
      </c>
      <c r="E147" s="294" t="str">
        <f>IF(ISNUMBER(SEARCH($I$4,C147)),MAX($E$3:E146)+1,"")</f>
        <v/>
      </c>
      <c r="F147" s="294" t="str">
        <f t="shared" si="30"/>
        <v>[Cà Mau] VNEID - TOÀN TRÌNH (KHÔNG XE)</v>
      </c>
      <c r="G147" s="295"/>
      <c r="H147" s="296"/>
      <c r="J147" t="str">
        <f t="shared" si="27"/>
        <v/>
      </c>
      <c r="K147" s="302" t="e">
        <f t="shared" si="28"/>
        <v>#N/A</v>
      </c>
      <c r="L147" t="e">
        <f t="shared" si="29"/>
        <v>#N/A</v>
      </c>
    </row>
    <row r="148" spans="1:12" ht="15.75" thickBot="1">
      <c r="A148" s="932"/>
      <c r="B148" s="339" t="s">
        <v>479</v>
      </c>
      <c r="C148" s="294" t="str">
        <f t="shared" ref="C148:C155" si="32">CONCATENATE($A$147," ",B148)</f>
        <v>[Cà Mau] VNEID - TRUYỀN THỐNG (CÓ XE)</v>
      </c>
      <c r="D148" s="342">
        <v>5500000</v>
      </c>
      <c r="E148" s="294" t="str">
        <f>IF(ISNUMBER(SEARCH($I$4,C148)),MAX($E$3:E147)+1,"")</f>
        <v/>
      </c>
      <c r="F148" s="294" t="str">
        <f t="shared" si="30"/>
        <v>[Cà Mau] VNEID - TRUYỀN THỐNG (CÓ XE)</v>
      </c>
      <c r="G148" s="295"/>
      <c r="H148" s="296"/>
      <c r="J148" t="str">
        <f t="shared" si="27"/>
        <v/>
      </c>
      <c r="K148" s="302" t="e">
        <f t="shared" si="28"/>
        <v>#N/A</v>
      </c>
      <c r="L148" t="e">
        <f t="shared" si="29"/>
        <v>#N/A</v>
      </c>
    </row>
    <row r="149" spans="1:12" ht="15.75" thickBot="1">
      <c r="A149" s="932"/>
      <c r="B149" s="338" t="s">
        <v>481</v>
      </c>
      <c r="C149" s="294" t="str">
        <f t="shared" si="32"/>
        <v>[Cà Mau] PHÍ CÀ VẸT NHANH</v>
      </c>
      <c r="D149" s="343">
        <v>1500000</v>
      </c>
      <c r="E149" s="294" t="str">
        <f>IF(ISNUMBER(SEARCH($I$4,C149)),MAX($E$3:E148)+1,"")</f>
        <v/>
      </c>
      <c r="F149" s="294" t="str">
        <f t="shared" si="30"/>
        <v>[Cà Mau] PHÍ CÀ VẸT NHANH</v>
      </c>
      <c r="G149" s="295"/>
      <c r="H149" s="296"/>
      <c r="J149" t="str">
        <f t="shared" si="27"/>
        <v/>
      </c>
      <c r="K149" s="302" t="e">
        <f t="shared" si="28"/>
        <v>#N/A</v>
      </c>
      <c r="L149" t="e">
        <f t="shared" si="29"/>
        <v>#N/A</v>
      </c>
    </row>
    <row r="150" spans="1:12" ht="15.75" thickBot="1">
      <c r="A150" s="932"/>
      <c r="B150" s="338"/>
      <c r="C150" s="294" t="str">
        <f t="shared" si="32"/>
        <v xml:space="preserve">[Cà Mau] </v>
      </c>
      <c r="D150" s="342"/>
      <c r="E150" s="294" t="str">
        <f>IF(ISNUMBER(SEARCH($I$4,C150)),MAX($E$3:E149)+1,"")</f>
        <v/>
      </c>
      <c r="F150" s="294" t="str">
        <f t="shared" si="30"/>
        <v xml:space="preserve">[Cà Mau] </v>
      </c>
      <c r="G150" s="295"/>
      <c r="H150" s="296"/>
      <c r="J150" t="str">
        <f t="shared" si="27"/>
        <v/>
      </c>
      <c r="K150" s="302" t="e">
        <f t="shared" si="28"/>
        <v>#N/A</v>
      </c>
      <c r="L150" t="e">
        <f t="shared" si="29"/>
        <v>#N/A</v>
      </c>
    </row>
    <row r="151" spans="1:12" ht="15.75" thickBot="1">
      <c r="A151" s="932"/>
      <c r="B151" s="339"/>
      <c r="C151" s="294" t="str">
        <f t="shared" si="32"/>
        <v xml:space="preserve">[Cà Mau] </v>
      </c>
      <c r="D151" s="343"/>
      <c r="E151" s="294" t="str">
        <f>IF(ISNUMBER(SEARCH($I$4,C151)),MAX($E$3:E150)+1,"")</f>
        <v/>
      </c>
      <c r="F151" s="294" t="str">
        <f t="shared" si="30"/>
        <v xml:space="preserve">[Cà Mau] </v>
      </c>
      <c r="G151" s="295"/>
      <c r="H151" s="296"/>
      <c r="J151" t="str">
        <f t="shared" si="27"/>
        <v/>
      </c>
      <c r="K151" s="302" t="e">
        <f t="shared" si="28"/>
        <v>#N/A</v>
      </c>
      <c r="L151" t="e">
        <f t="shared" si="29"/>
        <v>#N/A</v>
      </c>
    </row>
    <row r="152" spans="1:12" ht="15.75" thickBot="1">
      <c r="A152" s="932"/>
      <c r="B152" s="338"/>
      <c r="C152" s="294" t="str">
        <f t="shared" si="32"/>
        <v xml:space="preserve">[Cà Mau] </v>
      </c>
      <c r="D152" s="342"/>
      <c r="E152" s="294" t="str">
        <f>IF(ISNUMBER(SEARCH($I$4,C152)),MAX($E$3:E151)+1,"")</f>
        <v/>
      </c>
      <c r="F152" s="294" t="str">
        <f t="shared" si="30"/>
        <v xml:space="preserve">[Cà Mau] </v>
      </c>
      <c r="G152" s="295"/>
      <c r="H152" s="296"/>
      <c r="J152" t="str">
        <f t="shared" si="27"/>
        <v/>
      </c>
      <c r="K152" s="302" t="e">
        <f t="shared" si="28"/>
        <v>#N/A</v>
      </c>
      <c r="L152" t="e">
        <f t="shared" si="29"/>
        <v>#N/A</v>
      </c>
    </row>
    <row r="153" spans="1:12" ht="15.75" thickBot="1">
      <c r="A153" s="932"/>
      <c r="B153" s="339"/>
      <c r="C153" s="294" t="str">
        <f t="shared" si="32"/>
        <v xml:space="preserve">[Cà Mau] </v>
      </c>
      <c r="D153" s="343"/>
      <c r="E153" s="294" t="str">
        <f>IF(ISNUMBER(SEARCH($I$4,C153)),MAX($E$3:E152)+1,"")</f>
        <v/>
      </c>
      <c r="F153" s="294" t="str">
        <f t="shared" si="30"/>
        <v xml:space="preserve">[Cà Mau] </v>
      </c>
      <c r="G153" s="295"/>
      <c r="H153" s="296"/>
      <c r="J153" t="str">
        <f t="shared" si="27"/>
        <v/>
      </c>
      <c r="K153" s="302" t="e">
        <f t="shared" si="28"/>
        <v>#N/A</v>
      </c>
      <c r="L153" t="e">
        <f t="shared" si="29"/>
        <v>#N/A</v>
      </c>
    </row>
    <row r="154" spans="1:12" ht="15.75" thickBot="1">
      <c r="A154" s="932"/>
      <c r="B154" s="338"/>
      <c r="C154" s="294" t="str">
        <f t="shared" si="32"/>
        <v xml:space="preserve">[Cà Mau] </v>
      </c>
      <c r="D154" s="342"/>
      <c r="E154" s="294" t="str">
        <f>IF(ISNUMBER(SEARCH($I$4,C154)),MAX($E$3:E153)+1,"")</f>
        <v/>
      </c>
      <c r="F154" s="294" t="str">
        <f t="shared" si="30"/>
        <v xml:space="preserve">[Cà Mau] </v>
      </c>
      <c r="G154" s="295"/>
      <c r="H154" s="296"/>
      <c r="J154" t="str">
        <f t="shared" si="27"/>
        <v/>
      </c>
      <c r="K154" s="302" t="e">
        <f t="shared" si="28"/>
        <v>#N/A</v>
      </c>
      <c r="L154" t="e">
        <f t="shared" si="29"/>
        <v>#N/A</v>
      </c>
    </row>
    <row r="155" spans="1:12" ht="15.75" thickBot="1">
      <c r="A155" s="933"/>
      <c r="B155" s="339"/>
      <c r="C155" s="294" t="str">
        <f t="shared" si="32"/>
        <v xml:space="preserve">[Cà Mau] </v>
      </c>
      <c r="D155" s="343"/>
      <c r="E155" s="294" t="str">
        <f>IF(ISNUMBER(SEARCH($I$4,C155)),MAX($E$3:E154)+1,"")</f>
        <v/>
      </c>
      <c r="F155" s="294" t="str">
        <f t="shared" si="30"/>
        <v xml:space="preserve">[Cà Mau] </v>
      </c>
      <c r="G155" s="295"/>
      <c r="H155" s="296"/>
      <c r="J155" t="str">
        <f t="shared" si="27"/>
        <v/>
      </c>
      <c r="K155" s="302" t="e">
        <f t="shared" si="28"/>
        <v>#N/A</v>
      </c>
      <c r="L155" t="e">
        <f t="shared" si="29"/>
        <v>#N/A</v>
      </c>
    </row>
    <row r="156" spans="1:12" ht="15.75" thickBot="1">
      <c r="A156" s="931" t="s">
        <v>386</v>
      </c>
      <c r="B156" s="338" t="s">
        <v>478</v>
      </c>
      <c r="C156" s="294" t="str">
        <f>CONCATENATE($A$156," ",B156)</f>
        <v>[Long An] VNEID - TOÀN TRÌNH (KHÔNG XE)</v>
      </c>
      <c r="D156" s="342">
        <v>3500000</v>
      </c>
      <c r="E156" s="294" t="str">
        <f>IF(ISNUMBER(SEARCH($I$4,C156)),MAX($E$3:E155)+1,"")</f>
        <v/>
      </c>
      <c r="F156" s="294" t="str">
        <f t="shared" si="30"/>
        <v>[Long An] VNEID - TOÀN TRÌNH (KHÔNG XE)</v>
      </c>
      <c r="G156" s="295"/>
      <c r="H156" s="296"/>
      <c r="J156" t="str">
        <f t="shared" si="27"/>
        <v/>
      </c>
      <c r="K156" s="302" t="e">
        <f t="shared" si="28"/>
        <v>#N/A</v>
      </c>
      <c r="L156" t="e">
        <f t="shared" si="29"/>
        <v>#N/A</v>
      </c>
    </row>
    <row r="157" spans="1:12" ht="15.75" thickBot="1">
      <c r="A157" s="932"/>
      <c r="B157" s="339" t="s">
        <v>479</v>
      </c>
      <c r="C157" s="294" t="str">
        <f t="shared" ref="C157:C170" si="33">CONCATENATE($A$156," ",B157)</f>
        <v>[Long An] VNEID - TRUYỀN THỐNG (CÓ XE)</v>
      </c>
      <c r="D157" s="343">
        <v>3800000</v>
      </c>
      <c r="E157" s="294" t="str">
        <f>IF(ISNUMBER(SEARCH($I$4,C157)),MAX($E$3:E156)+1,"")</f>
        <v/>
      </c>
      <c r="F157" s="294" t="str">
        <f t="shared" si="30"/>
        <v>[Long An] VNEID - TRUYỀN THỐNG (CÓ XE)</v>
      </c>
      <c r="G157" s="295"/>
      <c r="H157" s="296"/>
      <c r="J157" t="str">
        <f t="shared" si="27"/>
        <v/>
      </c>
      <c r="K157" s="302" t="e">
        <f t="shared" si="28"/>
        <v>#N/A</v>
      </c>
      <c r="L157" t="e">
        <f t="shared" si="29"/>
        <v>#N/A</v>
      </c>
    </row>
    <row r="158" spans="1:12" ht="15.75" thickBot="1">
      <c r="A158" s="932"/>
      <c r="B158" s="338" t="s">
        <v>481</v>
      </c>
      <c r="C158" s="294" t="str">
        <f t="shared" si="33"/>
        <v>[Long An] PHÍ CÀ VẸT NHANH</v>
      </c>
      <c r="D158" s="342">
        <v>1500000</v>
      </c>
      <c r="E158" s="294" t="str">
        <f>IF(ISNUMBER(SEARCH($I$4,C158)),MAX($E$3:E157)+1,"")</f>
        <v/>
      </c>
      <c r="F158" s="294" t="str">
        <f t="shared" si="30"/>
        <v>[Long An] PHÍ CÀ VẸT NHANH</v>
      </c>
      <c r="G158" s="295"/>
      <c r="H158" s="296"/>
      <c r="J158" t="str">
        <f t="shared" si="27"/>
        <v/>
      </c>
      <c r="K158" s="302" t="e">
        <f t="shared" si="28"/>
        <v>#N/A</v>
      </c>
      <c r="L158" t="e">
        <f t="shared" si="29"/>
        <v>#N/A</v>
      </c>
    </row>
    <row r="159" spans="1:12" ht="15.75" thickBot="1">
      <c r="A159" s="932"/>
      <c r="B159" s="339"/>
      <c r="C159" s="294" t="str">
        <f t="shared" si="33"/>
        <v xml:space="preserve">[Long An] </v>
      </c>
      <c r="D159" s="343"/>
      <c r="E159" s="294" t="str">
        <f>IF(ISNUMBER(SEARCH($I$4,C159)),MAX($E$3:E158)+1,"")</f>
        <v/>
      </c>
      <c r="F159" s="294" t="str">
        <f t="shared" si="30"/>
        <v xml:space="preserve">[Long An] </v>
      </c>
      <c r="G159" s="295"/>
      <c r="H159" s="296"/>
      <c r="J159" t="str">
        <f t="shared" si="27"/>
        <v/>
      </c>
      <c r="K159" s="302" t="e">
        <f t="shared" si="28"/>
        <v>#N/A</v>
      </c>
      <c r="L159" t="e">
        <f t="shared" si="29"/>
        <v>#N/A</v>
      </c>
    </row>
    <row r="160" spans="1:12" ht="15.75" thickBot="1">
      <c r="A160" s="932"/>
      <c r="B160" s="338"/>
      <c r="C160" s="294" t="str">
        <f t="shared" si="33"/>
        <v xml:space="preserve">[Long An] </v>
      </c>
      <c r="D160" s="342"/>
      <c r="E160" s="294" t="str">
        <f>IF(ISNUMBER(SEARCH($I$4,C160)),MAX($E$3:E159)+1,"")</f>
        <v/>
      </c>
      <c r="F160" s="294" t="str">
        <f t="shared" si="30"/>
        <v xml:space="preserve">[Long An] </v>
      </c>
      <c r="G160" s="295"/>
      <c r="H160" s="296"/>
      <c r="J160" t="str">
        <f t="shared" si="27"/>
        <v/>
      </c>
      <c r="K160" s="302" t="e">
        <f t="shared" si="28"/>
        <v>#N/A</v>
      </c>
      <c r="L160" t="e">
        <f t="shared" si="29"/>
        <v>#N/A</v>
      </c>
    </row>
    <row r="161" spans="1:12" ht="15.75" thickBot="1">
      <c r="A161" s="932"/>
      <c r="B161" s="339"/>
      <c r="C161" s="294" t="str">
        <f t="shared" si="33"/>
        <v xml:space="preserve">[Long An] </v>
      </c>
      <c r="D161" s="343"/>
      <c r="E161" s="294" t="str">
        <f>IF(ISNUMBER(SEARCH($I$4,C161)),MAX($E$3:E160)+1,"")</f>
        <v/>
      </c>
      <c r="F161" s="294" t="str">
        <f t="shared" si="30"/>
        <v xml:space="preserve">[Long An] </v>
      </c>
      <c r="G161" s="295"/>
      <c r="H161" s="296"/>
      <c r="J161" t="str">
        <f t="shared" si="27"/>
        <v/>
      </c>
      <c r="K161" s="302" t="e">
        <f t="shared" si="28"/>
        <v>#N/A</v>
      </c>
      <c r="L161" t="e">
        <f t="shared" si="29"/>
        <v>#N/A</v>
      </c>
    </row>
    <row r="162" spans="1:12" ht="15.75" thickBot="1">
      <c r="A162" s="932"/>
      <c r="B162" s="338"/>
      <c r="C162" s="294" t="str">
        <f t="shared" si="33"/>
        <v xml:space="preserve">[Long An] </v>
      </c>
      <c r="D162" s="342"/>
      <c r="E162" s="294" t="str">
        <f>IF(ISNUMBER(SEARCH($I$4,C162)),MAX($E$3:E161)+1,"")</f>
        <v/>
      </c>
      <c r="F162" s="294" t="str">
        <f t="shared" si="30"/>
        <v xml:space="preserve">[Long An] </v>
      </c>
      <c r="G162" s="295"/>
      <c r="H162" s="296"/>
      <c r="J162" t="str">
        <f t="shared" si="27"/>
        <v/>
      </c>
      <c r="K162" s="302" t="e">
        <f t="shared" si="28"/>
        <v>#N/A</v>
      </c>
      <c r="L162" t="e">
        <f t="shared" si="29"/>
        <v>#N/A</v>
      </c>
    </row>
    <row r="163" spans="1:12" ht="15.75" thickBot="1">
      <c r="A163" s="932"/>
      <c r="B163" s="339"/>
      <c r="C163" s="294" t="str">
        <f t="shared" si="33"/>
        <v xml:space="preserve">[Long An] </v>
      </c>
      <c r="D163" s="343"/>
      <c r="E163" s="294" t="str">
        <f>IF(ISNUMBER(SEARCH($I$4,C163)),MAX($E$3:E162)+1,"")</f>
        <v/>
      </c>
      <c r="F163" s="294" t="str">
        <f t="shared" si="30"/>
        <v xml:space="preserve">[Long An] </v>
      </c>
      <c r="G163" s="295"/>
      <c r="H163" s="296"/>
      <c r="J163" t="str">
        <f t="shared" si="27"/>
        <v/>
      </c>
      <c r="K163" s="302" t="e">
        <f t="shared" si="28"/>
        <v>#N/A</v>
      </c>
      <c r="L163" t="e">
        <f t="shared" si="29"/>
        <v>#N/A</v>
      </c>
    </row>
    <row r="164" spans="1:12" ht="15.75" thickBot="1">
      <c r="A164" s="932"/>
      <c r="B164" s="338"/>
      <c r="C164" s="294" t="str">
        <f t="shared" si="33"/>
        <v xml:space="preserve">[Long An] </v>
      </c>
      <c r="D164" s="342"/>
      <c r="E164" s="294" t="str">
        <f>IF(ISNUMBER(SEARCH($I$4,C164)),MAX($E$3:E163)+1,"")</f>
        <v/>
      </c>
      <c r="F164" s="294" t="str">
        <f t="shared" si="30"/>
        <v xml:space="preserve">[Long An] </v>
      </c>
      <c r="G164" s="295"/>
      <c r="H164" s="296"/>
      <c r="J164" t="str">
        <f t="shared" ref="J164:J195" si="34">IFERROR(INDEX(C164:C559,MATCH(ROW()-3,E164:E559,0),1),"")</f>
        <v/>
      </c>
      <c r="K164" s="302" t="e">
        <f t="shared" si="28"/>
        <v>#N/A</v>
      </c>
      <c r="L164" t="e">
        <f t="shared" ref="L164:L195" si="35">VLOOKUP(J164,F164:G559,2,0)</f>
        <v>#N/A</v>
      </c>
    </row>
    <row r="165" spans="1:12" ht="15.75" thickBot="1">
      <c r="A165" s="932"/>
      <c r="B165" s="339"/>
      <c r="C165" s="294" t="str">
        <f t="shared" si="33"/>
        <v xml:space="preserve">[Long An] </v>
      </c>
      <c r="D165" s="343"/>
      <c r="E165" s="294" t="str">
        <f>IF(ISNUMBER(SEARCH($I$4,C165)),MAX($E$3:E164)+1,"")</f>
        <v/>
      </c>
      <c r="F165" s="294" t="str">
        <f t="shared" si="30"/>
        <v xml:space="preserve">[Long An] </v>
      </c>
      <c r="G165" s="295"/>
      <c r="H165" s="296"/>
      <c r="J165" t="str">
        <f t="shared" si="34"/>
        <v/>
      </c>
      <c r="K165" s="302" t="e">
        <f t="shared" si="28"/>
        <v>#N/A</v>
      </c>
      <c r="L165" t="e">
        <f t="shared" si="35"/>
        <v>#N/A</v>
      </c>
    </row>
    <row r="166" spans="1:12" ht="15.75" thickBot="1">
      <c r="A166" s="932"/>
      <c r="B166" s="338"/>
      <c r="C166" s="294" t="str">
        <f t="shared" si="33"/>
        <v xml:space="preserve">[Long An] </v>
      </c>
      <c r="D166" s="342"/>
      <c r="E166" s="294" t="str">
        <f>IF(ISNUMBER(SEARCH($I$4,C166)),MAX($E$3:E165)+1,"")</f>
        <v/>
      </c>
      <c r="F166" s="294" t="str">
        <f t="shared" si="30"/>
        <v xml:space="preserve">[Long An] </v>
      </c>
      <c r="G166" s="295"/>
      <c r="H166" s="296"/>
      <c r="J166" t="str">
        <f t="shared" si="34"/>
        <v/>
      </c>
      <c r="K166" s="302" t="e">
        <f t="shared" si="28"/>
        <v>#N/A</v>
      </c>
      <c r="L166" t="e">
        <f t="shared" si="35"/>
        <v>#N/A</v>
      </c>
    </row>
    <row r="167" spans="1:12" ht="15.75" thickBot="1">
      <c r="A167" s="932"/>
      <c r="B167" s="339"/>
      <c r="C167" s="294" t="str">
        <f t="shared" si="33"/>
        <v xml:space="preserve">[Long An] </v>
      </c>
      <c r="D167" s="343"/>
      <c r="E167" s="294" t="str">
        <f>IF(ISNUMBER(SEARCH($I$4,C167)),MAX($E$3:E166)+1,"")</f>
        <v/>
      </c>
      <c r="F167" s="294" t="str">
        <f t="shared" si="30"/>
        <v xml:space="preserve">[Long An] </v>
      </c>
      <c r="G167" s="295"/>
      <c r="H167" s="296"/>
      <c r="J167" t="str">
        <f t="shared" si="34"/>
        <v/>
      </c>
      <c r="K167" s="302" t="e">
        <f t="shared" si="28"/>
        <v>#N/A</v>
      </c>
      <c r="L167" t="e">
        <f t="shared" si="35"/>
        <v>#N/A</v>
      </c>
    </row>
    <row r="168" spans="1:12" ht="15.75" thickBot="1">
      <c r="A168" s="932"/>
      <c r="B168" s="338"/>
      <c r="C168" s="294" t="str">
        <f t="shared" si="33"/>
        <v xml:space="preserve">[Long An] </v>
      </c>
      <c r="D168" s="342"/>
      <c r="E168" s="294" t="str">
        <f>IF(ISNUMBER(SEARCH($I$4,C168)),MAX($E$3:E167)+1,"")</f>
        <v/>
      </c>
      <c r="F168" s="294" t="str">
        <f t="shared" si="30"/>
        <v xml:space="preserve">[Long An] </v>
      </c>
      <c r="G168" s="295"/>
      <c r="H168" s="296"/>
      <c r="J168" t="str">
        <f t="shared" si="34"/>
        <v/>
      </c>
      <c r="K168" s="302" t="e">
        <f t="shared" si="28"/>
        <v>#N/A</v>
      </c>
      <c r="L168" t="e">
        <f t="shared" si="35"/>
        <v>#N/A</v>
      </c>
    </row>
    <row r="169" spans="1:12" ht="15.75" thickBot="1">
      <c r="A169" s="932"/>
      <c r="B169" s="339"/>
      <c r="C169" s="294" t="str">
        <f t="shared" si="33"/>
        <v xml:space="preserve">[Long An] </v>
      </c>
      <c r="D169" s="343"/>
      <c r="E169" s="294" t="str">
        <f>IF(ISNUMBER(SEARCH($I$4,C169)),MAX($E$3:E168)+1,"")</f>
        <v/>
      </c>
      <c r="F169" s="294" t="str">
        <f t="shared" si="30"/>
        <v xml:space="preserve">[Long An] </v>
      </c>
      <c r="G169" s="295"/>
      <c r="H169" s="296"/>
      <c r="J169" t="str">
        <f t="shared" si="34"/>
        <v/>
      </c>
      <c r="K169" s="302" t="e">
        <f t="shared" si="28"/>
        <v>#N/A</v>
      </c>
      <c r="L169" t="e">
        <f t="shared" si="35"/>
        <v>#N/A</v>
      </c>
    </row>
    <row r="170" spans="1:12" ht="15.75" thickBot="1">
      <c r="A170" s="933"/>
      <c r="B170" s="338"/>
      <c r="C170" s="294" t="str">
        <f t="shared" si="33"/>
        <v xml:space="preserve">[Long An] </v>
      </c>
      <c r="D170" s="342"/>
      <c r="E170" s="294" t="str">
        <f>IF(ISNUMBER(SEARCH($I$4,C170)),MAX($E$3:E169)+1,"")</f>
        <v/>
      </c>
      <c r="F170" s="294" t="str">
        <f t="shared" si="30"/>
        <v xml:space="preserve">[Long An] </v>
      </c>
      <c r="G170" s="295"/>
      <c r="H170" s="296"/>
      <c r="J170" t="str">
        <f t="shared" si="34"/>
        <v/>
      </c>
      <c r="K170" s="302" t="e">
        <f t="shared" si="28"/>
        <v>#N/A</v>
      </c>
      <c r="L170" t="e">
        <f t="shared" si="35"/>
        <v>#N/A</v>
      </c>
    </row>
    <row r="171" spans="1:12" ht="15.75" thickBot="1">
      <c r="A171" s="934" t="s">
        <v>387</v>
      </c>
      <c r="B171" s="338" t="s">
        <v>478</v>
      </c>
      <c r="C171" s="294" t="str">
        <f>CONCATENATE($A$171," ",B171)</f>
        <v>[Sóc Trăng] VNEID - TOÀN TRÌNH (KHÔNG XE)</v>
      </c>
      <c r="D171" s="343">
        <v>4500000</v>
      </c>
      <c r="E171" s="294" t="str">
        <f>IF(ISNUMBER(SEARCH($I$4,C171)),MAX($E$3:E170)+1,"")</f>
        <v/>
      </c>
      <c r="F171" s="294" t="str">
        <f t="shared" si="30"/>
        <v>[Sóc Trăng] VNEID - TOÀN TRÌNH (KHÔNG XE)</v>
      </c>
      <c r="G171" s="295"/>
      <c r="H171" s="296"/>
      <c r="J171" t="str">
        <f t="shared" si="34"/>
        <v/>
      </c>
      <c r="K171" s="302" t="e">
        <f t="shared" si="28"/>
        <v>#N/A</v>
      </c>
      <c r="L171" t="e">
        <f t="shared" si="35"/>
        <v>#N/A</v>
      </c>
    </row>
    <row r="172" spans="1:12" ht="15.75" thickBot="1">
      <c r="A172" s="935"/>
      <c r="B172" s="339" t="s">
        <v>479</v>
      </c>
      <c r="C172" s="294" t="str">
        <f t="shared" ref="C172:C181" si="36">CONCATENATE($A$171," ",B172)</f>
        <v>[Sóc Trăng] VNEID - TRUYỀN THỐNG (CÓ XE)</v>
      </c>
      <c r="D172" s="342">
        <v>4800000</v>
      </c>
      <c r="E172" s="294" t="str">
        <f>IF(ISNUMBER(SEARCH($I$4,C172)),MAX($E$3:E171)+1,"")</f>
        <v/>
      </c>
      <c r="F172" s="294" t="str">
        <f t="shared" si="30"/>
        <v>[Sóc Trăng] VNEID - TRUYỀN THỐNG (CÓ XE)</v>
      </c>
      <c r="G172" s="295"/>
      <c r="H172" s="296"/>
      <c r="J172" t="str">
        <f t="shared" si="34"/>
        <v/>
      </c>
      <c r="K172" s="302" t="e">
        <f t="shared" si="28"/>
        <v>#N/A</v>
      </c>
      <c r="L172" t="e">
        <f t="shared" si="35"/>
        <v>#N/A</v>
      </c>
    </row>
    <row r="173" spans="1:12" ht="15.75" thickBot="1">
      <c r="A173" s="936"/>
      <c r="B173" s="338" t="s">
        <v>481</v>
      </c>
      <c r="C173" s="294" t="str">
        <f t="shared" si="36"/>
        <v>[Sóc Trăng] PHÍ CÀ VẸT NHANH</v>
      </c>
      <c r="D173" s="343">
        <v>1500000</v>
      </c>
      <c r="E173" s="294" t="str">
        <f>IF(ISNUMBER(SEARCH($I$4,C173)),MAX($E$3:E172)+1,"")</f>
        <v/>
      </c>
      <c r="F173" s="294" t="str">
        <f t="shared" si="30"/>
        <v>[Sóc Trăng] PHÍ CÀ VẸT NHANH</v>
      </c>
      <c r="G173" s="295"/>
      <c r="H173" s="296"/>
      <c r="J173" t="str">
        <f t="shared" si="34"/>
        <v/>
      </c>
      <c r="K173" s="302" t="e">
        <f t="shared" si="28"/>
        <v>#N/A</v>
      </c>
      <c r="L173" t="e">
        <f t="shared" si="35"/>
        <v>#N/A</v>
      </c>
    </row>
    <row r="174" spans="1:12" ht="15.75" thickBot="1">
      <c r="A174" s="934" t="s">
        <v>508</v>
      </c>
      <c r="B174" s="338" t="s">
        <v>478</v>
      </c>
      <c r="C174" s="294" t="str">
        <f>CONCATENATE($A$174," ",B174)</f>
        <v>[Quảng Trị] VNEID - TOÀN TRÌNH (KHÔNG XE)</v>
      </c>
      <c r="D174" s="342">
        <v>9000000</v>
      </c>
      <c r="E174" s="294" t="str">
        <f>IF(ISNUMBER(SEARCH($I$4,C174)),MAX($E$3:E173)+1,"")</f>
        <v/>
      </c>
      <c r="F174" s="294" t="str">
        <f t="shared" si="30"/>
        <v>[Quảng Trị] VNEID - TOÀN TRÌNH (KHÔNG XE)</v>
      </c>
      <c r="G174" s="295"/>
      <c r="H174" s="296"/>
      <c r="J174" t="str">
        <f t="shared" si="34"/>
        <v/>
      </c>
      <c r="K174" s="302" t="e">
        <f t="shared" si="28"/>
        <v>#N/A</v>
      </c>
      <c r="L174" t="e">
        <f t="shared" si="35"/>
        <v>#N/A</v>
      </c>
    </row>
    <row r="175" spans="1:12" ht="15.75" thickBot="1">
      <c r="A175" s="935"/>
      <c r="B175" s="339" t="s">
        <v>479</v>
      </c>
      <c r="C175" s="294" t="str">
        <f t="shared" ref="C175:C176" si="37">CONCATENATE($A$174," ",B175)</f>
        <v>[Quảng Trị] VNEID - TRUYỀN THỐNG (CÓ XE)</v>
      </c>
      <c r="D175" s="342">
        <v>9000000</v>
      </c>
      <c r="E175" s="294" t="str">
        <f>IF(ISNUMBER(SEARCH($I$4,C175)),MAX($E$3:E174)+1,"")</f>
        <v/>
      </c>
      <c r="F175" s="294" t="str">
        <f t="shared" si="30"/>
        <v>[Quảng Trị] VNEID - TRUYỀN THỐNG (CÓ XE)</v>
      </c>
      <c r="G175" s="295"/>
      <c r="H175" s="296"/>
      <c r="J175" t="str">
        <f t="shared" si="34"/>
        <v/>
      </c>
      <c r="K175" s="302" t="e">
        <f t="shared" si="28"/>
        <v>#N/A</v>
      </c>
      <c r="L175" t="e">
        <f t="shared" si="35"/>
        <v>#N/A</v>
      </c>
    </row>
    <row r="176" spans="1:12" ht="15.75" thickBot="1">
      <c r="A176" s="936"/>
      <c r="B176" s="338" t="s">
        <v>481</v>
      </c>
      <c r="C176" s="294" t="str">
        <f t="shared" si="37"/>
        <v>[Quảng Trị] PHÍ CÀ VẸT NHANH</v>
      </c>
      <c r="D176" s="342">
        <v>1500000</v>
      </c>
      <c r="E176" s="294" t="str">
        <f>IF(ISNUMBER(SEARCH($I$4,C176)),MAX($E$3:E175)+1,"")</f>
        <v/>
      </c>
      <c r="F176" s="294" t="str">
        <f t="shared" si="30"/>
        <v>[Quảng Trị] PHÍ CÀ VẸT NHANH</v>
      </c>
      <c r="G176" s="295"/>
      <c r="H176" s="296"/>
      <c r="J176" t="str">
        <f t="shared" si="34"/>
        <v/>
      </c>
      <c r="K176" s="302" t="e">
        <f t="shared" si="28"/>
        <v>#N/A</v>
      </c>
      <c r="L176" t="e">
        <f t="shared" si="35"/>
        <v>#N/A</v>
      </c>
    </row>
    <row r="177" spans="1:12" ht="15.75" thickBot="1">
      <c r="A177" s="348"/>
      <c r="B177" s="339"/>
      <c r="C177" s="294" t="str">
        <f t="shared" si="36"/>
        <v xml:space="preserve">[Sóc Trăng] </v>
      </c>
      <c r="D177" s="343"/>
      <c r="E177" s="294" t="str">
        <f>IF(ISNUMBER(SEARCH($I$4,C177)),MAX($E$3:E176)+1,"")</f>
        <v/>
      </c>
      <c r="F177" s="294" t="str">
        <f t="shared" si="30"/>
        <v xml:space="preserve">[Sóc Trăng] </v>
      </c>
      <c r="G177" s="295"/>
      <c r="H177" s="296"/>
      <c r="J177" t="str">
        <f t="shared" si="34"/>
        <v/>
      </c>
      <c r="K177" s="302" t="e">
        <f t="shared" si="28"/>
        <v>#N/A</v>
      </c>
      <c r="L177" t="e">
        <f t="shared" si="35"/>
        <v>#N/A</v>
      </c>
    </row>
    <row r="178" spans="1:12" ht="15.75" thickBot="1">
      <c r="A178" s="348"/>
      <c r="B178" s="338"/>
      <c r="C178" s="294" t="str">
        <f t="shared" si="36"/>
        <v xml:space="preserve">[Sóc Trăng] </v>
      </c>
      <c r="D178" s="342"/>
      <c r="E178" s="294" t="str">
        <f>IF(ISNUMBER(SEARCH($I$4,C178)),MAX($E$3:E177)+1,"")</f>
        <v/>
      </c>
      <c r="F178" s="294" t="str">
        <f t="shared" si="30"/>
        <v xml:space="preserve">[Sóc Trăng] </v>
      </c>
      <c r="G178" s="295"/>
      <c r="H178" s="296"/>
      <c r="J178" t="str">
        <f t="shared" si="34"/>
        <v/>
      </c>
      <c r="K178" s="302" t="e">
        <f t="shared" si="28"/>
        <v>#N/A</v>
      </c>
      <c r="L178" t="e">
        <f t="shared" si="35"/>
        <v>#N/A</v>
      </c>
    </row>
    <row r="179" spans="1:12" ht="15.75" thickBot="1">
      <c r="A179" s="348"/>
      <c r="B179" s="339"/>
      <c r="C179" s="294" t="str">
        <f t="shared" si="36"/>
        <v xml:space="preserve">[Sóc Trăng] </v>
      </c>
      <c r="D179" s="343"/>
      <c r="E179" s="294" t="str">
        <f>IF(ISNUMBER(SEARCH($I$4,C179)),MAX($E$3:E178)+1,"")</f>
        <v/>
      </c>
      <c r="F179" s="294" t="str">
        <f t="shared" si="30"/>
        <v xml:space="preserve">[Sóc Trăng] </v>
      </c>
      <c r="G179" s="295"/>
      <c r="H179" s="296"/>
      <c r="J179" t="str">
        <f t="shared" si="34"/>
        <v/>
      </c>
      <c r="K179" s="302" t="e">
        <f t="shared" si="28"/>
        <v>#N/A</v>
      </c>
      <c r="L179" t="e">
        <f t="shared" si="35"/>
        <v>#N/A</v>
      </c>
    </row>
    <row r="180" spans="1:12" ht="15.75" thickBot="1">
      <c r="A180" s="348"/>
      <c r="B180" s="338"/>
      <c r="C180" s="294" t="str">
        <f t="shared" si="36"/>
        <v xml:space="preserve">[Sóc Trăng] </v>
      </c>
      <c r="D180" s="342"/>
      <c r="E180" s="294" t="str">
        <f>IF(ISNUMBER(SEARCH($I$4,C180)),MAX($E$3:E179)+1,"")</f>
        <v/>
      </c>
      <c r="F180" s="294" t="str">
        <f t="shared" si="30"/>
        <v xml:space="preserve">[Sóc Trăng] </v>
      </c>
      <c r="G180" s="295"/>
      <c r="H180" s="296"/>
      <c r="J180" t="str">
        <f t="shared" si="34"/>
        <v/>
      </c>
      <c r="K180" s="302" t="e">
        <f t="shared" si="28"/>
        <v>#N/A</v>
      </c>
      <c r="L180" t="e">
        <f t="shared" si="35"/>
        <v>#N/A</v>
      </c>
    </row>
    <row r="181" spans="1:12" ht="15.75" thickBot="1">
      <c r="A181" s="349"/>
      <c r="B181" s="339"/>
      <c r="C181" s="294" t="str">
        <f t="shared" si="36"/>
        <v xml:space="preserve">[Sóc Trăng] </v>
      </c>
      <c r="D181" s="343"/>
      <c r="E181" s="294" t="str">
        <f>IF(ISNUMBER(SEARCH($I$4,C181)),MAX($E$3:E180)+1,"")</f>
        <v/>
      </c>
      <c r="F181" s="294" t="str">
        <f t="shared" si="30"/>
        <v xml:space="preserve">[Sóc Trăng] </v>
      </c>
      <c r="G181" s="295"/>
      <c r="H181" s="296"/>
      <c r="J181" t="str">
        <f t="shared" si="34"/>
        <v/>
      </c>
      <c r="K181" s="302" t="e">
        <f t="shared" si="28"/>
        <v>#N/A</v>
      </c>
      <c r="L181" t="e">
        <f t="shared" si="35"/>
        <v>#N/A</v>
      </c>
    </row>
    <row r="182" spans="1:12" ht="15.75" thickBot="1">
      <c r="A182" s="931" t="s">
        <v>388</v>
      </c>
      <c r="B182" s="338" t="s">
        <v>478</v>
      </c>
      <c r="C182" s="294" t="str">
        <f>CONCATENATE($A$182," ",B182)</f>
        <v>[Tiền Giang] VNEID - TOÀN TRÌNH (KHÔNG XE)</v>
      </c>
      <c r="D182" s="342">
        <v>3500000</v>
      </c>
      <c r="E182" s="294" t="str">
        <f>IF(ISNUMBER(SEARCH($I$4,C182)),MAX($E$3:E181)+1,"")</f>
        <v/>
      </c>
      <c r="F182" s="294" t="str">
        <f t="shared" si="30"/>
        <v>[Tiền Giang] VNEID - TOÀN TRÌNH (KHÔNG XE)</v>
      </c>
      <c r="G182" s="295"/>
      <c r="H182" s="296"/>
      <c r="J182" t="str">
        <f t="shared" si="34"/>
        <v/>
      </c>
      <c r="K182" s="302" t="e">
        <f t="shared" si="28"/>
        <v>#N/A</v>
      </c>
      <c r="L182" t="e">
        <f t="shared" si="35"/>
        <v>#N/A</v>
      </c>
    </row>
    <row r="183" spans="1:12" ht="15.75" thickBot="1">
      <c r="A183" s="932"/>
      <c r="B183" s="339" t="s">
        <v>479</v>
      </c>
      <c r="C183" s="294" t="str">
        <f t="shared" ref="C183:C191" si="38">CONCATENATE($A$182," ",B183)</f>
        <v>[Tiền Giang] VNEID - TRUYỀN THỐNG (CÓ XE)</v>
      </c>
      <c r="D183" s="343">
        <v>3800000</v>
      </c>
      <c r="E183" s="294" t="str">
        <f>IF(ISNUMBER(SEARCH($I$4,C183)),MAX($E$3:E182)+1,"")</f>
        <v/>
      </c>
      <c r="F183" s="294" t="str">
        <f t="shared" si="30"/>
        <v>[Tiền Giang] VNEID - TRUYỀN THỐNG (CÓ XE)</v>
      </c>
      <c r="G183" s="295"/>
      <c r="H183" s="296"/>
      <c r="J183" t="str">
        <f t="shared" si="34"/>
        <v/>
      </c>
      <c r="K183" s="302" t="e">
        <f t="shared" si="28"/>
        <v>#N/A</v>
      </c>
      <c r="L183" t="e">
        <f t="shared" si="35"/>
        <v>#N/A</v>
      </c>
    </row>
    <row r="184" spans="1:12" ht="15.75" thickBot="1">
      <c r="A184" s="932"/>
      <c r="B184" s="338" t="s">
        <v>481</v>
      </c>
      <c r="C184" s="294" t="str">
        <f t="shared" si="38"/>
        <v>[Tiền Giang] PHÍ CÀ VẸT NHANH</v>
      </c>
      <c r="D184" s="342">
        <v>1500000</v>
      </c>
      <c r="E184" s="294" t="str">
        <f>IF(ISNUMBER(SEARCH($I$4,C184)),MAX($E$3:E183)+1,"")</f>
        <v/>
      </c>
      <c r="F184" s="294" t="str">
        <f t="shared" si="30"/>
        <v>[Tiền Giang] PHÍ CÀ VẸT NHANH</v>
      </c>
      <c r="G184" s="295"/>
      <c r="H184" s="296"/>
      <c r="J184" t="str">
        <f t="shared" si="34"/>
        <v/>
      </c>
      <c r="K184" s="302" t="e">
        <f t="shared" si="28"/>
        <v>#N/A</v>
      </c>
      <c r="L184" t="e">
        <f t="shared" si="35"/>
        <v>#N/A</v>
      </c>
    </row>
    <row r="185" spans="1:12" ht="15.75" thickBot="1">
      <c r="A185" s="932"/>
      <c r="B185" s="339"/>
      <c r="C185" s="294" t="str">
        <f t="shared" si="38"/>
        <v xml:space="preserve">[Tiền Giang] </v>
      </c>
      <c r="D185" s="343"/>
      <c r="E185" s="294" t="str">
        <f>IF(ISNUMBER(SEARCH($I$4,C185)),MAX($E$3:E184)+1,"")</f>
        <v/>
      </c>
      <c r="F185" s="294" t="str">
        <f t="shared" si="30"/>
        <v xml:space="preserve">[Tiền Giang] </v>
      </c>
      <c r="G185" s="295"/>
      <c r="H185" s="296"/>
      <c r="J185" t="str">
        <f t="shared" si="34"/>
        <v/>
      </c>
      <c r="K185" s="302" t="e">
        <f t="shared" si="28"/>
        <v>#N/A</v>
      </c>
      <c r="L185" t="e">
        <f t="shared" si="35"/>
        <v>#N/A</v>
      </c>
    </row>
    <row r="186" spans="1:12" ht="15.75" thickBot="1">
      <c r="A186" s="932"/>
      <c r="B186" s="338"/>
      <c r="C186" s="294" t="str">
        <f t="shared" si="38"/>
        <v xml:space="preserve">[Tiền Giang] </v>
      </c>
      <c r="D186" s="342"/>
      <c r="E186" s="294" t="str">
        <f>IF(ISNUMBER(SEARCH($I$4,C186)),MAX($E$3:E185)+1,"")</f>
        <v/>
      </c>
      <c r="F186" s="294" t="str">
        <f t="shared" si="30"/>
        <v xml:space="preserve">[Tiền Giang] </v>
      </c>
      <c r="G186" s="295"/>
      <c r="H186" s="296"/>
      <c r="J186" t="str">
        <f t="shared" si="34"/>
        <v/>
      </c>
      <c r="K186" s="302" t="e">
        <f t="shared" si="28"/>
        <v>#N/A</v>
      </c>
      <c r="L186" t="e">
        <f t="shared" si="35"/>
        <v>#N/A</v>
      </c>
    </row>
    <row r="187" spans="1:12" ht="15.75" thickBot="1">
      <c r="A187" s="932"/>
      <c r="B187" s="339"/>
      <c r="C187" s="294" t="str">
        <f t="shared" si="38"/>
        <v xml:space="preserve">[Tiền Giang] </v>
      </c>
      <c r="D187" s="343"/>
      <c r="E187" s="294" t="str">
        <f>IF(ISNUMBER(SEARCH($I$4,C187)),MAX($E$3:E186)+1,"")</f>
        <v/>
      </c>
      <c r="F187" s="294" t="str">
        <f t="shared" si="30"/>
        <v xml:space="preserve">[Tiền Giang] </v>
      </c>
      <c r="G187" s="295"/>
      <c r="H187" s="296"/>
      <c r="J187" t="str">
        <f t="shared" si="34"/>
        <v/>
      </c>
      <c r="K187" s="302" t="e">
        <f t="shared" si="28"/>
        <v>#N/A</v>
      </c>
      <c r="L187" t="e">
        <f t="shared" si="35"/>
        <v>#N/A</v>
      </c>
    </row>
    <row r="188" spans="1:12" ht="15.75" thickBot="1">
      <c r="A188" s="932"/>
      <c r="B188" s="338"/>
      <c r="C188" s="294" t="str">
        <f t="shared" si="38"/>
        <v xml:space="preserve">[Tiền Giang] </v>
      </c>
      <c r="D188" s="342"/>
      <c r="E188" s="294" t="str">
        <f>IF(ISNUMBER(SEARCH($I$4,C188)),MAX($E$3:E187)+1,"")</f>
        <v/>
      </c>
      <c r="F188" s="294" t="str">
        <f t="shared" si="30"/>
        <v xml:space="preserve">[Tiền Giang] </v>
      </c>
      <c r="G188" s="295"/>
      <c r="H188" s="296"/>
      <c r="J188" t="str">
        <f t="shared" si="34"/>
        <v/>
      </c>
      <c r="K188" s="302" t="e">
        <f t="shared" si="28"/>
        <v>#N/A</v>
      </c>
      <c r="L188" t="e">
        <f t="shared" si="35"/>
        <v>#N/A</v>
      </c>
    </row>
    <row r="189" spans="1:12" ht="15.75" thickBot="1">
      <c r="A189" s="932"/>
      <c r="B189" s="339"/>
      <c r="C189" s="294" t="str">
        <f t="shared" si="38"/>
        <v xml:space="preserve">[Tiền Giang] </v>
      </c>
      <c r="D189" s="343"/>
      <c r="E189" s="294" t="str">
        <f>IF(ISNUMBER(SEARCH($I$4,C189)),MAX($E$3:E188)+1,"")</f>
        <v/>
      </c>
      <c r="F189" s="294" t="str">
        <f t="shared" si="30"/>
        <v xml:space="preserve">[Tiền Giang] </v>
      </c>
      <c r="G189" s="295"/>
      <c r="H189" s="296"/>
      <c r="J189" t="str">
        <f t="shared" si="34"/>
        <v/>
      </c>
      <c r="K189" s="302" t="e">
        <f t="shared" si="28"/>
        <v>#N/A</v>
      </c>
      <c r="L189" t="e">
        <f t="shared" si="35"/>
        <v>#N/A</v>
      </c>
    </row>
    <row r="190" spans="1:12" ht="15.75" thickBot="1">
      <c r="A190" s="932"/>
      <c r="B190" s="338"/>
      <c r="C190" s="294" t="str">
        <f t="shared" si="38"/>
        <v xml:space="preserve">[Tiền Giang] </v>
      </c>
      <c r="D190" s="342"/>
      <c r="E190" s="294" t="str">
        <f>IF(ISNUMBER(SEARCH($I$4,C190)),MAX($E$3:E189)+1,"")</f>
        <v/>
      </c>
      <c r="F190" s="294" t="str">
        <f t="shared" si="30"/>
        <v xml:space="preserve">[Tiền Giang] </v>
      </c>
      <c r="G190" s="295"/>
      <c r="H190" s="296"/>
      <c r="J190" t="str">
        <f t="shared" si="34"/>
        <v/>
      </c>
      <c r="K190" s="302" t="e">
        <f t="shared" si="28"/>
        <v>#N/A</v>
      </c>
      <c r="L190" t="e">
        <f t="shared" si="35"/>
        <v>#N/A</v>
      </c>
    </row>
    <row r="191" spans="1:12" ht="15.75" thickBot="1">
      <c r="A191" s="933"/>
      <c r="B191" s="339"/>
      <c r="C191" s="294" t="str">
        <f t="shared" si="38"/>
        <v xml:space="preserve">[Tiền Giang] </v>
      </c>
      <c r="D191" s="343"/>
      <c r="E191" s="294" t="str">
        <f>IF(ISNUMBER(SEARCH($I$4,C191)),MAX($E$3:E190)+1,"")</f>
        <v/>
      </c>
      <c r="F191" s="294" t="str">
        <f t="shared" si="30"/>
        <v xml:space="preserve">[Tiền Giang] </v>
      </c>
      <c r="G191" s="295"/>
      <c r="H191" s="296"/>
      <c r="J191" t="str">
        <f t="shared" si="34"/>
        <v/>
      </c>
      <c r="K191" s="302" t="e">
        <f t="shared" si="28"/>
        <v>#N/A</v>
      </c>
      <c r="L191" t="e">
        <f t="shared" si="35"/>
        <v>#N/A</v>
      </c>
    </row>
    <row r="192" spans="1:12" ht="15.75" thickBot="1">
      <c r="A192" s="931" t="s">
        <v>389</v>
      </c>
      <c r="B192" s="338" t="s">
        <v>478</v>
      </c>
      <c r="C192" s="294" t="str">
        <f>CONCATENATE($A$192," ",B192)</f>
        <v>[Vĩnh Long] VNEID - TOÀN TRÌNH (KHÔNG XE)</v>
      </c>
      <c r="D192" s="342">
        <v>3800000</v>
      </c>
      <c r="E192" s="294" t="str">
        <f>IF(ISNUMBER(SEARCH($I$4,C192)),MAX($E$3:E191)+1,"")</f>
        <v/>
      </c>
      <c r="F192" s="294" t="str">
        <f t="shared" si="30"/>
        <v>[Vĩnh Long] VNEID - TOÀN TRÌNH (KHÔNG XE)</v>
      </c>
      <c r="G192" s="295"/>
      <c r="H192" s="296"/>
      <c r="J192" t="str">
        <f t="shared" si="34"/>
        <v/>
      </c>
      <c r="K192" s="302" t="e">
        <f t="shared" si="28"/>
        <v>#N/A</v>
      </c>
      <c r="L192" t="e">
        <f t="shared" si="35"/>
        <v>#N/A</v>
      </c>
    </row>
    <row r="193" spans="1:12" ht="15.75" thickBot="1">
      <c r="A193" s="932"/>
      <c r="B193" s="339" t="s">
        <v>479</v>
      </c>
      <c r="C193" s="294" t="str">
        <f t="shared" ref="C193:C200" si="39">CONCATENATE($A$192," ",B193)</f>
        <v>[Vĩnh Long] VNEID - TRUYỀN THỐNG (CÓ XE)</v>
      </c>
      <c r="D193" s="343">
        <v>4100000</v>
      </c>
      <c r="E193" s="294" t="str">
        <f>IF(ISNUMBER(SEARCH($I$4,C193)),MAX($E$3:E192)+1,"")</f>
        <v/>
      </c>
      <c r="F193" s="294" t="str">
        <f t="shared" si="30"/>
        <v>[Vĩnh Long] VNEID - TRUYỀN THỐNG (CÓ XE)</v>
      </c>
      <c r="G193" s="295"/>
      <c r="H193" s="296"/>
      <c r="J193" t="str">
        <f t="shared" si="34"/>
        <v/>
      </c>
      <c r="K193" s="302" t="e">
        <f t="shared" si="28"/>
        <v>#N/A</v>
      </c>
      <c r="L193" t="e">
        <f t="shared" si="35"/>
        <v>#N/A</v>
      </c>
    </row>
    <row r="194" spans="1:12" ht="15.75" thickBot="1">
      <c r="A194" s="932"/>
      <c r="B194" s="338" t="s">
        <v>481</v>
      </c>
      <c r="C194" s="294" t="str">
        <f t="shared" si="39"/>
        <v>[Vĩnh Long] PHÍ CÀ VẸT NHANH</v>
      </c>
      <c r="D194" s="342">
        <v>1500000</v>
      </c>
      <c r="E194" s="294" t="str">
        <f>IF(ISNUMBER(SEARCH($I$4,C194)),MAX($E$3:E193)+1,"")</f>
        <v/>
      </c>
      <c r="F194" s="294" t="str">
        <f t="shared" si="30"/>
        <v>[Vĩnh Long] PHÍ CÀ VẸT NHANH</v>
      </c>
      <c r="G194" s="295"/>
      <c r="H194" s="296"/>
      <c r="J194" t="str">
        <f t="shared" si="34"/>
        <v/>
      </c>
      <c r="K194" s="302" t="e">
        <f t="shared" si="28"/>
        <v>#N/A</v>
      </c>
      <c r="L194" t="e">
        <f t="shared" si="35"/>
        <v>#N/A</v>
      </c>
    </row>
    <row r="195" spans="1:12" ht="15.75" thickBot="1">
      <c r="A195" s="932"/>
      <c r="B195" s="339"/>
      <c r="C195" s="294" t="str">
        <f t="shared" si="39"/>
        <v xml:space="preserve">[Vĩnh Long] </v>
      </c>
      <c r="D195" s="343"/>
      <c r="E195" s="294" t="str">
        <f>IF(ISNUMBER(SEARCH($I$4,C195)),MAX($E$3:E194)+1,"")</f>
        <v/>
      </c>
      <c r="F195" s="294" t="str">
        <f t="shared" si="30"/>
        <v xml:space="preserve">[Vĩnh Long] </v>
      </c>
      <c r="G195" s="295"/>
      <c r="H195" s="296"/>
      <c r="J195" t="str">
        <f t="shared" si="34"/>
        <v/>
      </c>
      <c r="K195" s="302" t="e">
        <f t="shared" si="28"/>
        <v>#N/A</v>
      </c>
      <c r="L195" t="e">
        <f t="shared" si="35"/>
        <v>#N/A</v>
      </c>
    </row>
    <row r="196" spans="1:12" ht="15.75" thickBot="1">
      <c r="A196" s="932"/>
      <c r="B196" s="338"/>
      <c r="C196" s="294" t="str">
        <f t="shared" si="39"/>
        <v xml:space="preserve">[Vĩnh Long] </v>
      </c>
      <c r="D196" s="342"/>
      <c r="E196" s="294" t="str">
        <f>IF(ISNUMBER(SEARCH($I$4,C196)),MAX($E$3:E195)+1,"")</f>
        <v/>
      </c>
      <c r="F196" s="294" t="str">
        <f t="shared" si="30"/>
        <v xml:space="preserve">[Vĩnh Long] </v>
      </c>
      <c r="G196" s="295"/>
      <c r="H196" s="296"/>
      <c r="J196" t="str">
        <f t="shared" ref="J196:J199" si="40">IFERROR(INDEX(C196:C591,MATCH(ROW()-3,E196:E591,0),1),"")</f>
        <v/>
      </c>
      <c r="K196" s="302" t="e">
        <f t="shared" ref="K196:K258" si="41">VLOOKUP(J196,CPDK,2,0)</f>
        <v>#N/A</v>
      </c>
      <c r="L196" t="e">
        <f t="shared" ref="L196:L199" si="42">VLOOKUP(J196,F196:G591,2,0)</f>
        <v>#N/A</v>
      </c>
    </row>
    <row r="197" spans="1:12" ht="15.75" thickBot="1">
      <c r="A197" s="932"/>
      <c r="B197" s="339"/>
      <c r="C197" s="294" t="str">
        <f t="shared" si="39"/>
        <v xml:space="preserve">[Vĩnh Long] </v>
      </c>
      <c r="D197" s="343"/>
      <c r="E197" s="294" t="str">
        <f>IF(ISNUMBER(SEARCH($I$4,C197)),MAX($E$3:E196)+1,"")</f>
        <v/>
      </c>
      <c r="F197" s="294" t="str">
        <f t="shared" ref="F197:F259" si="43">C197</f>
        <v xml:space="preserve">[Vĩnh Long] </v>
      </c>
      <c r="G197" s="295"/>
      <c r="H197" s="296"/>
      <c r="J197" t="str">
        <f t="shared" si="40"/>
        <v/>
      </c>
      <c r="K197" s="302" t="e">
        <f t="shared" si="41"/>
        <v>#N/A</v>
      </c>
      <c r="L197" t="e">
        <f t="shared" si="42"/>
        <v>#N/A</v>
      </c>
    </row>
    <row r="198" spans="1:12" ht="15.75" thickBot="1">
      <c r="A198" s="932"/>
      <c r="B198" s="338"/>
      <c r="C198" s="294" t="str">
        <f t="shared" si="39"/>
        <v xml:space="preserve">[Vĩnh Long] </v>
      </c>
      <c r="D198" s="342"/>
      <c r="E198" s="294" t="str">
        <f>IF(ISNUMBER(SEARCH($I$4,C198)),MAX($E$3:E197)+1,"")</f>
        <v/>
      </c>
      <c r="F198" s="294" t="str">
        <f t="shared" si="43"/>
        <v xml:space="preserve">[Vĩnh Long] </v>
      </c>
      <c r="G198" s="295"/>
      <c r="H198" s="296"/>
      <c r="J198" t="str">
        <f t="shared" si="40"/>
        <v/>
      </c>
      <c r="K198" s="302" t="e">
        <f t="shared" si="41"/>
        <v>#N/A</v>
      </c>
      <c r="L198" t="e">
        <f t="shared" si="42"/>
        <v>#N/A</v>
      </c>
    </row>
    <row r="199" spans="1:12" ht="15.75" thickBot="1">
      <c r="A199" s="933"/>
      <c r="B199" s="339"/>
      <c r="C199" s="294" t="str">
        <f t="shared" si="39"/>
        <v xml:space="preserve">[Vĩnh Long] </v>
      </c>
      <c r="D199" s="343"/>
      <c r="E199" s="294" t="str">
        <f>IF(ISNUMBER(SEARCH($I$4,C199)),MAX($E$3:E198)+1,"")</f>
        <v/>
      </c>
      <c r="F199" s="294" t="str">
        <f t="shared" si="43"/>
        <v xml:space="preserve">[Vĩnh Long] </v>
      </c>
      <c r="G199" s="295"/>
      <c r="H199" s="296"/>
      <c r="J199" t="str">
        <f t="shared" si="40"/>
        <v/>
      </c>
      <c r="K199" s="302" t="e">
        <f t="shared" si="41"/>
        <v>#N/A</v>
      </c>
      <c r="L199" t="e">
        <f t="shared" si="42"/>
        <v>#N/A</v>
      </c>
    </row>
    <row r="200" spans="1:12" ht="15.75" thickBot="1">
      <c r="A200" s="932" t="s">
        <v>390</v>
      </c>
      <c r="B200" s="339" t="s">
        <v>309</v>
      </c>
      <c r="C200" s="294" t="str">
        <f t="shared" si="39"/>
        <v>[Vĩnh Long] An Nhơn</v>
      </c>
      <c r="D200" s="343" t="s">
        <v>507</v>
      </c>
      <c r="E200" s="294" t="str">
        <f>IF(ISNUMBER(SEARCH($I$4,C200)),MAX($E$3:E199)+1,"")</f>
        <v/>
      </c>
      <c r="F200" s="294" t="str">
        <f t="shared" si="43"/>
        <v>[Vĩnh Long] An Nhơn</v>
      </c>
      <c r="G200" s="295"/>
      <c r="H200" s="296"/>
      <c r="J200" t="str">
        <f t="shared" ref="J200:J259" si="44">IFERROR(INDEX(C200:C596,MATCH(ROW()-3,E200:E596,0),1),"")</f>
        <v/>
      </c>
      <c r="K200" s="302" t="e">
        <f t="shared" si="41"/>
        <v>#N/A</v>
      </c>
      <c r="L200" t="e">
        <f t="shared" ref="L200:L259" si="45">VLOOKUP(J200,F200:G596,2,0)</f>
        <v>#N/A</v>
      </c>
    </row>
    <row r="201" spans="1:12" ht="15.75" thickBot="1">
      <c r="A201" s="932"/>
      <c r="B201" s="338" t="s">
        <v>310</v>
      </c>
      <c r="C201" s="294" t="str">
        <f>CONCATENATE($A$200," ",B201)</f>
        <v>[Bình Định] Hoài Nhơn</v>
      </c>
      <c r="D201" s="343" t="s">
        <v>507</v>
      </c>
      <c r="E201" s="294" t="str">
        <f>IF(ISNUMBER(SEARCH($I$4,C201)),MAX($E$3:E200)+1,"")</f>
        <v/>
      </c>
      <c r="F201" s="294" t="str">
        <f t="shared" si="43"/>
        <v>[Bình Định] Hoài Nhơn</v>
      </c>
      <c r="G201" s="295"/>
      <c r="H201" s="296"/>
      <c r="J201" t="str">
        <f t="shared" si="44"/>
        <v/>
      </c>
      <c r="K201" s="302" t="e">
        <f t="shared" si="41"/>
        <v>#N/A</v>
      </c>
      <c r="L201" t="e">
        <f t="shared" si="45"/>
        <v>#N/A</v>
      </c>
    </row>
    <row r="202" spans="1:12" ht="15.75" thickBot="1">
      <c r="A202" s="932"/>
      <c r="B202" s="339" t="s">
        <v>311</v>
      </c>
      <c r="C202" s="294" t="str">
        <f t="shared" ref="C202:C209" si="46">CONCATENATE($A$200," ",B202)</f>
        <v>[Bình Định] An Lão</v>
      </c>
      <c r="D202" s="343" t="s">
        <v>507</v>
      </c>
      <c r="E202" s="294" t="str">
        <f>IF(ISNUMBER(SEARCH($I$4,C202)),MAX($E$3:E201)+1,"")</f>
        <v/>
      </c>
      <c r="F202" s="294" t="str">
        <f t="shared" si="43"/>
        <v>[Bình Định] An Lão</v>
      </c>
      <c r="G202" s="295"/>
      <c r="H202" s="296"/>
      <c r="J202" t="str">
        <f t="shared" si="44"/>
        <v/>
      </c>
      <c r="K202" s="302" t="e">
        <f t="shared" si="41"/>
        <v>#N/A</v>
      </c>
      <c r="L202" t="e">
        <f t="shared" si="45"/>
        <v>#N/A</v>
      </c>
    </row>
    <row r="203" spans="1:12" ht="15.75" thickBot="1">
      <c r="A203" s="932"/>
      <c r="B203" s="338" t="s">
        <v>312</v>
      </c>
      <c r="C203" s="294" t="str">
        <f t="shared" si="46"/>
        <v>[Bình Định] Hoài Ân</v>
      </c>
      <c r="D203" s="343" t="s">
        <v>507</v>
      </c>
      <c r="E203" s="294" t="str">
        <f>IF(ISNUMBER(SEARCH($I$4,C203)),MAX($E$3:E202)+1,"")</f>
        <v/>
      </c>
      <c r="F203" s="294" t="str">
        <f t="shared" si="43"/>
        <v>[Bình Định] Hoài Ân</v>
      </c>
      <c r="G203" s="295"/>
      <c r="H203" s="296"/>
      <c r="J203" t="str">
        <f t="shared" si="44"/>
        <v/>
      </c>
      <c r="K203" s="302" t="e">
        <f t="shared" si="41"/>
        <v>#N/A</v>
      </c>
      <c r="L203" t="e">
        <f t="shared" si="45"/>
        <v>#N/A</v>
      </c>
    </row>
    <row r="204" spans="1:12" ht="15.75" thickBot="1">
      <c r="A204" s="932"/>
      <c r="B204" s="339" t="s">
        <v>313</v>
      </c>
      <c r="C204" s="294" t="str">
        <f t="shared" si="46"/>
        <v>[Bình Định] Phù Cát</v>
      </c>
      <c r="D204" s="343" t="s">
        <v>507</v>
      </c>
      <c r="E204" s="294" t="str">
        <f>IF(ISNUMBER(SEARCH($I$4,C204)),MAX($E$3:E203)+1,"")</f>
        <v/>
      </c>
      <c r="F204" s="294" t="str">
        <f t="shared" si="43"/>
        <v>[Bình Định] Phù Cát</v>
      </c>
      <c r="G204" s="295"/>
      <c r="H204" s="296"/>
      <c r="J204" t="str">
        <f t="shared" si="44"/>
        <v/>
      </c>
      <c r="K204" s="302" t="e">
        <f t="shared" si="41"/>
        <v>#N/A</v>
      </c>
      <c r="L204" t="e">
        <f t="shared" si="45"/>
        <v>#N/A</v>
      </c>
    </row>
    <row r="205" spans="1:12" ht="15.75" thickBot="1">
      <c r="A205" s="932"/>
      <c r="B205" s="338" t="s">
        <v>314</v>
      </c>
      <c r="C205" s="294" t="str">
        <f t="shared" si="46"/>
        <v>[Bình Định] Phù Mỹ</v>
      </c>
      <c r="D205" s="343" t="s">
        <v>507</v>
      </c>
      <c r="E205" s="294" t="str">
        <f>IF(ISNUMBER(SEARCH($I$4,C205)),MAX($E$3:E204)+1,"")</f>
        <v/>
      </c>
      <c r="F205" s="294" t="str">
        <f t="shared" si="43"/>
        <v>[Bình Định] Phù Mỹ</v>
      </c>
      <c r="G205" s="295"/>
      <c r="H205" s="296"/>
      <c r="J205" t="str">
        <f t="shared" si="44"/>
        <v/>
      </c>
      <c r="K205" s="302" t="e">
        <f t="shared" si="41"/>
        <v>#N/A</v>
      </c>
      <c r="L205" t="e">
        <f t="shared" si="45"/>
        <v>#N/A</v>
      </c>
    </row>
    <row r="206" spans="1:12" ht="15.75" thickBot="1">
      <c r="A206" s="932"/>
      <c r="B206" s="339" t="s">
        <v>315</v>
      </c>
      <c r="C206" s="294" t="str">
        <f t="shared" si="46"/>
        <v>[Bình Định] Tây Sơn</v>
      </c>
      <c r="D206" s="343" t="s">
        <v>507</v>
      </c>
      <c r="E206" s="294" t="str">
        <f>IF(ISNUMBER(SEARCH($I$4,C206)),MAX($E$3:E205)+1,"")</f>
        <v/>
      </c>
      <c r="F206" s="294" t="str">
        <f t="shared" si="43"/>
        <v>[Bình Định] Tây Sơn</v>
      </c>
      <c r="G206" s="295"/>
      <c r="H206" s="296"/>
      <c r="J206" t="str">
        <f t="shared" si="44"/>
        <v/>
      </c>
      <c r="K206" s="302" t="e">
        <f t="shared" si="41"/>
        <v>#N/A</v>
      </c>
      <c r="L206" t="e">
        <f t="shared" si="45"/>
        <v>#N/A</v>
      </c>
    </row>
    <row r="207" spans="1:12" ht="15.75" thickBot="1">
      <c r="A207" s="932"/>
      <c r="B207" s="338" t="s">
        <v>316</v>
      </c>
      <c r="C207" s="294" t="str">
        <f t="shared" si="46"/>
        <v>[Bình Định] Tuy Phước</v>
      </c>
      <c r="D207" s="343" t="s">
        <v>507</v>
      </c>
      <c r="E207" s="294" t="str">
        <f>IF(ISNUMBER(SEARCH($I$4,C207)),MAX($E$3:E206)+1,"")</f>
        <v/>
      </c>
      <c r="F207" s="294" t="str">
        <f t="shared" si="43"/>
        <v>[Bình Định] Tuy Phước</v>
      </c>
      <c r="G207" s="295"/>
      <c r="H207" s="296"/>
      <c r="J207" t="str">
        <f t="shared" si="44"/>
        <v/>
      </c>
      <c r="K207" s="302" t="e">
        <f t="shared" si="41"/>
        <v>#N/A</v>
      </c>
      <c r="L207" t="e">
        <f t="shared" si="45"/>
        <v>#N/A</v>
      </c>
    </row>
    <row r="208" spans="1:12" ht="15.75" thickBot="1">
      <c r="A208" s="932"/>
      <c r="B208" s="339" t="s">
        <v>317</v>
      </c>
      <c r="C208" s="294" t="str">
        <f t="shared" si="46"/>
        <v>[Bình Định] Vân Canh</v>
      </c>
      <c r="D208" s="343" t="s">
        <v>507</v>
      </c>
      <c r="E208" s="294" t="str">
        <f>IF(ISNUMBER(SEARCH($I$4,C208)),MAX($E$3:E207)+1,"")</f>
        <v/>
      </c>
      <c r="F208" s="294" t="str">
        <f t="shared" si="43"/>
        <v>[Bình Định] Vân Canh</v>
      </c>
      <c r="G208" s="295"/>
      <c r="H208" s="296"/>
      <c r="J208" t="str">
        <f t="shared" si="44"/>
        <v/>
      </c>
      <c r="K208" s="302" t="e">
        <f t="shared" si="41"/>
        <v>#N/A</v>
      </c>
      <c r="L208" t="e">
        <f t="shared" si="45"/>
        <v>#N/A</v>
      </c>
    </row>
    <row r="209" spans="1:12" ht="15.75" thickBot="1">
      <c r="A209" s="933"/>
      <c r="B209" s="338" t="s">
        <v>318</v>
      </c>
      <c r="C209" s="294" t="str">
        <f t="shared" si="46"/>
        <v>[Bình Định] Vĩnh Thạnh</v>
      </c>
      <c r="D209" s="343" t="s">
        <v>507</v>
      </c>
      <c r="E209" s="294" t="str">
        <f>IF(ISNUMBER(SEARCH($I$4,C209)),MAX($E$3:E208)+1,"")</f>
        <v/>
      </c>
      <c r="F209" s="294" t="str">
        <f t="shared" si="43"/>
        <v>[Bình Định] Vĩnh Thạnh</v>
      </c>
      <c r="G209" s="295"/>
      <c r="H209" s="296"/>
      <c r="J209" t="str">
        <f t="shared" si="44"/>
        <v/>
      </c>
      <c r="K209" s="302" t="e">
        <f t="shared" si="41"/>
        <v>#N/A</v>
      </c>
      <c r="L209" t="e">
        <f t="shared" si="45"/>
        <v>#N/A</v>
      </c>
    </row>
    <row r="210" spans="1:12" ht="15.75" thickBot="1">
      <c r="A210" s="931" t="s">
        <v>391</v>
      </c>
      <c r="B210" s="338" t="s">
        <v>478</v>
      </c>
      <c r="C210" s="294" t="str">
        <f>CONCATENATE($A$210," ",B210)</f>
        <v>[Bình Thuận] VNEID - TOÀN TRÌNH (KHÔNG XE)</v>
      </c>
      <c r="D210" s="343">
        <v>5000000</v>
      </c>
      <c r="E210" s="294" t="str">
        <f>IF(ISNUMBER(SEARCH($I$4,C210)),MAX($E$3:E209)+1,"")</f>
        <v/>
      </c>
      <c r="F210" s="294" t="str">
        <f t="shared" si="43"/>
        <v>[Bình Thuận] VNEID - TOÀN TRÌNH (KHÔNG XE)</v>
      </c>
      <c r="G210" s="295"/>
      <c r="H210" s="296"/>
      <c r="J210" t="str">
        <f t="shared" si="44"/>
        <v/>
      </c>
      <c r="K210" s="302" t="e">
        <f t="shared" si="41"/>
        <v>#N/A</v>
      </c>
      <c r="L210" t="e">
        <f t="shared" si="45"/>
        <v>#N/A</v>
      </c>
    </row>
    <row r="211" spans="1:12" ht="15.75" thickBot="1">
      <c r="A211" s="932"/>
      <c r="B211" s="339" t="s">
        <v>479</v>
      </c>
      <c r="C211" s="294" t="str">
        <f t="shared" ref="C211:C219" si="47">CONCATENATE($A$210," ",B211)</f>
        <v>[Bình Thuận] VNEID - TRUYỀN THỐNG (CÓ XE)</v>
      </c>
      <c r="D211" s="342">
        <v>5200000</v>
      </c>
      <c r="E211" s="294" t="str">
        <f>IF(ISNUMBER(SEARCH($I$4,C211)),MAX($E$3:E210)+1,"")</f>
        <v/>
      </c>
      <c r="F211" s="294" t="str">
        <f t="shared" si="43"/>
        <v>[Bình Thuận] VNEID - TRUYỀN THỐNG (CÓ XE)</v>
      </c>
      <c r="G211" s="295"/>
      <c r="H211" s="296"/>
      <c r="J211" t="str">
        <f t="shared" si="44"/>
        <v/>
      </c>
      <c r="K211" s="302" t="e">
        <f t="shared" si="41"/>
        <v>#N/A</v>
      </c>
      <c r="L211" t="e">
        <f t="shared" si="45"/>
        <v>#N/A</v>
      </c>
    </row>
    <row r="212" spans="1:12" ht="15.75" thickBot="1">
      <c r="A212" s="932"/>
      <c r="B212" s="338" t="s">
        <v>481</v>
      </c>
      <c r="C212" s="294" t="str">
        <f t="shared" si="47"/>
        <v>[Bình Thuận] PHÍ CÀ VẸT NHANH</v>
      </c>
      <c r="D212" s="343">
        <v>1500000</v>
      </c>
      <c r="E212" s="294" t="str">
        <f>IF(ISNUMBER(SEARCH($I$4,C212)),MAX($E$3:E211)+1,"")</f>
        <v/>
      </c>
      <c r="F212" s="294" t="str">
        <f t="shared" si="43"/>
        <v>[Bình Thuận] PHÍ CÀ VẸT NHANH</v>
      </c>
      <c r="G212" s="295"/>
      <c r="H212" s="296"/>
      <c r="J212" t="str">
        <f t="shared" si="44"/>
        <v/>
      </c>
      <c r="K212" s="302" t="e">
        <f t="shared" si="41"/>
        <v>#N/A</v>
      </c>
      <c r="L212" t="e">
        <f t="shared" si="45"/>
        <v>#N/A</v>
      </c>
    </row>
    <row r="213" spans="1:12" ht="15.75" thickBot="1">
      <c r="A213" s="932"/>
      <c r="B213" s="338"/>
      <c r="C213" s="294" t="str">
        <f t="shared" si="47"/>
        <v xml:space="preserve">[Bình Thuận] </v>
      </c>
      <c r="D213" s="342"/>
      <c r="E213" s="294" t="str">
        <f>IF(ISNUMBER(SEARCH($I$4,C213)),MAX($E$3:E212)+1,"")</f>
        <v/>
      </c>
      <c r="F213" s="294" t="str">
        <f t="shared" si="43"/>
        <v xml:space="preserve">[Bình Thuận] </v>
      </c>
      <c r="G213" s="295"/>
      <c r="H213" s="296"/>
      <c r="J213" t="str">
        <f t="shared" si="44"/>
        <v/>
      </c>
      <c r="K213" s="302" t="e">
        <f t="shared" si="41"/>
        <v>#N/A</v>
      </c>
      <c r="L213" t="e">
        <f t="shared" si="45"/>
        <v>#N/A</v>
      </c>
    </row>
    <row r="214" spans="1:12" ht="15.75" thickBot="1">
      <c r="A214" s="932"/>
      <c r="B214" s="339"/>
      <c r="C214" s="294" t="str">
        <f t="shared" si="47"/>
        <v xml:space="preserve">[Bình Thuận] </v>
      </c>
      <c r="D214" s="343"/>
      <c r="E214" s="294" t="str">
        <f>IF(ISNUMBER(SEARCH($I$4,C214)),MAX($E$3:E213)+1,"")</f>
        <v/>
      </c>
      <c r="F214" s="294" t="str">
        <f t="shared" si="43"/>
        <v xml:space="preserve">[Bình Thuận] </v>
      </c>
      <c r="G214" s="295"/>
      <c r="H214" s="296"/>
      <c r="J214" t="str">
        <f t="shared" si="44"/>
        <v/>
      </c>
      <c r="K214" s="302" t="e">
        <f t="shared" si="41"/>
        <v>#N/A</v>
      </c>
      <c r="L214" t="e">
        <f t="shared" si="45"/>
        <v>#N/A</v>
      </c>
    </row>
    <row r="215" spans="1:12" ht="15.75" thickBot="1">
      <c r="A215" s="932"/>
      <c r="B215" s="338"/>
      <c r="C215" s="294" t="str">
        <f t="shared" si="47"/>
        <v xml:space="preserve">[Bình Thuận] </v>
      </c>
      <c r="D215" s="342"/>
      <c r="E215" s="294" t="str">
        <f>IF(ISNUMBER(SEARCH($I$4,C215)),MAX($E$3:E214)+1,"")</f>
        <v/>
      </c>
      <c r="F215" s="294" t="str">
        <f t="shared" si="43"/>
        <v xml:space="preserve">[Bình Thuận] </v>
      </c>
      <c r="G215" s="295"/>
      <c r="H215" s="296"/>
      <c r="J215" t="str">
        <f t="shared" si="44"/>
        <v/>
      </c>
      <c r="K215" s="302" t="e">
        <f t="shared" si="41"/>
        <v>#N/A</v>
      </c>
      <c r="L215" t="e">
        <f t="shared" si="45"/>
        <v>#N/A</v>
      </c>
    </row>
    <row r="216" spans="1:12" ht="15.75" thickBot="1">
      <c r="A216" s="932"/>
      <c r="B216" s="339"/>
      <c r="C216" s="294" t="str">
        <f t="shared" si="47"/>
        <v xml:space="preserve">[Bình Thuận] </v>
      </c>
      <c r="D216" s="343"/>
      <c r="E216" s="294" t="str">
        <f>IF(ISNUMBER(SEARCH($I$4,C216)),MAX($E$3:E215)+1,"")</f>
        <v/>
      </c>
      <c r="F216" s="294" t="str">
        <f t="shared" si="43"/>
        <v xml:space="preserve">[Bình Thuận] </v>
      </c>
      <c r="G216" s="295"/>
      <c r="H216" s="296"/>
      <c r="J216" t="str">
        <f t="shared" si="44"/>
        <v/>
      </c>
      <c r="K216" s="302" t="e">
        <f t="shared" si="41"/>
        <v>#N/A</v>
      </c>
      <c r="L216" t="e">
        <f t="shared" si="45"/>
        <v>#N/A</v>
      </c>
    </row>
    <row r="217" spans="1:12" ht="15.75" thickBot="1">
      <c r="A217" s="932"/>
      <c r="B217" s="338"/>
      <c r="C217" s="294" t="str">
        <f t="shared" si="47"/>
        <v xml:space="preserve">[Bình Thuận] </v>
      </c>
      <c r="D217" s="342"/>
      <c r="E217" s="294" t="str">
        <f>IF(ISNUMBER(SEARCH($I$4,C217)),MAX($E$3:E216)+1,"")</f>
        <v/>
      </c>
      <c r="F217" s="294" t="str">
        <f t="shared" si="43"/>
        <v xml:space="preserve">[Bình Thuận] </v>
      </c>
      <c r="G217" s="295"/>
      <c r="H217" s="296"/>
      <c r="J217" t="str">
        <f t="shared" si="44"/>
        <v/>
      </c>
      <c r="K217" s="302" t="e">
        <f t="shared" si="41"/>
        <v>#N/A</v>
      </c>
      <c r="L217" t="e">
        <f t="shared" si="45"/>
        <v>#N/A</v>
      </c>
    </row>
    <row r="218" spans="1:12" ht="15.75" thickBot="1">
      <c r="A218" s="932"/>
      <c r="B218" s="339"/>
      <c r="C218" s="294" t="str">
        <f t="shared" si="47"/>
        <v xml:space="preserve">[Bình Thuận] </v>
      </c>
      <c r="D218" s="343"/>
      <c r="E218" s="294" t="str">
        <f>IF(ISNUMBER(SEARCH($I$4,C218)),MAX($E$3:E217)+1,"")</f>
        <v/>
      </c>
      <c r="F218" s="294" t="str">
        <f t="shared" si="43"/>
        <v xml:space="preserve">[Bình Thuận] </v>
      </c>
      <c r="G218" s="295"/>
      <c r="H218" s="296"/>
      <c r="J218" t="str">
        <f t="shared" si="44"/>
        <v/>
      </c>
      <c r="K218" s="302" t="e">
        <f t="shared" si="41"/>
        <v>#N/A</v>
      </c>
      <c r="L218" t="e">
        <f t="shared" si="45"/>
        <v>#N/A</v>
      </c>
    </row>
    <row r="219" spans="1:12" ht="15.75" thickBot="1">
      <c r="A219" s="933"/>
      <c r="B219" s="338"/>
      <c r="C219" s="294" t="str">
        <f t="shared" si="47"/>
        <v xml:space="preserve">[Bình Thuận] </v>
      </c>
      <c r="D219" s="342"/>
      <c r="E219" s="294" t="str">
        <f>IF(ISNUMBER(SEARCH($I$4,C219)),MAX($E$3:E218)+1,"")</f>
        <v/>
      </c>
      <c r="F219" s="294" t="str">
        <f t="shared" si="43"/>
        <v xml:space="preserve">[Bình Thuận] </v>
      </c>
      <c r="G219" s="295"/>
      <c r="H219" s="296"/>
      <c r="J219" t="str">
        <f t="shared" si="44"/>
        <v/>
      </c>
      <c r="K219" s="302" t="e">
        <f t="shared" si="41"/>
        <v>#N/A</v>
      </c>
      <c r="L219" t="e">
        <f t="shared" si="45"/>
        <v>#N/A</v>
      </c>
    </row>
    <row r="220" spans="1:12" ht="15.75" thickBot="1">
      <c r="A220" s="931" t="s">
        <v>392</v>
      </c>
      <c r="B220" s="339" t="s">
        <v>319</v>
      </c>
      <c r="C220" s="294" t="str">
        <f>CONCATENATE($A$220," ",B220)</f>
        <v>[Đà Nẵng] Quận Cẩm Lệ</v>
      </c>
      <c r="D220" s="343">
        <v>11000000</v>
      </c>
      <c r="E220" s="294" t="str">
        <f>IF(ISNUMBER(SEARCH($I$4,C220)),MAX($E$3:E219)+1,"")</f>
        <v/>
      </c>
      <c r="F220" s="294" t="str">
        <f t="shared" si="43"/>
        <v>[Đà Nẵng] Quận Cẩm Lệ</v>
      </c>
      <c r="G220" s="295"/>
      <c r="H220" s="296"/>
      <c r="J220" t="str">
        <f t="shared" si="44"/>
        <v/>
      </c>
      <c r="K220" s="302" t="e">
        <f t="shared" si="41"/>
        <v>#N/A</v>
      </c>
      <c r="L220" t="e">
        <f t="shared" si="45"/>
        <v>#N/A</v>
      </c>
    </row>
    <row r="221" spans="1:12" ht="15.75" thickBot="1">
      <c r="A221" s="932"/>
      <c r="B221" s="338" t="s">
        <v>320</v>
      </c>
      <c r="C221" s="294" t="str">
        <f t="shared" ref="C221:C227" si="48">CONCATENATE($A$220," ",B221)</f>
        <v>[Đà Nẵng] Quận Hải Châu</v>
      </c>
      <c r="D221" s="342">
        <v>11000000</v>
      </c>
      <c r="E221" s="294" t="str">
        <f>IF(ISNUMBER(SEARCH($I$4,C221)),MAX($E$3:E220)+1,"")</f>
        <v/>
      </c>
      <c r="F221" s="294" t="str">
        <f t="shared" si="43"/>
        <v>[Đà Nẵng] Quận Hải Châu</v>
      </c>
      <c r="G221" s="295"/>
      <c r="H221" s="296"/>
      <c r="J221" t="str">
        <f t="shared" si="44"/>
        <v/>
      </c>
      <c r="K221" s="302" t="e">
        <f t="shared" si="41"/>
        <v>#N/A</v>
      </c>
      <c r="L221" t="e">
        <f t="shared" si="45"/>
        <v>#N/A</v>
      </c>
    </row>
    <row r="222" spans="1:12" ht="15.75" thickBot="1">
      <c r="A222" s="932"/>
      <c r="B222" s="339" t="s">
        <v>321</v>
      </c>
      <c r="C222" s="294" t="str">
        <f t="shared" si="48"/>
        <v>[Đà Nẵng] Quận Liên Chiểu</v>
      </c>
      <c r="D222" s="343">
        <v>11000000</v>
      </c>
      <c r="E222" s="294" t="str">
        <f>IF(ISNUMBER(SEARCH($I$4,C222)),MAX($E$3:E221)+1,"")</f>
        <v/>
      </c>
      <c r="F222" s="294" t="str">
        <f t="shared" si="43"/>
        <v>[Đà Nẵng] Quận Liên Chiểu</v>
      </c>
      <c r="G222" s="295"/>
      <c r="H222" s="296"/>
      <c r="J222" t="str">
        <f t="shared" si="44"/>
        <v/>
      </c>
      <c r="K222" s="302" t="e">
        <f t="shared" si="41"/>
        <v>#N/A</v>
      </c>
      <c r="L222" t="e">
        <f t="shared" si="45"/>
        <v>#N/A</v>
      </c>
    </row>
    <row r="223" spans="1:12" ht="15.75" thickBot="1">
      <c r="A223" s="932"/>
      <c r="B223" s="338" t="s">
        <v>322</v>
      </c>
      <c r="C223" s="294" t="str">
        <f t="shared" si="48"/>
        <v>[Đà Nẵng] Quận Ngũ Hành Sơn</v>
      </c>
      <c r="D223" s="342">
        <v>11000000</v>
      </c>
      <c r="E223" s="294" t="str">
        <f>IF(ISNUMBER(SEARCH($I$4,C223)),MAX($E$3:E222)+1,"")</f>
        <v/>
      </c>
      <c r="F223" s="294" t="str">
        <f t="shared" si="43"/>
        <v>[Đà Nẵng] Quận Ngũ Hành Sơn</v>
      </c>
      <c r="G223" s="295"/>
      <c r="H223" s="296"/>
      <c r="J223" t="str">
        <f t="shared" si="44"/>
        <v/>
      </c>
      <c r="K223" s="302" t="e">
        <f t="shared" si="41"/>
        <v>#N/A</v>
      </c>
      <c r="L223" t="e">
        <f t="shared" si="45"/>
        <v>#N/A</v>
      </c>
    </row>
    <row r="224" spans="1:12" ht="15.75" thickBot="1">
      <c r="A224" s="932"/>
      <c r="B224" s="339" t="s">
        <v>323</v>
      </c>
      <c r="C224" s="294" t="str">
        <f t="shared" si="48"/>
        <v>[Đà Nẵng] Quận Sơn Trà</v>
      </c>
      <c r="D224" s="343">
        <v>11000000</v>
      </c>
      <c r="E224" s="294" t="str">
        <f>IF(ISNUMBER(SEARCH($I$4,C224)),MAX($E$3:E223)+1,"")</f>
        <v/>
      </c>
      <c r="F224" s="294" t="str">
        <f t="shared" si="43"/>
        <v>[Đà Nẵng] Quận Sơn Trà</v>
      </c>
      <c r="G224" s="295"/>
      <c r="H224" s="296"/>
      <c r="J224" t="str">
        <f t="shared" si="44"/>
        <v/>
      </c>
      <c r="K224" s="302" t="e">
        <f t="shared" si="41"/>
        <v>#N/A</v>
      </c>
      <c r="L224" t="e">
        <f t="shared" si="45"/>
        <v>#N/A</v>
      </c>
    </row>
    <row r="225" spans="1:12" ht="15.75" thickBot="1">
      <c r="A225" s="932"/>
      <c r="B225" s="338" t="s">
        <v>324</v>
      </c>
      <c r="C225" s="294" t="str">
        <f t="shared" si="48"/>
        <v>[Đà Nẵng] Quận Thanh Khê</v>
      </c>
      <c r="D225" s="342">
        <v>11000000</v>
      </c>
      <c r="E225" s="294" t="str">
        <f>IF(ISNUMBER(SEARCH($I$4,C225)),MAX($E$3:E224)+1,"")</f>
        <v/>
      </c>
      <c r="F225" s="294" t="str">
        <f t="shared" si="43"/>
        <v>[Đà Nẵng] Quận Thanh Khê</v>
      </c>
      <c r="G225" s="295"/>
      <c r="H225" s="296"/>
      <c r="J225" t="str">
        <f t="shared" si="44"/>
        <v/>
      </c>
      <c r="K225" s="302" t="e">
        <f t="shared" si="41"/>
        <v>#N/A</v>
      </c>
      <c r="L225" t="e">
        <f t="shared" si="45"/>
        <v>#N/A</v>
      </c>
    </row>
    <row r="226" spans="1:12" ht="15.75" thickBot="1">
      <c r="A226" s="932"/>
      <c r="B226" s="339" t="s">
        <v>325</v>
      </c>
      <c r="C226" s="294" t="str">
        <f t="shared" si="48"/>
        <v>[Đà Nẵng] Hòa Vang</v>
      </c>
      <c r="D226" s="343">
        <v>11000000</v>
      </c>
      <c r="E226" s="294" t="str">
        <f>IF(ISNUMBER(SEARCH($I$4,C226)),MAX($E$3:E225)+1,"")</f>
        <v/>
      </c>
      <c r="F226" s="294" t="str">
        <f t="shared" si="43"/>
        <v>[Đà Nẵng] Hòa Vang</v>
      </c>
      <c r="G226" s="295"/>
      <c r="H226" s="296"/>
      <c r="J226" t="str">
        <f t="shared" si="44"/>
        <v/>
      </c>
      <c r="K226" s="302" t="e">
        <f t="shared" si="41"/>
        <v>#N/A</v>
      </c>
      <c r="L226" t="e">
        <f t="shared" si="45"/>
        <v>#N/A</v>
      </c>
    </row>
    <row r="227" spans="1:12" ht="15.75" thickBot="1">
      <c r="A227" s="933"/>
      <c r="B227" s="338" t="s">
        <v>326</v>
      </c>
      <c r="C227" s="294" t="str">
        <f t="shared" si="48"/>
        <v>[Đà Nẵng] Hoàng Sa</v>
      </c>
      <c r="D227" s="342">
        <v>11000000</v>
      </c>
      <c r="E227" s="294" t="str">
        <f>IF(ISNUMBER(SEARCH($I$4,C227)),MAX($E$3:E226)+1,"")</f>
        <v/>
      </c>
      <c r="F227" s="294" t="str">
        <f t="shared" si="43"/>
        <v>[Đà Nẵng] Hoàng Sa</v>
      </c>
      <c r="G227" s="295"/>
      <c r="H227" s="296"/>
      <c r="J227" t="str">
        <f t="shared" si="44"/>
        <v/>
      </c>
      <c r="K227" s="302" t="e">
        <f t="shared" si="41"/>
        <v>#N/A</v>
      </c>
      <c r="L227" t="e">
        <f t="shared" si="45"/>
        <v>#N/A</v>
      </c>
    </row>
    <row r="228" spans="1:12" ht="15.75" thickBot="1">
      <c r="A228" s="931" t="s">
        <v>485</v>
      </c>
      <c r="B228" s="338" t="s">
        <v>478</v>
      </c>
      <c r="C228" s="294" t="str">
        <f>CONCATENATE($A$228," ",B228)</f>
        <v>[Nha Trang] VNEID - TOÀN TRÌNH (KHÔNG XE)</v>
      </c>
      <c r="D228" s="343">
        <v>6200000</v>
      </c>
      <c r="E228" s="294" t="str">
        <f>IF(ISNUMBER(SEARCH($I$4,C228)),MAX($E$3:E227)+1,"")</f>
        <v/>
      </c>
      <c r="F228" s="294" t="str">
        <f t="shared" si="43"/>
        <v>[Nha Trang] VNEID - TOÀN TRÌNH (KHÔNG XE)</v>
      </c>
      <c r="G228" s="295"/>
      <c r="H228" s="296"/>
      <c r="J228" t="str">
        <f t="shared" si="44"/>
        <v/>
      </c>
      <c r="K228" s="302" t="e">
        <f t="shared" si="41"/>
        <v>#N/A</v>
      </c>
      <c r="L228" t="e">
        <f t="shared" si="45"/>
        <v>#N/A</v>
      </c>
    </row>
    <row r="229" spans="1:12" ht="15.75" thickBot="1">
      <c r="A229" s="932"/>
      <c r="B229" s="339" t="s">
        <v>479</v>
      </c>
      <c r="C229" s="294" t="str">
        <f t="shared" ref="C229:C236" si="49">CONCATENATE($A$228," ",B229)</f>
        <v>[Nha Trang] VNEID - TRUYỀN THỐNG (CÓ XE)</v>
      </c>
      <c r="D229" s="342">
        <v>7500000</v>
      </c>
      <c r="E229" s="294" t="str">
        <f>IF(ISNUMBER(SEARCH($I$4,C229)),MAX($E$3:E228)+1,"")</f>
        <v/>
      </c>
      <c r="F229" s="294" t="str">
        <f t="shared" si="43"/>
        <v>[Nha Trang] VNEID - TRUYỀN THỐNG (CÓ XE)</v>
      </c>
      <c r="G229" s="295"/>
      <c r="H229" s="296"/>
      <c r="J229" t="str">
        <f t="shared" si="44"/>
        <v/>
      </c>
      <c r="K229" s="302" t="e">
        <f t="shared" si="41"/>
        <v>#N/A</v>
      </c>
      <c r="L229" t="e">
        <f t="shared" si="45"/>
        <v>#N/A</v>
      </c>
    </row>
    <row r="230" spans="1:12" ht="15.75" thickBot="1">
      <c r="A230" s="932"/>
      <c r="B230" s="338" t="s">
        <v>481</v>
      </c>
      <c r="C230" s="294" t="str">
        <f t="shared" si="49"/>
        <v>[Nha Trang] PHÍ CÀ VẸT NHANH</v>
      </c>
      <c r="D230" s="343">
        <v>1500000</v>
      </c>
      <c r="E230" s="294" t="str">
        <f>IF(ISNUMBER(SEARCH($I$4,C230)),MAX($E$3:E229)+1,"")</f>
        <v/>
      </c>
      <c r="F230" s="294" t="str">
        <f t="shared" si="43"/>
        <v>[Nha Trang] PHÍ CÀ VẸT NHANH</v>
      </c>
      <c r="G230" s="295"/>
      <c r="H230" s="296"/>
      <c r="J230" t="str">
        <f t="shared" si="44"/>
        <v/>
      </c>
      <c r="K230" s="302" t="e">
        <f t="shared" si="41"/>
        <v>#N/A</v>
      </c>
      <c r="L230" t="e">
        <f t="shared" si="45"/>
        <v>#N/A</v>
      </c>
    </row>
    <row r="231" spans="1:12" ht="15.75" thickBot="1">
      <c r="A231" s="932"/>
      <c r="B231" s="338"/>
      <c r="C231" s="294" t="str">
        <f t="shared" si="49"/>
        <v xml:space="preserve">[Nha Trang] </v>
      </c>
      <c r="D231" s="342"/>
      <c r="E231" s="294" t="str">
        <f>IF(ISNUMBER(SEARCH($I$4,C231)),MAX($E$3:E230)+1,"")</f>
        <v/>
      </c>
      <c r="F231" s="294" t="str">
        <f t="shared" si="43"/>
        <v xml:space="preserve">[Nha Trang] </v>
      </c>
      <c r="G231" s="295"/>
      <c r="H231" s="296"/>
      <c r="J231" t="str">
        <f t="shared" si="44"/>
        <v/>
      </c>
      <c r="K231" s="302" t="e">
        <f t="shared" si="41"/>
        <v>#N/A</v>
      </c>
      <c r="L231" t="e">
        <f t="shared" si="45"/>
        <v>#N/A</v>
      </c>
    </row>
    <row r="232" spans="1:12" ht="15.75" thickBot="1">
      <c r="A232" s="932"/>
      <c r="B232" s="339"/>
      <c r="C232" s="294" t="str">
        <f t="shared" si="49"/>
        <v xml:space="preserve">[Nha Trang] </v>
      </c>
      <c r="D232" s="343"/>
      <c r="E232" s="294" t="str">
        <f>IF(ISNUMBER(SEARCH($I$4,C232)),MAX($E$3:E231)+1,"")</f>
        <v/>
      </c>
      <c r="F232" s="294" t="str">
        <f t="shared" si="43"/>
        <v xml:space="preserve">[Nha Trang] </v>
      </c>
      <c r="G232" s="295"/>
      <c r="H232" s="296"/>
      <c r="J232" t="str">
        <f t="shared" si="44"/>
        <v/>
      </c>
      <c r="K232" s="302" t="e">
        <f t="shared" si="41"/>
        <v>#N/A</v>
      </c>
      <c r="L232" t="e">
        <f t="shared" si="45"/>
        <v>#N/A</v>
      </c>
    </row>
    <row r="233" spans="1:12" ht="15.75" thickBot="1">
      <c r="A233" s="932"/>
      <c r="B233" s="338"/>
      <c r="C233" s="294" t="str">
        <f t="shared" si="49"/>
        <v xml:space="preserve">[Nha Trang] </v>
      </c>
      <c r="D233" s="342"/>
      <c r="E233" s="294" t="str">
        <f>IF(ISNUMBER(SEARCH($I$4,C233)),MAX($E$3:E232)+1,"")</f>
        <v/>
      </c>
      <c r="F233" s="294" t="str">
        <f t="shared" si="43"/>
        <v xml:space="preserve">[Nha Trang] </v>
      </c>
      <c r="G233" s="295"/>
      <c r="H233" s="296"/>
      <c r="J233" t="str">
        <f t="shared" si="44"/>
        <v/>
      </c>
      <c r="K233" s="302" t="e">
        <f t="shared" si="41"/>
        <v>#N/A</v>
      </c>
      <c r="L233" t="e">
        <f t="shared" si="45"/>
        <v>#N/A</v>
      </c>
    </row>
    <row r="234" spans="1:12" ht="15.75" thickBot="1">
      <c r="A234" s="932"/>
      <c r="B234" s="339"/>
      <c r="C234" s="294" t="str">
        <f t="shared" si="49"/>
        <v xml:space="preserve">[Nha Trang] </v>
      </c>
      <c r="D234" s="343"/>
      <c r="E234" s="294" t="str">
        <f>IF(ISNUMBER(SEARCH($I$4,C234)),MAX($E$3:E233)+1,"")</f>
        <v/>
      </c>
      <c r="F234" s="294" t="str">
        <f t="shared" si="43"/>
        <v xml:space="preserve">[Nha Trang] </v>
      </c>
      <c r="G234" s="295"/>
      <c r="H234" s="296"/>
      <c r="J234" t="str">
        <f t="shared" si="44"/>
        <v/>
      </c>
      <c r="K234" s="302" t="e">
        <f t="shared" si="41"/>
        <v>#N/A</v>
      </c>
      <c r="L234" t="e">
        <f t="shared" si="45"/>
        <v>#N/A</v>
      </c>
    </row>
    <row r="235" spans="1:12" ht="15.75" thickBot="1">
      <c r="A235" s="932"/>
      <c r="B235" s="338"/>
      <c r="C235" s="294" t="str">
        <f t="shared" si="49"/>
        <v xml:space="preserve">[Nha Trang] </v>
      </c>
      <c r="D235" s="342"/>
      <c r="E235" s="294" t="str">
        <f>IF(ISNUMBER(SEARCH($I$4,C235)),MAX($E$3:E234)+1,"")</f>
        <v/>
      </c>
      <c r="F235" s="294" t="str">
        <f t="shared" si="43"/>
        <v xml:space="preserve">[Nha Trang] </v>
      </c>
      <c r="G235" s="295"/>
      <c r="H235" s="296"/>
      <c r="J235" t="str">
        <f t="shared" si="44"/>
        <v/>
      </c>
      <c r="K235" s="302" t="e">
        <f t="shared" si="41"/>
        <v>#N/A</v>
      </c>
      <c r="L235" t="e">
        <f t="shared" si="45"/>
        <v>#N/A</v>
      </c>
    </row>
    <row r="236" spans="1:12" ht="15.75" thickBot="1">
      <c r="A236" s="933"/>
      <c r="B236" s="339"/>
      <c r="C236" s="294" t="str">
        <f t="shared" si="49"/>
        <v xml:space="preserve">[Nha Trang] </v>
      </c>
      <c r="D236" s="343"/>
      <c r="E236" s="294" t="str">
        <f>IF(ISNUMBER(SEARCH($I$4,C236)),MAX($E$3:E235)+1,"")</f>
        <v/>
      </c>
      <c r="F236" s="294" t="str">
        <f t="shared" si="43"/>
        <v xml:space="preserve">[Nha Trang] </v>
      </c>
      <c r="G236" s="295"/>
      <c r="H236" s="296"/>
      <c r="J236" t="str">
        <f t="shared" si="44"/>
        <v/>
      </c>
      <c r="K236" s="302" t="e">
        <f t="shared" si="41"/>
        <v>#N/A</v>
      </c>
      <c r="L236" t="e">
        <f t="shared" si="45"/>
        <v>#N/A</v>
      </c>
    </row>
    <row r="237" spans="1:12" ht="15.75" thickBot="1">
      <c r="A237" s="931" t="s">
        <v>393</v>
      </c>
      <c r="B237" s="338" t="s">
        <v>478</v>
      </c>
      <c r="C237" s="294" t="str">
        <f>CONCATENATE($A$237," ",B237)</f>
        <v>[Ninh Thuận] VNEID - TOÀN TRÌNH (KHÔNG XE)</v>
      </c>
      <c r="D237" s="342">
        <v>5700000</v>
      </c>
      <c r="E237" s="294" t="str">
        <f>IF(ISNUMBER(SEARCH($I$4,C237)),MAX($E$3:E236)+1,"")</f>
        <v/>
      </c>
      <c r="F237" s="294" t="str">
        <f t="shared" si="43"/>
        <v>[Ninh Thuận] VNEID - TOÀN TRÌNH (KHÔNG XE)</v>
      </c>
      <c r="G237" s="295"/>
      <c r="H237" s="296"/>
      <c r="J237" t="str">
        <f t="shared" si="44"/>
        <v/>
      </c>
      <c r="K237" s="302" t="e">
        <f t="shared" si="41"/>
        <v>#N/A</v>
      </c>
      <c r="L237" t="e">
        <f t="shared" si="45"/>
        <v>#N/A</v>
      </c>
    </row>
    <row r="238" spans="1:12" ht="15.75" thickBot="1">
      <c r="A238" s="932"/>
      <c r="B238" s="339" t="s">
        <v>479</v>
      </c>
      <c r="C238" s="294" t="str">
        <f t="shared" ref="C238:C243" si="50">CONCATENATE($A$237," ",B238)</f>
        <v>[Ninh Thuận] VNEID - TRUYỀN THỐNG (CÓ XE)</v>
      </c>
      <c r="D238" s="343">
        <v>6200000</v>
      </c>
      <c r="E238" s="294" t="str">
        <f>IF(ISNUMBER(SEARCH($I$4,C238)),MAX($E$3:E237)+1,"")</f>
        <v/>
      </c>
      <c r="F238" s="294" t="str">
        <f t="shared" si="43"/>
        <v>[Ninh Thuận] VNEID - TRUYỀN THỐNG (CÓ XE)</v>
      </c>
      <c r="G238" s="295"/>
      <c r="H238" s="296"/>
      <c r="J238" t="str">
        <f t="shared" si="44"/>
        <v/>
      </c>
      <c r="K238" s="302" t="e">
        <f t="shared" si="41"/>
        <v>#N/A</v>
      </c>
      <c r="L238" t="e">
        <f t="shared" si="45"/>
        <v>#N/A</v>
      </c>
    </row>
    <row r="239" spans="1:12" ht="15.75" thickBot="1">
      <c r="A239" s="932"/>
      <c r="B239" s="338" t="s">
        <v>481</v>
      </c>
      <c r="C239" s="294" t="str">
        <f t="shared" si="50"/>
        <v>[Ninh Thuận] PHÍ CÀ VẸT NHANH</v>
      </c>
      <c r="D239" s="342">
        <v>1500000</v>
      </c>
      <c r="E239" s="294" t="str">
        <f>IF(ISNUMBER(SEARCH($I$4,C239)),MAX($E$3:E238)+1,"")</f>
        <v/>
      </c>
      <c r="F239" s="294" t="str">
        <f t="shared" si="43"/>
        <v>[Ninh Thuận] PHÍ CÀ VẸT NHANH</v>
      </c>
      <c r="G239" s="295"/>
      <c r="H239" s="296"/>
      <c r="J239" t="str">
        <f t="shared" si="44"/>
        <v/>
      </c>
      <c r="K239" s="302" t="e">
        <f t="shared" si="41"/>
        <v>#N/A</v>
      </c>
      <c r="L239" t="e">
        <f t="shared" si="45"/>
        <v>#N/A</v>
      </c>
    </row>
    <row r="240" spans="1:12" ht="15.75" thickBot="1">
      <c r="A240" s="932"/>
      <c r="B240" s="339"/>
      <c r="C240" s="294" t="str">
        <f t="shared" si="50"/>
        <v xml:space="preserve">[Ninh Thuận] </v>
      </c>
      <c r="D240" s="343"/>
      <c r="E240" s="294" t="str">
        <f>IF(ISNUMBER(SEARCH($I$4,C240)),MAX($E$3:E239)+1,"")</f>
        <v/>
      </c>
      <c r="F240" s="294" t="str">
        <f t="shared" si="43"/>
        <v xml:space="preserve">[Ninh Thuận] </v>
      </c>
      <c r="G240" s="295"/>
      <c r="H240" s="296"/>
      <c r="J240" t="str">
        <f t="shared" si="44"/>
        <v/>
      </c>
      <c r="K240" s="302" t="e">
        <f t="shared" si="41"/>
        <v>#N/A</v>
      </c>
      <c r="L240" t="e">
        <f t="shared" si="45"/>
        <v>#N/A</v>
      </c>
    </row>
    <row r="241" spans="1:12" ht="15.75" thickBot="1">
      <c r="A241" s="932"/>
      <c r="B241" s="338"/>
      <c r="C241" s="294" t="str">
        <f t="shared" si="50"/>
        <v xml:space="preserve">[Ninh Thuận] </v>
      </c>
      <c r="D241" s="342"/>
      <c r="E241" s="294" t="str">
        <f>IF(ISNUMBER(SEARCH($I$4,C241)),MAX($E$3:E240)+1,"")</f>
        <v/>
      </c>
      <c r="F241" s="294" t="str">
        <f t="shared" si="43"/>
        <v xml:space="preserve">[Ninh Thuận] </v>
      </c>
      <c r="G241" s="295"/>
      <c r="H241" s="296"/>
      <c r="J241" t="str">
        <f t="shared" si="44"/>
        <v/>
      </c>
      <c r="K241" s="302" t="e">
        <f t="shared" si="41"/>
        <v>#N/A</v>
      </c>
      <c r="L241" t="e">
        <f t="shared" si="45"/>
        <v>#N/A</v>
      </c>
    </row>
    <row r="242" spans="1:12" ht="15.75" thickBot="1">
      <c r="A242" s="932"/>
      <c r="B242" s="339"/>
      <c r="C242" s="294" t="str">
        <f t="shared" si="50"/>
        <v xml:space="preserve">[Ninh Thuận] </v>
      </c>
      <c r="D242" s="343"/>
      <c r="E242" s="294" t="str">
        <f>IF(ISNUMBER(SEARCH($I$4,C242)),MAX($E$3:E241)+1,"")</f>
        <v/>
      </c>
      <c r="F242" s="294" t="str">
        <f t="shared" si="43"/>
        <v xml:space="preserve">[Ninh Thuận] </v>
      </c>
      <c r="G242" s="295"/>
      <c r="H242" s="296"/>
      <c r="J242" t="str">
        <f t="shared" si="44"/>
        <v/>
      </c>
      <c r="K242" s="302" t="e">
        <f t="shared" si="41"/>
        <v>#N/A</v>
      </c>
      <c r="L242" t="e">
        <f t="shared" si="45"/>
        <v>#N/A</v>
      </c>
    </row>
    <row r="243" spans="1:12" ht="15.75" thickBot="1">
      <c r="A243" s="933"/>
      <c r="B243" s="338"/>
      <c r="C243" s="294" t="str">
        <f t="shared" si="50"/>
        <v xml:space="preserve">[Ninh Thuận] </v>
      </c>
      <c r="D243" s="342"/>
      <c r="E243" s="294" t="str">
        <f>IF(ISNUMBER(SEARCH($I$4,C243)),MAX($E$3:E242)+1,"")</f>
        <v/>
      </c>
      <c r="F243" s="294" t="str">
        <f t="shared" si="43"/>
        <v xml:space="preserve">[Ninh Thuận] </v>
      </c>
      <c r="G243" s="295"/>
      <c r="H243" s="296"/>
      <c r="J243" t="str">
        <f t="shared" si="44"/>
        <v/>
      </c>
      <c r="K243" s="302" t="e">
        <f t="shared" si="41"/>
        <v>#N/A</v>
      </c>
      <c r="L243" t="e">
        <f t="shared" si="45"/>
        <v>#N/A</v>
      </c>
    </row>
    <row r="244" spans="1:12" ht="15.75" thickBot="1">
      <c r="A244" s="931" t="s">
        <v>394</v>
      </c>
      <c r="B244" s="339" t="s">
        <v>327</v>
      </c>
      <c r="C244" s="294" t="str">
        <f>CONCATENATE($A$244," ",B244)</f>
        <v>[Phú Yên] Thành phố Tuy Hòa</v>
      </c>
      <c r="D244" s="343">
        <v>8000000</v>
      </c>
      <c r="E244" s="294" t="str">
        <f>IF(ISNUMBER(SEARCH($I$4,C244)),MAX($E$3:E243)+1,"")</f>
        <v/>
      </c>
      <c r="F244" s="294" t="str">
        <f t="shared" si="43"/>
        <v>[Phú Yên] Thành phố Tuy Hòa</v>
      </c>
      <c r="G244" s="295"/>
      <c r="H244" s="296"/>
      <c r="J244" t="str">
        <f t="shared" si="44"/>
        <v/>
      </c>
      <c r="K244" s="302" t="e">
        <f t="shared" si="41"/>
        <v>#N/A</v>
      </c>
      <c r="L244" t="e">
        <f t="shared" si="45"/>
        <v>#N/A</v>
      </c>
    </row>
    <row r="245" spans="1:12" ht="15.75" thickBot="1">
      <c r="A245" s="932"/>
      <c r="B245" s="338" t="s">
        <v>328</v>
      </c>
      <c r="C245" s="294" t="str">
        <f t="shared" ref="C245:C252" si="51">CONCATENATE($A$244," ",B245)</f>
        <v>[Phú Yên] Đông Hòa</v>
      </c>
      <c r="D245" s="342">
        <v>8000000</v>
      </c>
      <c r="E245" s="294" t="str">
        <f>IF(ISNUMBER(SEARCH($I$4,C245)),MAX($E$3:E244)+1,"")</f>
        <v/>
      </c>
      <c r="F245" s="294" t="str">
        <f t="shared" si="43"/>
        <v>[Phú Yên] Đông Hòa</v>
      </c>
      <c r="G245" s="295"/>
      <c r="H245" s="296"/>
      <c r="J245" t="str">
        <f t="shared" si="44"/>
        <v/>
      </c>
      <c r="K245" s="302" t="e">
        <f t="shared" si="41"/>
        <v>#N/A</v>
      </c>
      <c r="L245" t="e">
        <f t="shared" si="45"/>
        <v>#N/A</v>
      </c>
    </row>
    <row r="246" spans="1:12" ht="15.75" thickBot="1">
      <c r="A246" s="932"/>
      <c r="B246" s="339" t="s">
        <v>329</v>
      </c>
      <c r="C246" s="294" t="str">
        <f t="shared" si="51"/>
        <v>[Phú Yên] Sông Cầu</v>
      </c>
      <c r="D246" s="343">
        <v>8000000</v>
      </c>
      <c r="E246" s="294" t="str">
        <f>IF(ISNUMBER(SEARCH($I$4,C246)),MAX($E$3:E245)+1,"")</f>
        <v/>
      </c>
      <c r="F246" s="294" t="str">
        <f t="shared" si="43"/>
        <v>[Phú Yên] Sông Cầu</v>
      </c>
      <c r="G246" s="295"/>
      <c r="H246" s="296"/>
      <c r="J246" t="str">
        <f t="shared" si="44"/>
        <v/>
      </c>
      <c r="K246" s="302" t="e">
        <f t="shared" si="41"/>
        <v>#N/A</v>
      </c>
      <c r="L246" t="e">
        <f t="shared" si="45"/>
        <v>#N/A</v>
      </c>
    </row>
    <row r="247" spans="1:12" ht="15.75" thickBot="1">
      <c r="A247" s="932"/>
      <c r="B247" s="338" t="s">
        <v>330</v>
      </c>
      <c r="C247" s="294" t="str">
        <f t="shared" si="51"/>
        <v>[Phú Yên] Đồng Xuân</v>
      </c>
      <c r="D247" s="342">
        <v>8000000</v>
      </c>
      <c r="E247" s="294" t="str">
        <f>IF(ISNUMBER(SEARCH($I$4,C247)),MAX($E$3:E246)+1,"")</f>
        <v/>
      </c>
      <c r="F247" s="294" t="str">
        <f t="shared" si="43"/>
        <v>[Phú Yên] Đồng Xuân</v>
      </c>
      <c r="G247" s="295"/>
      <c r="H247" s="296"/>
      <c r="J247" t="str">
        <f t="shared" si="44"/>
        <v/>
      </c>
      <c r="K247" s="302" t="e">
        <f t="shared" si="41"/>
        <v>#N/A</v>
      </c>
      <c r="L247" t="e">
        <f t="shared" si="45"/>
        <v>#N/A</v>
      </c>
    </row>
    <row r="248" spans="1:12" ht="15.75" thickBot="1">
      <c r="A248" s="932"/>
      <c r="B248" s="339" t="s">
        <v>331</v>
      </c>
      <c r="C248" s="294" t="str">
        <f t="shared" si="51"/>
        <v>[Phú Yên] Phú Hòa</v>
      </c>
      <c r="D248" s="343">
        <v>8000000</v>
      </c>
      <c r="E248" s="294" t="str">
        <f>IF(ISNUMBER(SEARCH($I$4,C248)),MAX($E$3:E247)+1,"")</f>
        <v/>
      </c>
      <c r="F248" s="294" t="str">
        <f t="shared" si="43"/>
        <v>[Phú Yên] Phú Hòa</v>
      </c>
      <c r="G248" s="295"/>
      <c r="H248" s="296"/>
      <c r="J248" t="str">
        <f t="shared" si="44"/>
        <v/>
      </c>
      <c r="K248" s="302" t="e">
        <f t="shared" si="41"/>
        <v>#N/A</v>
      </c>
      <c r="L248" t="e">
        <f t="shared" si="45"/>
        <v>#N/A</v>
      </c>
    </row>
    <row r="249" spans="1:12" ht="15.75" thickBot="1">
      <c r="A249" s="932"/>
      <c r="B249" s="338" t="s">
        <v>332</v>
      </c>
      <c r="C249" s="294" t="str">
        <f t="shared" si="51"/>
        <v>[Phú Yên] Sơn Hòa</v>
      </c>
      <c r="D249" s="342">
        <v>8000000</v>
      </c>
      <c r="E249" s="294" t="str">
        <f>IF(ISNUMBER(SEARCH($I$4,C249)),MAX($E$3:E248)+1,"")</f>
        <v/>
      </c>
      <c r="F249" s="294" t="str">
        <f t="shared" si="43"/>
        <v>[Phú Yên] Sơn Hòa</v>
      </c>
      <c r="G249" s="295"/>
      <c r="H249" s="296"/>
      <c r="J249" t="str">
        <f t="shared" si="44"/>
        <v/>
      </c>
      <c r="K249" s="302" t="e">
        <f t="shared" si="41"/>
        <v>#N/A</v>
      </c>
      <c r="L249" t="e">
        <f t="shared" si="45"/>
        <v>#N/A</v>
      </c>
    </row>
    <row r="250" spans="1:12" ht="15.75" thickBot="1">
      <c r="A250" s="932"/>
      <c r="B250" s="339" t="s">
        <v>333</v>
      </c>
      <c r="C250" s="294" t="str">
        <f t="shared" si="51"/>
        <v>[Phú Yên] Sông Hinh</v>
      </c>
      <c r="D250" s="343">
        <v>8000000</v>
      </c>
      <c r="E250" s="294" t="str">
        <f>IF(ISNUMBER(SEARCH($I$4,C250)),MAX($E$3:E249)+1,"")</f>
        <v/>
      </c>
      <c r="F250" s="294" t="str">
        <f t="shared" si="43"/>
        <v>[Phú Yên] Sông Hinh</v>
      </c>
      <c r="G250" s="295"/>
      <c r="H250" s="296"/>
      <c r="J250" t="str">
        <f t="shared" si="44"/>
        <v/>
      </c>
      <c r="K250" s="302" t="e">
        <f t="shared" si="41"/>
        <v>#N/A</v>
      </c>
      <c r="L250" t="e">
        <f t="shared" si="45"/>
        <v>#N/A</v>
      </c>
    </row>
    <row r="251" spans="1:12" ht="15.75" thickBot="1">
      <c r="A251" s="932"/>
      <c r="B251" s="338" t="s">
        <v>334</v>
      </c>
      <c r="C251" s="294" t="str">
        <f t="shared" si="51"/>
        <v>[Phú Yên] Tây Hòa</v>
      </c>
      <c r="D251" s="342">
        <v>8000000</v>
      </c>
      <c r="E251" s="294" t="str">
        <f>IF(ISNUMBER(SEARCH($I$4,C251)),MAX($E$3:E250)+1,"")</f>
        <v/>
      </c>
      <c r="F251" s="294" t="str">
        <f t="shared" si="43"/>
        <v>[Phú Yên] Tây Hòa</v>
      </c>
      <c r="G251" s="295"/>
      <c r="H251" s="296"/>
      <c r="J251" t="str">
        <f t="shared" si="44"/>
        <v/>
      </c>
      <c r="K251" s="302" t="e">
        <f t="shared" si="41"/>
        <v>#N/A</v>
      </c>
      <c r="L251" t="e">
        <f t="shared" si="45"/>
        <v>#N/A</v>
      </c>
    </row>
    <row r="252" spans="1:12" ht="15.75" thickBot="1">
      <c r="A252" s="933"/>
      <c r="B252" s="339" t="s">
        <v>335</v>
      </c>
      <c r="C252" s="294" t="str">
        <f t="shared" si="51"/>
        <v>[Phú Yên] Tuy An</v>
      </c>
      <c r="D252" s="343">
        <v>8000000</v>
      </c>
      <c r="E252" s="294" t="str">
        <f>IF(ISNUMBER(SEARCH($I$4,C252)),MAX($E$3:E251)+1,"")</f>
        <v/>
      </c>
      <c r="F252" s="294" t="str">
        <f t="shared" si="43"/>
        <v>[Phú Yên] Tuy An</v>
      </c>
      <c r="G252" s="295"/>
      <c r="H252" s="296"/>
      <c r="J252" t="str">
        <f t="shared" si="44"/>
        <v/>
      </c>
      <c r="K252" s="302" t="e">
        <f t="shared" si="41"/>
        <v>#N/A</v>
      </c>
      <c r="L252" t="e">
        <f t="shared" si="45"/>
        <v>#N/A</v>
      </c>
    </row>
    <row r="253" spans="1:12" ht="15.75" thickBot="1">
      <c r="A253" s="931" t="s">
        <v>395</v>
      </c>
      <c r="B253" s="338" t="s">
        <v>336</v>
      </c>
      <c r="C253" s="294" t="str">
        <f>CONCATENATE($A$253," ",B253)</f>
        <v>[Quảng Nam] Thành phố Hội An</v>
      </c>
      <c r="D253" s="342">
        <v>11000000</v>
      </c>
      <c r="E253" s="294" t="str">
        <f>IF(ISNUMBER(SEARCH($I$4,C253)),MAX($E$3:E252)+1,"")</f>
        <v/>
      </c>
      <c r="F253" s="294" t="str">
        <f t="shared" si="43"/>
        <v>[Quảng Nam] Thành phố Hội An</v>
      </c>
      <c r="G253" s="295"/>
      <c r="H253" s="296"/>
      <c r="J253" t="str">
        <f t="shared" si="44"/>
        <v/>
      </c>
      <c r="K253" s="302" t="e">
        <f t="shared" si="41"/>
        <v>#N/A</v>
      </c>
      <c r="L253" t="e">
        <f t="shared" si="45"/>
        <v>#N/A</v>
      </c>
    </row>
    <row r="254" spans="1:12" ht="15.75" thickBot="1">
      <c r="A254" s="932"/>
      <c r="B254" s="339" t="s">
        <v>337</v>
      </c>
      <c r="C254" s="294" t="str">
        <f t="shared" ref="C254:C270" si="52">CONCATENATE($A$253," ",B254)</f>
        <v>[Quảng Nam] Thành phố Tam Kỳ</v>
      </c>
      <c r="D254" s="343">
        <v>11000000</v>
      </c>
      <c r="E254" s="294" t="str">
        <f>IF(ISNUMBER(SEARCH($I$4,C254)),MAX($E$3:E253)+1,"")</f>
        <v/>
      </c>
      <c r="F254" s="294" t="str">
        <f t="shared" si="43"/>
        <v>[Quảng Nam] Thành phố Tam Kỳ</v>
      </c>
      <c r="G254" s="295"/>
      <c r="H254" s="296"/>
      <c r="J254" t="str">
        <f t="shared" si="44"/>
        <v/>
      </c>
      <c r="K254" s="302" t="e">
        <f t="shared" si="41"/>
        <v>#N/A</v>
      </c>
      <c r="L254" t="e">
        <f t="shared" si="45"/>
        <v>#N/A</v>
      </c>
    </row>
    <row r="255" spans="1:12" ht="15.75" thickBot="1">
      <c r="A255" s="932"/>
      <c r="B255" s="338" t="s">
        <v>338</v>
      </c>
      <c r="C255" s="294" t="str">
        <f t="shared" si="52"/>
        <v>[Quảng Nam] Điện Bàn</v>
      </c>
      <c r="D255" s="342">
        <v>11000000</v>
      </c>
      <c r="E255" s="294" t="str">
        <f>IF(ISNUMBER(SEARCH($I$4,C255)),MAX($E$3:E254)+1,"")</f>
        <v/>
      </c>
      <c r="F255" s="294" t="str">
        <f t="shared" si="43"/>
        <v>[Quảng Nam] Điện Bàn</v>
      </c>
      <c r="G255" s="295"/>
      <c r="H255" s="296"/>
      <c r="J255" t="str">
        <f t="shared" si="44"/>
        <v/>
      </c>
      <c r="K255" s="302" t="e">
        <f t="shared" si="41"/>
        <v>#N/A</v>
      </c>
      <c r="L255" t="e">
        <f t="shared" si="45"/>
        <v>#N/A</v>
      </c>
    </row>
    <row r="256" spans="1:12" ht="15.75" thickBot="1">
      <c r="A256" s="932"/>
      <c r="B256" s="339" t="s">
        <v>339</v>
      </c>
      <c r="C256" s="294" t="str">
        <f t="shared" si="52"/>
        <v>[Quảng Nam] Bắc Trà My</v>
      </c>
      <c r="D256" s="343">
        <v>11000000</v>
      </c>
      <c r="E256" s="294" t="str">
        <f>IF(ISNUMBER(SEARCH($I$4,C256)),MAX($E$3:E255)+1,"")</f>
        <v/>
      </c>
      <c r="F256" s="294" t="str">
        <f t="shared" si="43"/>
        <v>[Quảng Nam] Bắc Trà My</v>
      </c>
      <c r="G256" s="295"/>
      <c r="H256" s="296"/>
      <c r="J256" t="str">
        <f t="shared" si="44"/>
        <v/>
      </c>
      <c r="K256" s="302" t="e">
        <f t="shared" si="41"/>
        <v>#N/A</v>
      </c>
      <c r="L256" t="e">
        <f t="shared" si="45"/>
        <v>#N/A</v>
      </c>
    </row>
    <row r="257" spans="1:12" ht="15.75" thickBot="1">
      <c r="A257" s="932"/>
      <c r="B257" s="338" t="s">
        <v>340</v>
      </c>
      <c r="C257" s="294" t="str">
        <f t="shared" si="52"/>
        <v>[Quảng Nam] Đại Lộc</v>
      </c>
      <c r="D257" s="342">
        <v>11000000</v>
      </c>
      <c r="E257" s="294" t="str">
        <f>IF(ISNUMBER(SEARCH($I$4,C257)),MAX($E$3:E256)+1,"")</f>
        <v/>
      </c>
      <c r="F257" s="294" t="str">
        <f t="shared" si="43"/>
        <v>[Quảng Nam] Đại Lộc</v>
      </c>
      <c r="G257" s="295"/>
      <c r="H257" s="296"/>
      <c r="J257" t="str">
        <f t="shared" si="44"/>
        <v/>
      </c>
      <c r="K257" s="302" t="e">
        <f t="shared" si="41"/>
        <v>#N/A</v>
      </c>
      <c r="L257" t="e">
        <f t="shared" si="45"/>
        <v>#N/A</v>
      </c>
    </row>
    <row r="258" spans="1:12" ht="15.75" thickBot="1">
      <c r="A258" s="932"/>
      <c r="B258" s="339" t="s">
        <v>341</v>
      </c>
      <c r="C258" s="294" t="str">
        <f t="shared" si="52"/>
        <v>[Quảng Nam] Đông Giang</v>
      </c>
      <c r="D258" s="343">
        <v>11000000</v>
      </c>
      <c r="E258" s="294" t="str">
        <f>IF(ISNUMBER(SEARCH($I$4,C258)),MAX($E$3:E257)+1,"")</f>
        <v/>
      </c>
      <c r="F258" s="294" t="str">
        <f t="shared" si="43"/>
        <v>[Quảng Nam] Đông Giang</v>
      </c>
      <c r="G258" s="295"/>
      <c r="H258" s="296"/>
      <c r="J258" t="str">
        <f t="shared" si="44"/>
        <v/>
      </c>
      <c r="K258" s="302" t="e">
        <f t="shared" si="41"/>
        <v>#N/A</v>
      </c>
      <c r="L258" t="e">
        <f t="shared" si="45"/>
        <v>#N/A</v>
      </c>
    </row>
    <row r="259" spans="1:12" ht="15.75" thickBot="1">
      <c r="A259" s="932"/>
      <c r="B259" s="338" t="s">
        <v>342</v>
      </c>
      <c r="C259" s="294" t="str">
        <f t="shared" si="52"/>
        <v>[Quảng Nam] Duy Xuyên</v>
      </c>
      <c r="D259" s="342">
        <v>11000000</v>
      </c>
      <c r="E259" s="294" t="str">
        <f>IF(ISNUMBER(SEARCH($I$4,C259)),MAX($E$3:E258)+1,"")</f>
        <v/>
      </c>
      <c r="F259" s="294" t="str">
        <f t="shared" si="43"/>
        <v>[Quảng Nam] Duy Xuyên</v>
      </c>
      <c r="G259" s="295"/>
      <c r="H259" s="296"/>
      <c r="J259" t="str">
        <f t="shared" si="44"/>
        <v/>
      </c>
      <c r="K259" s="302" t="e">
        <f t="shared" ref="K259:K296" si="53">VLOOKUP(J259,CPDK,2,0)</f>
        <v>#N/A</v>
      </c>
      <c r="L259" t="e">
        <f t="shared" si="45"/>
        <v>#N/A</v>
      </c>
    </row>
    <row r="260" spans="1:12" ht="15.75" thickBot="1">
      <c r="A260" s="932"/>
      <c r="B260" s="339" t="s">
        <v>343</v>
      </c>
      <c r="C260" s="294" t="str">
        <f t="shared" si="52"/>
        <v>[Quảng Nam] Hiệp Đức</v>
      </c>
      <c r="D260" s="343">
        <v>11000000</v>
      </c>
      <c r="E260" s="294" t="str">
        <f>IF(ISNUMBER(SEARCH($I$4,C260)),MAX($E$3:E259)+1,"")</f>
        <v/>
      </c>
      <c r="F260" s="294" t="str">
        <f t="shared" ref="F260:F283" si="54">C260</f>
        <v>[Quảng Nam] Hiệp Đức</v>
      </c>
      <c r="G260" s="295"/>
      <c r="H260" s="296"/>
      <c r="J260" t="str">
        <f t="shared" ref="J260:J323" si="55">IFERROR(INDEX(C260:C656,MATCH(ROW()-3,E260:E656,0),1),"")</f>
        <v/>
      </c>
      <c r="K260" s="302" t="e">
        <f t="shared" si="53"/>
        <v>#N/A</v>
      </c>
      <c r="L260" t="e">
        <f t="shared" ref="L260:L296" si="56">VLOOKUP(J260,F260:G656,2,0)</f>
        <v>#N/A</v>
      </c>
    </row>
    <row r="261" spans="1:12" ht="15.75" thickBot="1">
      <c r="A261" s="932"/>
      <c r="B261" s="338" t="s">
        <v>344</v>
      </c>
      <c r="C261" s="294" t="str">
        <f t="shared" si="52"/>
        <v>[Quảng Nam] Nam Giang</v>
      </c>
      <c r="D261" s="342">
        <v>11000000</v>
      </c>
      <c r="E261" s="294" t="str">
        <f>IF(ISNUMBER(SEARCH($I$4,C261)),MAX($E$3:E260)+1,"")</f>
        <v/>
      </c>
      <c r="F261" s="294" t="str">
        <f t="shared" si="54"/>
        <v>[Quảng Nam] Nam Giang</v>
      </c>
      <c r="G261" s="295"/>
      <c r="H261" s="296"/>
      <c r="J261" t="str">
        <f t="shared" si="55"/>
        <v/>
      </c>
      <c r="K261" s="302" t="e">
        <f t="shared" si="53"/>
        <v>#N/A</v>
      </c>
      <c r="L261" t="e">
        <f t="shared" si="56"/>
        <v>#N/A</v>
      </c>
    </row>
    <row r="262" spans="1:12" ht="15.75" thickBot="1">
      <c r="A262" s="932"/>
      <c r="B262" s="339" t="s">
        <v>345</v>
      </c>
      <c r="C262" s="294" t="str">
        <f t="shared" si="52"/>
        <v>[Quảng Nam] Nam Trà My</v>
      </c>
      <c r="D262" s="343">
        <v>11000000</v>
      </c>
      <c r="E262" s="294" t="str">
        <f>IF(ISNUMBER(SEARCH($I$4,C262)),MAX($E$3:E261)+1,"")</f>
        <v/>
      </c>
      <c r="F262" s="294" t="str">
        <f t="shared" si="54"/>
        <v>[Quảng Nam] Nam Trà My</v>
      </c>
      <c r="G262" s="295"/>
      <c r="H262" s="296"/>
      <c r="J262" t="str">
        <f t="shared" si="55"/>
        <v/>
      </c>
      <c r="K262" s="302" t="e">
        <f t="shared" si="53"/>
        <v>#N/A</v>
      </c>
      <c r="L262" t="e">
        <f t="shared" si="56"/>
        <v>#N/A</v>
      </c>
    </row>
    <row r="263" spans="1:12" ht="15.75" thickBot="1">
      <c r="A263" s="932"/>
      <c r="B263" s="338" t="s">
        <v>346</v>
      </c>
      <c r="C263" s="294" t="str">
        <f t="shared" si="52"/>
        <v>[Quảng Nam] Nông Sơn</v>
      </c>
      <c r="D263" s="342">
        <v>11000000</v>
      </c>
      <c r="E263" s="294" t="str">
        <f>IF(ISNUMBER(SEARCH($I$4,C263)),MAX($E$3:E262)+1,"")</f>
        <v/>
      </c>
      <c r="F263" s="294" t="str">
        <f t="shared" si="54"/>
        <v>[Quảng Nam] Nông Sơn</v>
      </c>
      <c r="G263" s="295"/>
      <c r="H263" s="296"/>
      <c r="J263" t="str">
        <f t="shared" si="55"/>
        <v/>
      </c>
      <c r="K263" s="302" t="e">
        <f t="shared" si="53"/>
        <v>#N/A</v>
      </c>
      <c r="L263" t="e">
        <f t="shared" si="56"/>
        <v>#N/A</v>
      </c>
    </row>
    <row r="264" spans="1:12" ht="15.75" thickBot="1">
      <c r="A264" s="932"/>
      <c r="B264" s="339" t="s">
        <v>347</v>
      </c>
      <c r="C264" s="294" t="str">
        <f t="shared" si="52"/>
        <v>[Quảng Nam] Núi Thành</v>
      </c>
      <c r="D264" s="343">
        <v>11000000</v>
      </c>
      <c r="E264" s="294" t="str">
        <f>IF(ISNUMBER(SEARCH($I$4,C264)),MAX($E$3:E263)+1,"")</f>
        <v/>
      </c>
      <c r="F264" s="294" t="str">
        <f t="shared" si="54"/>
        <v>[Quảng Nam] Núi Thành</v>
      </c>
      <c r="G264" s="295"/>
      <c r="H264" s="296"/>
      <c r="J264" t="str">
        <f t="shared" si="55"/>
        <v/>
      </c>
      <c r="K264" s="302" t="e">
        <f t="shared" si="53"/>
        <v>#N/A</v>
      </c>
      <c r="L264" t="e">
        <f t="shared" si="56"/>
        <v>#N/A</v>
      </c>
    </row>
    <row r="265" spans="1:12" ht="15.75" thickBot="1">
      <c r="A265" s="932"/>
      <c r="B265" s="338" t="s">
        <v>348</v>
      </c>
      <c r="C265" s="294" t="str">
        <f t="shared" si="52"/>
        <v>[Quảng Nam] Phú Ninh</v>
      </c>
      <c r="D265" s="342">
        <v>11000000</v>
      </c>
      <c r="E265" s="294" t="str">
        <f>IF(ISNUMBER(SEARCH($I$4,C265)),MAX($E$3:E264)+1,"")</f>
        <v/>
      </c>
      <c r="F265" s="294" t="str">
        <f t="shared" si="54"/>
        <v>[Quảng Nam] Phú Ninh</v>
      </c>
      <c r="G265" s="295"/>
      <c r="H265" s="296"/>
      <c r="J265" t="str">
        <f t="shared" si="55"/>
        <v/>
      </c>
      <c r="K265" s="302" t="e">
        <f t="shared" si="53"/>
        <v>#N/A</v>
      </c>
      <c r="L265" t="e">
        <f t="shared" si="56"/>
        <v>#N/A</v>
      </c>
    </row>
    <row r="266" spans="1:12" ht="15.75" thickBot="1">
      <c r="A266" s="932"/>
      <c r="B266" s="339" t="s">
        <v>349</v>
      </c>
      <c r="C266" s="294" t="str">
        <f t="shared" si="52"/>
        <v>[Quảng Nam] Phước Sơn</v>
      </c>
      <c r="D266" s="343">
        <v>11000000</v>
      </c>
      <c r="E266" s="294" t="str">
        <f>IF(ISNUMBER(SEARCH($I$4,C266)),MAX($E$3:E265)+1,"")</f>
        <v/>
      </c>
      <c r="F266" s="294" t="str">
        <f t="shared" si="54"/>
        <v>[Quảng Nam] Phước Sơn</v>
      </c>
      <c r="G266" s="295"/>
      <c r="H266" s="296"/>
      <c r="J266" t="str">
        <f t="shared" si="55"/>
        <v/>
      </c>
      <c r="K266" s="302" t="e">
        <f t="shared" si="53"/>
        <v>#N/A</v>
      </c>
      <c r="L266" t="e">
        <f t="shared" si="56"/>
        <v>#N/A</v>
      </c>
    </row>
    <row r="267" spans="1:12" ht="15.75" thickBot="1">
      <c r="A267" s="932"/>
      <c r="B267" s="338" t="s">
        <v>350</v>
      </c>
      <c r="C267" s="294" t="str">
        <f t="shared" si="52"/>
        <v>[Quảng Nam] Quế Sơn</v>
      </c>
      <c r="D267" s="342">
        <v>11000000</v>
      </c>
      <c r="E267" s="294" t="str">
        <f>IF(ISNUMBER(SEARCH($I$4,C267)),MAX($E$3:E266)+1,"")</f>
        <v/>
      </c>
      <c r="F267" s="294" t="str">
        <f t="shared" si="54"/>
        <v>[Quảng Nam] Quế Sơn</v>
      </c>
      <c r="G267" s="295"/>
      <c r="H267" s="296"/>
      <c r="J267" t="str">
        <f t="shared" si="55"/>
        <v/>
      </c>
      <c r="K267" s="302" t="e">
        <f t="shared" si="53"/>
        <v>#N/A</v>
      </c>
      <c r="L267" t="e">
        <f t="shared" si="56"/>
        <v>#N/A</v>
      </c>
    </row>
    <row r="268" spans="1:12" ht="15.75" thickBot="1">
      <c r="A268" s="932"/>
      <c r="B268" s="339" t="s">
        <v>351</v>
      </c>
      <c r="C268" s="294" t="str">
        <f t="shared" si="52"/>
        <v>[Quảng Nam] Tây Giang</v>
      </c>
      <c r="D268" s="343">
        <v>11000000</v>
      </c>
      <c r="E268" s="294" t="str">
        <f>IF(ISNUMBER(SEARCH($I$4,C268)),MAX($E$3:E267)+1,"")</f>
        <v/>
      </c>
      <c r="F268" s="294" t="str">
        <f t="shared" si="54"/>
        <v>[Quảng Nam] Tây Giang</v>
      </c>
      <c r="G268" s="295"/>
      <c r="H268" s="296"/>
      <c r="J268" t="str">
        <f t="shared" si="55"/>
        <v/>
      </c>
      <c r="K268" s="302" t="e">
        <f t="shared" si="53"/>
        <v>#N/A</v>
      </c>
      <c r="L268" t="e">
        <f t="shared" si="56"/>
        <v>#N/A</v>
      </c>
    </row>
    <row r="269" spans="1:12" ht="15.75" thickBot="1">
      <c r="A269" s="932"/>
      <c r="B269" s="338" t="s">
        <v>352</v>
      </c>
      <c r="C269" s="294" t="str">
        <f t="shared" si="52"/>
        <v>[Quảng Nam] Thăng Bình</v>
      </c>
      <c r="D269" s="342">
        <v>11000000</v>
      </c>
      <c r="E269" s="294" t="str">
        <f>IF(ISNUMBER(SEARCH($I$4,C269)),MAX($E$3:E268)+1,"")</f>
        <v/>
      </c>
      <c r="F269" s="294" t="str">
        <f t="shared" si="54"/>
        <v>[Quảng Nam] Thăng Bình</v>
      </c>
      <c r="G269" s="295"/>
      <c r="H269" s="296"/>
      <c r="J269" t="str">
        <f t="shared" si="55"/>
        <v/>
      </c>
      <c r="K269" s="302" t="e">
        <f t="shared" si="53"/>
        <v>#N/A</v>
      </c>
      <c r="L269" t="e">
        <f t="shared" si="56"/>
        <v>#N/A</v>
      </c>
    </row>
    <row r="270" spans="1:12" ht="15.75" thickBot="1">
      <c r="A270" s="933"/>
      <c r="B270" s="339" t="s">
        <v>353</v>
      </c>
      <c r="C270" s="294" t="str">
        <f t="shared" si="52"/>
        <v>[Quảng Nam] Tiên Phước</v>
      </c>
      <c r="D270" s="343">
        <v>11000000</v>
      </c>
      <c r="E270" s="294" t="str">
        <f>IF(ISNUMBER(SEARCH($I$4,C270)),MAX($E$3:E269)+1,"")</f>
        <v/>
      </c>
      <c r="F270" s="294" t="str">
        <f t="shared" si="54"/>
        <v>[Quảng Nam] Tiên Phước</v>
      </c>
      <c r="G270" s="295"/>
      <c r="H270" s="296"/>
      <c r="J270" t="str">
        <f t="shared" si="55"/>
        <v/>
      </c>
      <c r="K270" s="302" t="e">
        <f t="shared" si="53"/>
        <v>#N/A</v>
      </c>
      <c r="L270" t="e">
        <f t="shared" si="56"/>
        <v>#N/A</v>
      </c>
    </row>
    <row r="271" spans="1:12" ht="15.75" thickBot="1">
      <c r="A271" s="931" t="s">
        <v>396</v>
      </c>
      <c r="B271" s="338" t="s">
        <v>354</v>
      </c>
      <c r="C271" s="294" t="str">
        <f>CONCATENATE($A$271," ",B271)</f>
        <v>[Quãng Ngãi] Thành phố Quảng Ngãi</v>
      </c>
      <c r="D271" s="342">
        <v>11000000</v>
      </c>
      <c r="E271" s="294" t="str">
        <f>IF(ISNUMBER(SEARCH($I$4,C271)),MAX($E$3:E270)+1,"")</f>
        <v/>
      </c>
      <c r="F271" s="294" t="str">
        <f t="shared" si="54"/>
        <v>[Quãng Ngãi] Thành phố Quảng Ngãi</v>
      </c>
      <c r="G271" s="295"/>
      <c r="H271" s="296"/>
      <c r="J271" t="str">
        <f t="shared" si="55"/>
        <v/>
      </c>
      <c r="K271" s="302" t="e">
        <f t="shared" si="53"/>
        <v>#N/A</v>
      </c>
      <c r="L271" t="e">
        <f t="shared" si="56"/>
        <v>#N/A</v>
      </c>
    </row>
    <row r="272" spans="1:12" ht="15.75" thickBot="1">
      <c r="A272" s="932"/>
      <c r="B272" s="339" t="s">
        <v>355</v>
      </c>
      <c r="C272" s="294" t="str">
        <f t="shared" ref="C272:C283" si="57">CONCATENATE($A$271," ",B272)</f>
        <v>[Quãng Ngãi] Đức Phổ</v>
      </c>
      <c r="D272" s="343">
        <v>11000000</v>
      </c>
      <c r="E272" s="294" t="str">
        <f>IF(ISNUMBER(SEARCH($I$4,C272)),MAX($E$3:E271)+1,"")</f>
        <v/>
      </c>
      <c r="F272" s="294" t="str">
        <f t="shared" si="54"/>
        <v>[Quãng Ngãi] Đức Phổ</v>
      </c>
      <c r="G272" s="295"/>
      <c r="H272" s="296"/>
      <c r="J272" t="str">
        <f t="shared" si="55"/>
        <v/>
      </c>
      <c r="K272" s="302" t="e">
        <f t="shared" si="53"/>
        <v>#N/A</v>
      </c>
      <c r="L272" t="e">
        <f t="shared" si="56"/>
        <v>#N/A</v>
      </c>
    </row>
    <row r="273" spans="1:12" ht="15.75" thickBot="1">
      <c r="A273" s="932"/>
      <c r="B273" s="338" t="s">
        <v>356</v>
      </c>
      <c r="C273" s="294" t="str">
        <f t="shared" si="57"/>
        <v>[Quãng Ngãi] Ba Tơ</v>
      </c>
      <c r="D273" s="342">
        <v>11000000</v>
      </c>
      <c r="E273" s="294" t="str">
        <f>IF(ISNUMBER(SEARCH($I$4,C273)),MAX($E$3:E272)+1,"")</f>
        <v/>
      </c>
      <c r="F273" s="294" t="str">
        <f t="shared" si="54"/>
        <v>[Quãng Ngãi] Ba Tơ</v>
      </c>
      <c r="G273" s="295"/>
      <c r="H273" s="296"/>
      <c r="J273" t="str">
        <f t="shared" si="55"/>
        <v/>
      </c>
      <c r="K273" s="302" t="e">
        <f t="shared" si="53"/>
        <v>#N/A</v>
      </c>
      <c r="L273" t="e">
        <f t="shared" si="56"/>
        <v>#N/A</v>
      </c>
    </row>
    <row r="274" spans="1:12" ht="15.75" thickBot="1">
      <c r="A274" s="932"/>
      <c r="B274" s="339" t="s">
        <v>357</v>
      </c>
      <c r="C274" s="294" t="str">
        <f t="shared" si="57"/>
        <v>[Quãng Ngãi] Bình Sơn</v>
      </c>
      <c r="D274" s="343">
        <v>11000000</v>
      </c>
      <c r="E274" s="294" t="str">
        <f>IF(ISNUMBER(SEARCH($I$4,C274)),MAX($E$3:E273)+1,"")</f>
        <v/>
      </c>
      <c r="F274" s="294" t="str">
        <f t="shared" si="54"/>
        <v>[Quãng Ngãi] Bình Sơn</v>
      </c>
      <c r="G274" s="295"/>
      <c r="H274" s="296"/>
      <c r="J274" t="str">
        <f t="shared" si="55"/>
        <v/>
      </c>
      <c r="K274" s="302" t="e">
        <f t="shared" si="53"/>
        <v>#N/A</v>
      </c>
      <c r="L274" t="e">
        <f t="shared" si="56"/>
        <v>#N/A</v>
      </c>
    </row>
    <row r="275" spans="1:12" ht="15.75" thickBot="1">
      <c r="A275" s="932"/>
      <c r="B275" s="338" t="s">
        <v>358</v>
      </c>
      <c r="C275" s="294" t="str">
        <f t="shared" si="57"/>
        <v>[Quãng Ngãi] Lý Sơn</v>
      </c>
      <c r="D275" s="342">
        <v>11000000</v>
      </c>
      <c r="E275" s="294" t="str">
        <f>IF(ISNUMBER(SEARCH($I$4,C275)),MAX($E$3:E274)+1,"")</f>
        <v/>
      </c>
      <c r="F275" s="294" t="str">
        <f t="shared" si="54"/>
        <v>[Quãng Ngãi] Lý Sơn</v>
      </c>
      <c r="G275" s="295"/>
      <c r="H275" s="296"/>
      <c r="J275" t="str">
        <f t="shared" si="55"/>
        <v/>
      </c>
      <c r="K275" s="302" t="e">
        <f t="shared" si="53"/>
        <v>#N/A</v>
      </c>
      <c r="L275" t="e">
        <f t="shared" si="56"/>
        <v>#N/A</v>
      </c>
    </row>
    <row r="276" spans="1:12" ht="15.75" thickBot="1">
      <c r="A276" s="932"/>
      <c r="B276" s="339" t="s">
        <v>359</v>
      </c>
      <c r="C276" s="294" t="str">
        <f t="shared" si="57"/>
        <v>[Quãng Ngãi] Minh Long</v>
      </c>
      <c r="D276" s="343">
        <v>11000000</v>
      </c>
      <c r="E276" s="294" t="str">
        <f>IF(ISNUMBER(SEARCH($I$4,C276)),MAX($E$3:E275)+1,"")</f>
        <v/>
      </c>
      <c r="F276" s="294" t="str">
        <f t="shared" si="54"/>
        <v>[Quãng Ngãi] Minh Long</v>
      </c>
      <c r="G276" s="295"/>
      <c r="H276" s="296"/>
      <c r="J276" t="str">
        <f t="shared" si="55"/>
        <v/>
      </c>
      <c r="K276" s="302" t="e">
        <f t="shared" si="53"/>
        <v>#N/A</v>
      </c>
      <c r="L276" t="e">
        <f t="shared" si="56"/>
        <v>#N/A</v>
      </c>
    </row>
    <row r="277" spans="1:12" ht="15.75" thickBot="1">
      <c r="A277" s="932"/>
      <c r="B277" s="338" t="s">
        <v>360</v>
      </c>
      <c r="C277" s="294" t="str">
        <f t="shared" si="57"/>
        <v>[Quãng Ngãi] Mộ Đức</v>
      </c>
      <c r="D277" s="342">
        <v>11000000</v>
      </c>
      <c r="E277" s="294" t="str">
        <f>IF(ISNUMBER(SEARCH($I$4,C277)),MAX($E$3:E276)+1,"")</f>
        <v/>
      </c>
      <c r="F277" s="294" t="str">
        <f t="shared" si="54"/>
        <v>[Quãng Ngãi] Mộ Đức</v>
      </c>
      <c r="G277" s="295"/>
      <c r="H277" s="296"/>
      <c r="J277" t="str">
        <f t="shared" si="55"/>
        <v/>
      </c>
      <c r="K277" s="302" t="e">
        <f t="shared" si="53"/>
        <v>#N/A</v>
      </c>
      <c r="L277" t="e">
        <f t="shared" si="56"/>
        <v>#N/A</v>
      </c>
    </row>
    <row r="278" spans="1:12" ht="15.75" thickBot="1">
      <c r="A278" s="932"/>
      <c r="B278" s="339" t="s">
        <v>361</v>
      </c>
      <c r="C278" s="294" t="str">
        <f t="shared" si="57"/>
        <v>[Quãng Ngãi] Nghĩa Hành</v>
      </c>
      <c r="D278" s="343">
        <v>11000000</v>
      </c>
      <c r="E278" s="294" t="str">
        <f>IF(ISNUMBER(SEARCH($I$4,C278)),MAX($E$3:E277)+1,"")</f>
        <v/>
      </c>
      <c r="F278" s="294" t="str">
        <f t="shared" si="54"/>
        <v>[Quãng Ngãi] Nghĩa Hành</v>
      </c>
      <c r="G278" s="295"/>
      <c r="H278" s="296"/>
      <c r="J278" t="str">
        <f t="shared" si="55"/>
        <v/>
      </c>
      <c r="K278" s="302" t="e">
        <f t="shared" si="53"/>
        <v>#N/A</v>
      </c>
      <c r="L278" t="e">
        <f t="shared" si="56"/>
        <v>#N/A</v>
      </c>
    </row>
    <row r="279" spans="1:12" ht="15.75" thickBot="1">
      <c r="A279" s="932"/>
      <c r="B279" s="338" t="s">
        <v>362</v>
      </c>
      <c r="C279" s="294" t="str">
        <f t="shared" si="57"/>
        <v>[Quãng Ngãi] Sơn Hà</v>
      </c>
      <c r="D279" s="342">
        <v>11000000</v>
      </c>
      <c r="E279" s="294" t="str">
        <f>IF(ISNUMBER(SEARCH($I$4,C279)),MAX($E$3:E278)+1,"")</f>
        <v/>
      </c>
      <c r="F279" s="294" t="str">
        <f t="shared" si="54"/>
        <v>[Quãng Ngãi] Sơn Hà</v>
      </c>
      <c r="G279" s="295"/>
      <c r="H279" s="296"/>
      <c r="J279" t="str">
        <f t="shared" si="55"/>
        <v/>
      </c>
      <c r="K279" s="302" t="e">
        <f t="shared" si="53"/>
        <v>#N/A</v>
      </c>
      <c r="L279" t="e">
        <f t="shared" si="56"/>
        <v>#N/A</v>
      </c>
    </row>
    <row r="280" spans="1:12" ht="15.75" thickBot="1">
      <c r="A280" s="932"/>
      <c r="B280" s="339" t="s">
        <v>363</v>
      </c>
      <c r="C280" s="294" t="str">
        <f t="shared" si="57"/>
        <v>[Quãng Ngãi] Sơn Tây</v>
      </c>
      <c r="D280" s="343">
        <v>11000000</v>
      </c>
      <c r="E280" s="294" t="str">
        <f>IF(ISNUMBER(SEARCH($I$4,C280)),MAX($E$3:E279)+1,"")</f>
        <v/>
      </c>
      <c r="F280" s="294" t="str">
        <f t="shared" si="54"/>
        <v>[Quãng Ngãi] Sơn Tây</v>
      </c>
      <c r="G280" s="295"/>
      <c r="H280" s="296"/>
      <c r="J280" t="str">
        <f t="shared" si="55"/>
        <v/>
      </c>
      <c r="K280" s="302" t="e">
        <f t="shared" si="53"/>
        <v>#N/A</v>
      </c>
      <c r="L280" t="e">
        <f t="shared" si="56"/>
        <v>#N/A</v>
      </c>
    </row>
    <row r="281" spans="1:12" ht="15.75" thickBot="1">
      <c r="A281" s="932"/>
      <c r="B281" s="338" t="s">
        <v>364</v>
      </c>
      <c r="C281" s="294" t="str">
        <f t="shared" si="57"/>
        <v>[Quãng Ngãi] Sơn Tịnh</v>
      </c>
      <c r="D281" s="342">
        <v>11000000</v>
      </c>
      <c r="E281" s="294" t="str">
        <f>IF(ISNUMBER(SEARCH($I$4,C281)),MAX($E$3:E280)+1,"")</f>
        <v/>
      </c>
      <c r="F281" s="294" t="str">
        <f t="shared" si="54"/>
        <v>[Quãng Ngãi] Sơn Tịnh</v>
      </c>
      <c r="G281" s="295"/>
      <c r="H281" s="296"/>
      <c r="J281" t="str">
        <f t="shared" si="55"/>
        <v/>
      </c>
      <c r="K281" s="302" t="e">
        <f t="shared" si="53"/>
        <v>#N/A</v>
      </c>
      <c r="L281" t="e">
        <f t="shared" si="56"/>
        <v>#N/A</v>
      </c>
    </row>
    <row r="282" spans="1:12" ht="15.75" thickBot="1">
      <c r="A282" s="932"/>
      <c r="B282" s="339" t="s">
        <v>365</v>
      </c>
      <c r="C282" s="294" t="str">
        <f t="shared" si="57"/>
        <v>[Quãng Ngãi] Trà Bồng</v>
      </c>
      <c r="D282" s="343">
        <v>11000000</v>
      </c>
      <c r="E282" s="294" t="str">
        <f>IF(ISNUMBER(SEARCH($I$4,C282)),MAX($E$3:E281)+1,"")</f>
        <v/>
      </c>
      <c r="F282" s="294" t="str">
        <f t="shared" si="54"/>
        <v>[Quãng Ngãi] Trà Bồng</v>
      </c>
      <c r="G282" s="295"/>
      <c r="H282" s="296"/>
      <c r="J282" t="str">
        <f t="shared" si="55"/>
        <v/>
      </c>
      <c r="K282" s="302" t="e">
        <f t="shared" si="53"/>
        <v>#N/A</v>
      </c>
      <c r="L282" t="e">
        <f t="shared" si="56"/>
        <v>#N/A</v>
      </c>
    </row>
    <row r="283" spans="1:12" ht="15.75" thickBot="1">
      <c r="A283" s="933"/>
      <c r="B283" s="338" t="s">
        <v>366</v>
      </c>
      <c r="C283" s="294" t="str">
        <f t="shared" si="57"/>
        <v>[Quãng Ngãi] Tư Nghĩa</v>
      </c>
      <c r="D283" s="342">
        <v>11000000</v>
      </c>
      <c r="E283" s="294" t="str">
        <f>IF(ISNUMBER(SEARCH($I$4,C283)),MAX($E$3:E282)+1,"")</f>
        <v/>
      </c>
      <c r="F283" s="294" t="str">
        <f t="shared" si="54"/>
        <v>[Quãng Ngãi] Tư Nghĩa</v>
      </c>
      <c r="G283" s="295"/>
      <c r="H283" s="296"/>
      <c r="J283" t="str">
        <f t="shared" si="55"/>
        <v/>
      </c>
      <c r="K283" s="302" t="e">
        <f t="shared" si="53"/>
        <v>#N/A</v>
      </c>
      <c r="L283" t="e">
        <f t="shared" si="56"/>
        <v>#N/A</v>
      </c>
    </row>
    <row r="284" spans="1:12" ht="15.75" thickBot="1">
      <c r="A284" s="939" t="s">
        <v>397</v>
      </c>
      <c r="B284" s="338" t="s">
        <v>478</v>
      </c>
      <c r="C284" s="294" t="str">
        <f>CONCATENATE($A$284," ",B284)</f>
        <v>[Kiên Giang] VNEID - TOÀN TRÌNH (KHÔNG XE)</v>
      </c>
      <c r="D284" s="343">
        <v>5000000</v>
      </c>
      <c r="E284" s="294" t="str">
        <f>IF(ISNUMBER(SEARCH($I$4,C284)),MAX($E$3:E283)+1,"")</f>
        <v/>
      </c>
      <c r="F284" s="294" t="str">
        <f t="shared" ref="F284:F347" si="58">C284</f>
        <v>[Kiên Giang] VNEID - TOÀN TRÌNH (KHÔNG XE)</v>
      </c>
      <c r="G284" s="295"/>
      <c r="H284" s="296"/>
      <c r="J284" t="str">
        <f t="shared" si="55"/>
        <v/>
      </c>
      <c r="K284" s="302" t="e">
        <f t="shared" si="53"/>
        <v>#N/A</v>
      </c>
      <c r="L284" t="e">
        <f t="shared" si="56"/>
        <v>#N/A</v>
      </c>
    </row>
    <row r="285" spans="1:12" ht="15.75" thickBot="1">
      <c r="A285" s="940"/>
      <c r="B285" s="339" t="s">
        <v>479</v>
      </c>
      <c r="C285" s="294" t="str">
        <f t="shared" ref="C285:C288" si="59">CONCATENATE($A$284," ",B285)</f>
        <v>[Kiên Giang] VNEID - TRUYỀN THỐNG (CÓ XE)</v>
      </c>
      <c r="D285" s="342">
        <v>5300000</v>
      </c>
      <c r="E285" s="294" t="str">
        <f>IF(ISNUMBER(SEARCH($I$4,C285)),MAX($E$3:E284)+1,"")</f>
        <v/>
      </c>
      <c r="F285" s="294" t="str">
        <f t="shared" si="58"/>
        <v>[Kiên Giang] VNEID - TRUYỀN THỐNG (CÓ XE)</v>
      </c>
      <c r="G285" s="295"/>
      <c r="H285" s="296"/>
      <c r="J285" t="str">
        <f t="shared" si="55"/>
        <v/>
      </c>
      <c r="K285" s="302" t="e">
        <f t="shared" si="53"/>
        <v>#N/A</v>
      </c>
      <c r="L285" t="e">
        <f t="shared" si="56"/>
        <v>#N/A</v>
      </c>
    </row>
    <row r="286" spans="1:12" ht="15.75" thickBot="1">
      <c r="A286" s="940"/>
      <c r="B286" s="338" t="s">
        <v>481</v>
      </c>
      <c r="C286" s="294" t="str">
        <f t="shared" si="59"/>
        <v>[Kiên Giang] PHÍ CÀ VẸT NHANH</v>
      </c>
      <c r="D286" s="343">
        <v>1500000</v>
      </c>
      <c r="E286" s="294" t="str">
        <f>IF(ISNUMBER(SEARCH($I$4,C286)),MAX($E$3:E285)+1,"")</f>
        <v/>
      </c>
      <c r="F286" s="294" t="str">
        <f t="shared" si="58"/>
        <v>[Kiên Giang] PHÍ CÀ VẸT NHANH</v>
      </c>
      <c r="G286" s="295"/>
      <c r="H286" s="296"/>
      <c r="J286" t="str">
        <f t="shared" si="55"/>
        <v/>
      </c>
      <c r="K286" s="302" t="e">
        <f t="shared" si="53"/>
        <v>#N/A</v>
      </c>
      <c r="L286" t="e">
        <f t="shared" si="56"/>
        <v>#N/A</v>
      </c>
    </row>
    <row r="287" spans="1:12" ht="15.75" thickBot="1">
      <c r="A287" s="940"/>
      <c r="B287" s="338"/>
      <c r="C287" s="294" t="str">
        <f t="shared" si="59"/>
        <v xml:space="preserve">[Kiên Giang] </v>
      </c>
      <c r="D287" s="342"/>
      <c r="E287" s="294" t="str">
        <f>IF(ISNUMBER(SEARCH($I$4,C287)),MAX($E$3:E286)+1,"")</f>
        <v/>
      </c>
      <c r="F287" s="294" t="str">
        <f t="shared" si="58"/>
        <v xml:space="preserve">[Kiên Giang] </v>
      </c>
      <c r="G287" s="295"/>
      <c r="H287" s="296"/>
      <c r="J287" t="str">
        <f t="shared" si="55"/>
        <v/>
      </c>
      <c r="K287" s="302" t="e">
        <f t="shared" si="53"/>
        <v>#N/A</v>
      </c>
      <c r="L287" t="e">
        <f t="shared" si="56"/>
        <v>#N/A</v>
      </c>
    </row>
    <row r="288" spans="1:12" ht="15.75" thickBot="1">
      <c r="A288" s="941"/>
      <c r="B288" s="339"/>
      <c r="C288" s="294" t="str">
        <f t="shared" si="59"/>
        <v xml:space="preserve">[Kiên Giang] </v>
      </c>
      <c r="D288" s="343"/>
      <c r="E288" s="294" t="str">
        <f>IF(ISNUMBER(SEARCH($I$4,C288)),MAX($E$3:E287)+1,"")</f>
        <v/>
      </c>
      <c r="F288" s="294" t="str">
        <f t="shared" si="58"/>
        <v xml:space="preserve">[Kiên Giang] </v>
      </c>
      <c r="G288" s="295"/>
      <c r="H288" s="296"/>
      <c r="J288" t="str">
        <f t="shared" si="55"/>
        <v/>
      </c>
      <c r="K288" s="302" t="e">
        <f t="shared" si="53"/>
        <v>#N/A</v>
      </c>
      <c r="L288" t="e">
        <f t="shared" si="56"/>
        <v>#N/A</v>
      </c>
    </row>
    <row r="289" spans="1:12" ht="15.75" thickBot="1">
      <c r="A289" s="937" t="s">
        <v>398</v>
      </c>
      <c r="B289" s="338" t="s">
        <v>478</v>
      </c>
      <c r="C289" s="294" t="str">
        <f>CONCATENATE($A$289," ",B289)</f>
        <v>[Đồng Tháp] VNEID - TOÀN TRÌNH (KHÔNG XE)</v>
      </c>
      <c r="D289" s="342">
        <v>3800000</v>
      </c>
      <c r="E289" s="294" t="str">
        <f>IF(ISNUMBER(SEARCH($I$4,C289)),MAX($E$3:E288)+1,"")</f>
        <v/>
      </c>
      <c r="F289" s="294" t="str">
        <f t="shared" si="58"/>
        <v>[Đồng Tháp] VNEID - TOÀN TRÌNH (KHÔNG XE)</v>
      </c>
      <c r="G289" s="295"/>
      <c r="H289" s="296"/>
      <c r="J289" t="str">
        <f t="shared" si="55"/>
        <v/>
      </c>
      <c r="K289" s="302" t="e">
        <f t="shared" si="53"/>
        <v>#N/A</v>
      </c>
      <c r="L289" t="e">
        <f t="shared" si="56"/>
        <v>#N/A</v>
      </c>
    </row>
    <row r="290" spans="1:12" ht="15.75" thickBot="1">
      <c r="A290" s="930"/>
      <c r="B290" s="339" t="s">
        <v>479</v>
      </c>
      <c r="C290" s="294" t="str">
        <f t="shared" ref="C290:C293" si="60">CONCATENATE($A$289," ",B290)</f>
        <v>[Đồng Tháp] VNEID - TRUYỀN THỐNG (CÓ XE)</v>
      </c>
      <c r="D290" s="343">
        <v>4000000</v>
      </c>
      <c r="E290" s="294" t="str">
        <f>IF(ISNUMBER(SEARCH($I$4,C290)),MAX($E$3:E289)+1,"")</f>
        <v/>
      </c>
      <c r="F290" s="294" t="str">
        <f t="shared" si="58"/>
        <v>[Đồng Tháp] VNEID - TRUYỀN THỐNG (CÓ XE)</v>
      </c>
      <c r="G290" s="295"/>
      <c r="H290" s="296"/>
      <c r="J290" t="str">
        <f t="shared" si="55"/>
        <v/>
      </c>
      <c r="K290" s="302" t="e">
        <f t="shared" si="53"/>
        <v>#N/A</v>
      </c>
      <c r="L290" t="e">
        <f t="shared" si="56"/>
        <v>#N/A</v>
      </c>
    </row>
    <row r="291" spans="1:12" ht="15.75" thickBot="1">
      <c r="A291" s="930"/>
      <c r="B291" s="338" t="s">
        <v>481</v>
      </c>
      <c r="C291" s="294" t="str">
        <f t="shared" si="60"/>
        <v>[Đồng Tháp] PHÍ CÀ VẸT NHANH</v>
      </c>
      <c r="D291" s="342">
        <v>1500000</v>
      </c>
      <c r="E291" s="294" t="str">
        <f>IF(ISNUMBER(SEARCH($I$4,C291)),MAX($E$3:E290)+1,"")</f>
        <v/>
      </c>
      <c r="F291" s="294" t="str">
        <f t="shared" si="58"/>
        <v>[Đồng Tháp] PHÍ CÀ VẸT NHANH</v>
      </c>
      <c r="G291" s="295"/>
      <c r="H291" s="296"/>
      <c r="J291" t="str">
        <f t="shared" si="55"/>
        <v/>
      </c>
      <c r="K291" s="302" t="e">
        <f t="shared" si="53"/>
        <v>#N/A</v>
      </c>
      <c r="L291" t="e">
        <f t="shared" si="56"/>
        <v>#N/A</v>
      </c>
    </row>
    <row r="292" spans="1:12" ht="15.75" thickBot="1">
      <c r="A292" s="930"/>
      <c r="B292" s="339"/>
      <c r="C292" s="294" t="str">
        <f t="shared" si="60"/>
        <v xml:space="preserve">[Đồng Tháp] </v>
      </c>
      <c r="D292" s="343"/>
      <c r="E292" s="294" t="str">
        <f>IF(ISNUMBER(SEARCH($I$4,C292)),MAX($E$3:E291)+1,"")</f>
        <v/>
      </c>
      <c r="F292" s="294" t="str">
        <f t="shared" si="58"/>
        <v xml:space="preserve">[Đồng Tháp] </v>
      </c>
      <c r="G292" s="295"/>
      <c r="H292" s="296"/>
      <c r="J292" t="str">
        <f t="shared" si="55"/>
        <v/>
      </c>
      <c r="K292" s="302" t="e">
        <f t="shared" si="53"/>
        <v>#N/A</v>
      </c>
      <c r="L292" t="e">
        <f t="shared" si="56"/>
        <v>#N/A</v>
      </c>
    </row>
    <row r="293" spans="1:12" ht="15.75" thickBot="1">
      <c r="A293" s="938"/>
      <c r="B293" s="338"/>
      <c r="C293" s="294" t="str">
        <f t="shared" si="60"/>
        <v xml:space="preserve">[Đồng Tháp] </v>
      </c>
      <c r="D293" s="342"/>
      <c r="E293" s="294" t="str">
        <f>IF(ISNUMBER(SEARCH($I$4,C293)),MAX($E$3:E292)+1,"")</f>
        <v/>
      </c>
      <c r="F293" s="294" t="str">
        <f t="shared" si="58"/>
        <v xml:space="preserve">[Đồng Tháp] </v>
      </c>
      <c r="G293" s="295"/>
      <c r="H293" s="296"/>
      <c r="J293" t="str">
        <f t="shared" si="55"/>
        <v/>
      </c>
      <c r="K293" s="302" t="e">
        <f t="shared" si="53"/>
        <v>#N/A</v>
      </c>
      <c r="L293" t="e">
        <f t="shared" si="56"/>
        <v>#N/A</v>
      </c>
    </row>
    <row r="294" spans="1:12" ht="15.75" thickBot="1">
      <c r="A294" s="937" t="s">
        <v>400</v>
      </c>
      <c r="B294" s="339" t="s">
        <v>401</v>
      </c>
      <c r="C294" s="294" t="str">
        <f>CONCATENATE($A$294," ",B294)</f>
        <v>[Hà Tĩnh] Hưng Khê</v>
      </c>
      <c r="D294" s="343">
        <v>10000000</v>
      </c>
      <c r="E294" s="294">
        <f>IF(ISNUMBER(SEARCH($I$4,C294)),MAX($E$3:E293)+1,"")</f>
        <v>1</v>
      </c>
      <c r="F294" s="294" t="str">
        <f t="shared" si="58"/>
        <v>[Hà Tĩnh] Hưng Khê</v>
      </c>
      <c r="G294" s="295"/>
      <c r="H294" s="296"/>
      <c r="J294" t="str">
        <f t="shared" si="55"/>
        <v/>
      </c>
      <c r="K294" s="302" t="e">
        <f t="shared" si="53"/>
        <v>#N/A</v>
      </c>
      <c r="L294" t="e">
        <f t="shared" si="56"/>
        <v>#N/A</v>
      </c>
    </row>
    <row r="295" spans="1:12" ht="15.75" thickBot="1">
      <c r="A295" s="930"/>
      <c r="B295" s="338" t="s">
        <v>402</v>
      </c>
      <c r="C295" s="294" t="str">
        <f t="shared" ref="C295:C298" si="61">CONCATENATE($A$294," ",B295)</f>
        <v>[Hà Tĩnh] Nghi lộc</v>
      </c>
      <c r="D295" s="342">
        <v>10000000</v>
      </c>
      <c r="E295" s="294" t="str">
        <f>IF(ISNUMBER(SEARCH($I$4,C295)),MAX($E$3:E294)+1,"")</f>
        <v/>
      </c>
      <c r="F295" s="294" t="str">
        <f t="shared" si="58"/>
        <v>[Hà Tĩnh] Nghi lộc</v>
      </c>
      <c r="G295" s="295"/>
      <c r="H295" s="296"/>
      <c r="J295" t="str">
        <f t="shared" si="55"/>
        <v/>
      </c>
      <c r="K295" s="302" t="e">
        <f t="shared" si="53"/>
        <v>#N/A</v>
      </c>
      <c r="L295" t="e">
        <f t="shared" si="56"/>
        <v>#N/A</v>
      </c>
    </row>
    <row r="296" spans="1:12" ht="15.75" thickBot="1">
      <c r="A296" s="930"/>
      <c r="B296" s="339" t="s">
        <v>403</v>
      </c>
      <c r="C296" s="294" t="str">
        <f t="shared" si="61"/>
        <v>[Hà Tĩnh] Huyện khác</v>
      </c>
      <c r="D296" s="343">
        <v>8000000</v>
      </c>
      <c r="E296" s="294" t="str">
        <f>IF(ISNUMBER(SEARCH($I$4,C296)),MAX($E$3:E295)+1,"")</f>
        <v/>
      </c>
      <c r="F296" s="294" t="str">
        <f t="shared" si="58"/>
        <v>[Hà Tĩnh] Huyện khác</v>
      </c>
      <c r="G296" s="295"/>
      <c r="H296" s="296"/>
      <c r="J296" t="str">
        <f t="shared" si="55"/>
        <v/>
      </c>
      <c r="K296" s="302" t="e">
        <f t="shared" si="53"/>
        <v>#N/A</v>
      </c>
      <c r="L296" t="e">
        <f t="shared" si="56"/>
        <v>#N/A</v>
      </c>
    </row>
    <row r="297" spans="1:12" ht="15.75" thickBot="1">
      <c r="A297" s="930"/>
      <c r="B297" s="338" t="s">
        <v>404</v>
      </c>
      <c r="C297" s="294" t="str">
        <f t="shared" si="61"/>
        <v>[Hà Tĩnh] Trống</v>
      </c>
      <c r="D297" s="344"/>
      <c r="E297" s="294" t="str">
        <f>IF(ISNUMBER(SEARCH($I$4,C297)),MAX($E$3:E296)+1,"")</f>
        <v/>
      </c>
      <c r="F297" s="294" t="str">
        <f t="shared" si="58"/>
        <v>[Hà Tĩnh] Trống</v>
      </c>
      <c r="G297" s="295"/>
      <c r="H297" s="296"/>
      <c r="J297" t="str">
        <f t="shared" si="55"/>
        <v/>
      </c>
    </row>
    <row r="298" spans="1:12" ht="15.75" thickBot="1">
      <c r="A298" s="930"/>
      <c r="B298" s="339" t="s">
        <v>404</v>
      </c>
      <c r="C298" s="294" t="str">
        <f t="shared" si="61"/>
        <v>[Hà Tĩnh] Trống</v>
      </c>
      <c r="D298" s="345"/>
      <c r="E298" s="294" t="str">
        <f>IF(ISNUMBER(SEARCH($I$4,C298)),MAX($E$3:E297)+1,"")</f>
        <v/>
      </c>
      <c r="F298" s="294" t="str">
        <f t="shared" si="58"/>
        <v>[Hà Tĩnh] Trống</v>
      </c>
      <c r="G298" s="295"/>
      <c r="H298" s="296"/>
      <c r="J298" t="str">
        <f t="shared" si="55"/>
        <v/>
      </c>
    </row>
    <row r="299" spans="1:12" ht="15.75" thickBot="1">
      <c r="A299" s="930" t="s">
        <v>405</v>
      </c>
      <c r="B299" s="338" t="s">
        <v>478</v>
      </c>
      <c r="C299" s="294" t="str">
        <f>CONCATENATE($A$299," ",B299)</f>
        <v>[Hậu Giang] VNEID - TOÀN TRÌNH (KHÔNG XE)</v>
      </c>
      <c r="D299" s="342">
        <v>4500000</v>
      </c>
      <c r="E299" s="294" t="str">
        <f>IF(ISNUMBER(SEARCH($I$4,C299)),MAX($E$3:E298)+1,"")</f>
        <v/>
      </c>
      <c r="F299" s="294" t="str">
        <f t="shared" si="58"/>
        <v>[Hậu Giang] VNEID - TOÀN TRÌNH (KHÔNG XE)</v>
      </c>
      <c r="G299" s="295"/>
      <c r="H299" s="296"/>
      <c r="J299" t="str">
        <f t="shared" si="55"/>
        <v/>
      </c>
    </row>
    <row r="300" spans="1:12" ht="15.75" thickBot="1">
      <c r="A300" s="930"/>
      <c r="B300" s="339" t="s">
        <v>479</v>
      </c>
      <c r="C300" s="294" t="str">
        <f t="shared" ref="C300:C303" si="62">CONCATENATE($A$299," ",B300)</f>
        <v>[Hậu Giang] VNEID - TRUYỀN THỐNG (CÓ XE)</v>
      </c>
      <c r="D300" s="345">
        <v>4800000</v>
      </c>
      <c r="E300" s="294" t="str">
        <f>IF(ISNUMBER(SEARCH($I$4,C300)),MAX($E$3:E299)+1,"")</f>
        <v/>
      </c>
      <c r="F300" s="294" t="str">
        <f t="shared" si="58"/>
        <v>[Hậu Giang] VNEID - TRUYỀN THỐNG (CÓ XE)</v>
      </c>
      <c r="G300" s="295"/>
      <c r="H300" s="296"/>
      <c r="J300" t="str">
        <f t="shared" si="55"/>
        <v/>
      </c>
    </row>
    <row r="301" spans="1:12" ht="15.75" thickBot="1">
      <c r="A301" s="930"/>
      <c r="B301" s="338" t="s">
        <v>481</v>
      </c>
      <c r="C301" s="294" t="str">
        <f t="shared" si="62"/>
        <v>[Hậu Giang] PHÍ CÀ VẸT NHANH</v>
      </c>
      <c r="D301" s="344">
        <v>1500000</v>
      </c>
      <c r="E301" s="294" t="str">
        <f>IF(ISNUMBER(SEARCH($I$4,C301)),MAX($E$3:E300)+1,"")</f>
        <v/>
      </c>
      <c r="F301" s="294" t="str">
        <f t="shared" si="58"/>
        <v>[Hậu Giang] PHÍ CÀ VẸT NHANH</v>
      </c>
      <c r="G301" s="295"/>
      <c r="H301" s="296"/>
      <c r="J301" t="str">
        <f t="shared" si="55"/>
        <v/>
      </c>
    </row>
    <row r="302" spans="1:12" ht="15.75" thickBot="1">
      <c r="A302" s="930"/>
      <c r="B302" s="339"/>
      <c r="C302" s="294" t="str">
        <f t="shared" si="62"/>
        <v xml:space="preserve">[Hậu Giang] </v>
      </c>
      <c r="D302" s="345"/>
      <c r="E302" s="294" t="str">
        <f>IF(ISNUMBER(SEARCH($I$4,C302)),MAX($E$3:E301)+1,"")</f>
        <v/>
      </c>
      <c r="F302" s="294" t="str">
        <f t="shared" si="58"/>
        <v xml:space="preserve">[Hậu Giang] </v>
      </c>
      <c r="G302" s="295"/>
      <c r="H302" s="296"/>
      <c r="J302" t="str">
        <f t="shared" si="55"/>
        <v/>
      </c>
    </row>
    <row r="303" spans="1:12" ht="15.75" thickBot="1">
      <c r="A303" s="930"/>
      <c r="B303" s="338"/>
      <c r="C303" s="294" t="str">
        <f t="shared" si="62"/>
        <v xml:space="preserve">[Hậu Giang] </v>
      </c>
      <c r="D303" s="344"/>
      <c r="E303" s="294" t="str">
        <f>IF(ISNUMBER(SEARCH($I$4,C303)),MAX($E$3:E302)+1,"")</f>
        <v/>
      </c>
      <c r="F303" s="294" t="str">
        <f t="shared" si="58"/>
        <v xml:space="preserve">[Hậu Giang] </v>
      </c>
      <c r="G303" s="295"/>
      <c r="H303" s="296"/>
      <c r="J303" t="str">
        <f t="shared" si="55"/>
        <v/>
      </c>
    </row>
    <row r="304" spans="1:12" ht="15.75" thickBot="1">
      <c r="A304" s="930" t="s">
        <v>475</v>
      </c>
      <c r="B304" s="339" t="s">
        <v>410</v>
      </c>
      <c r="C304" s="294" t="str">
        <f>CONCATENATE($A$304," ",B304)</f>
        <v>[Huế] Thành Phố Huế</v>
      </c>
      <c r="D304" s="343">
        <v>12000000</v>
      </c>
      <c r="E304" s="294" t="str">
        <f>IF(ISNUMBER(SEARCH($I$4,C304)),MAX($E$3:E303)+1,"")</f>
        <v/>
      </c>
      <c r="F304" s="294" t="str">
        <f t="shared" si="58"/>
        <v>[Huế] Thành Phố Huế</v>
      </c>
      <c r="G304" s="295"/>
      <c r="H304" s="296"/>
      <c r="J304" t="str">
        <f t="shared" si="55"/>
        <v/>
      </c>
    </row>
    <row r="305" spans="1:10" ht="15.75" thickBot="1">
      <c r="A305" s="930"/>
      <c r="B305" s="338"/>
      <c r="C305" s="294" t="str">
        <f t="shared" ref="C305:C308" si="63">CONCATENATE($A$304," ",B305)</f>
        <v xml:space="preserve">[Huế] </v>
      </c>
      <c r="D305" s="346"/>
      <c r="E305" s="294" t="str">
        <f>IF(ISNUMBER(SEARCH($I$4,C305)),MAX($E$3:E304)+1,"")</f>
        <v/>
      </c>
      <c r="F305" s="294" t="str">
        <f t="shared" si="58"/>
        <v xml:space="preserve">[Huế] </v>
      </c>
      <c r="G305" s="295"/>
      <c r="H305" s="296"/>
      <c r="J305" t="str">
        <f t="shared" si="55"/>
        <v/>
      </c>
    </row>
    <row r="306" spans="1:10" ht="15.75" thickBot="1">
      <c r="A306" s="930"/>
      <c r="B306" s="339"/>
      <c r="C306" s="294" t="str">
        <f t="shared" si="63"/>
        <v xml:space="preserve">[Huế] </v>
      </c>
      <c r="D306" s="346"/>
      <c r="E306" s="294" t="str">
        <f>IF(ISNUMBER(SEARCH($I$4,C306)),MAX($E$3:E305)+1,"")</f>
        <v/>
      </c>
      <c r="F306" s="294" t="str">
        <f t="shared" si="58"/>
        <v xml:space="preserve">[Huế] </v>
      </c>
      <c r="G306" s="295"/>
      <c r="H306" s="296"/>
      <c r="J306" t="str">
        <f t="shared" si="55"/>
        <v/>
      </c>
    </row>
    <row r="307" spans="1:10" ht="15.75" thickBot="1">
      <c r="A307" s="930"/>
      <c r="B307" s="338"/>
      <c r="C307" s="294" t="str">
        <f t="shared" si="63"/>
        <v xml:space="preserve">[Huế] </v>
      </c>
      <c r="D307" s="346"/>
      <c r="E307" s="294" t="str">
        <f>IF(ISNUMBER(SEARCH($I$4,C307)),MAX($E$3:E306)+1,"")</f>
        <v/>
      </c>
      <c r="F307" s="294" t="str">
        <f t="shared" si="58"/>
        <v xml:space="preserve">[Huế] </v>
      </c>
      <c r="G307" s="295"/>
      <c r="H307" s="296"/>
      <c r="J307" t="str">
        <f t="shared" si="55"/>
        <v/>
      </c>
    </row>
    <row r="308" spans="1:10" ht="15.75" thickBot="1">
      <c r="A308" s="930"/>
      <c r="B308" s="339"/>
      <c r="C308" s="294" t="str">
        <f t="shared" si="63"/>
        <v xml:space="preserve">[Huế] </v>
      </c>
      <c r="D308" s="346"/>
      <c r="E308" s="294" t="str">
        <f>IF(ISNUMBER(SEARCH($I$4,C308)),MAX($E$3:E307)+1,"")</f>
        <v/>
      </c>
      <c r="F308" s="294" t="str">
        <f t="shared" si="58"/>
        <v xml:space="preserve">[Huế] </v>
      </c>
      <c r="G308" s="295"/>
      <c r="H308" s="296"/>
      <c r="J308" t="str">
        <f t="shared" si="55"/>
        <v/>
      </c>
    </row>
    <row r="309" spans="1:10" ht="15.75" thickBot="1">
      <c r="A309" s="930" t="s">
        <v>483</v>
      </c>
      <c r="B309" s="338" t="s">
        <v>478</v>
      </c>
      <c r="C309" s="294" t="str">
        <f>CONCATENATE($A$309," ",B309)</f>
        <v>[Trà Vinh] VNEID - TOÀN TRÌNH (KHÔNG XE)</v>
      </c>
      <c r="D309" s="346">
        <v>4100000</v>
      </c>
      <c r="E309" s="294" t="str">
        <f>IF(ISNUMBER(SEARCH($I$4,C309)),MAX($E$3:E308)+1,"")</f>
        <v/>
      </c>
      <c r="F309" s="294" t="str">
        <f t="shared" si="58"/>
        <v>[Trà Vinh] VNEID - TOÀN TRÌNH (KHÔNG XE)</v>
      </c>
      <c r="G309" s="295"/>
      <c r="H309" s="296"/>
      <c r="J309" t="str">
        <f t="shared" si="55"/>
        <v/>
      </c>
    </row>
    <row r="310" spans="1:10" ht="15.75" thickBot="1">
      <c r="A310" s="930"/>
      <c r="B310" s="339" t="s">
        <v>479</v>
      </c>
      <c r="C310" s="294" t="str">
        <f t="shared" ref="C310:C313" si="64">CONCATENATE($A$309," ",B310)</f>
        <v>[Trà Vinh] VNEID - TRUYỀN THỐNG (CÓ XE)</v>
      </c>
      <c r="D310" s="346">
        <v>4300000</v>
      </c>
      <c r="E310" s="294" t="str">
        <f>IF(ISNUMBER(SEARCH($I$4,C310)),MAX($E$3:E309)+1,"")</f>
        <v/>
      </c>
      <c r="F310" s="294" t="str">
        <f t="shared" si="58"/>
        <v>[Trà Vinh] VNEID - TRUYỀN THỐNG (CÓ XE)</v>
      </c>
      <c r="G310" s="295"/>
      <c r="H310" s="296"/>
      <c r="J310" t="str">
        <f t="shared" si="55"/>
        <v/>
      </c>
    </row>
    <row r="311" spans="1:10" ht="15.75" thickBot="1">
      <c r="A311" s="930"/>
      <c r="B311" s="338" t="s">
        <v>481</v>
      </c>
      <c r="C311" s="294" t="str">
        <f t="shared" si="64"/>
        <v>[Trà Vinh] PHÍ CÀ VẸT NHANH</v>
      </c>
      <c r="D311" s="346"/>
      <c r="E311" s="294" t="str">
        <f>IF(ISNUMBER(SEARCH($I$4,C311)),MAX($E$3:E310)+1,"")</f>
        <v/>
      </c>
      <c r="F311" s="294" t="str">
        <f t="shared" si="58"/>
        <v>[Trà Vinh] PHÍ CÀ VẸT NHANH</v>
      </c>
      <c r="G311" s="295"/>
      <c r="H311" s="296"/>
      <c r="J311" t="str">
        <f t="shared" si="55"/>
        <v/>
      </c>
    </row>
    <row r="312" spans="1:10" ht="15.75" thickBot="1">
      <c r="A312" s="930"/>
      <c r="B312" s="339"/>
      <c r="C312" s="294" t="str">
        <f t="shared" si="64"/>
        <v xml:space="preserve">[Trà Vinh] </v>
      </c>
      <c r="D312" s="346"/>
      <c r="E312" s="294" t="str">
        <f>IF(ISNUMBER(SEARCH($I$4,C312)),MAX($E$3:E311)+1,"")</f>
        <v/>
      </c>
      <c r="F312" s="294" t="str">
        <f t="shared" si="58"/>
        <v xml:space="preserve">[Trà Vinh] </v>
      </c>
      <c r="G312" s="295"/>
      <c r="H312" s="296"/>
      <c r="J312" t="str">
        <f t="shared" si="55"/>
        <v/>
      </c>
    </row>
    <row r="313" spans="1:10" ht="15.75" thickBot="1">
      <c r="A313" s="930"/>
      <c r="B313" s="338"/>
      <c r="C313" s="294" t="str">
        <f t="shared" si="64"/>
        <v xml:space="preserve">[Trà Vinh] </v>
      </c>
      <c r="D313" s="346"/>
      <c r="E313" s="294" t="str">
        <f>IF(ISNUMBER(SEARCH($I$4,C313)),MAX($E$3:E312)+1,"")</f>
        <v/>
      </c>
      <c r="F313" s="294" t="str">
        <f t="shared" si="58"/>
        <v xml:space="preserve">[Trà Vinh] </v>
      </c>
      <c r="G313" s="295"/>
      <c r="H313" s="296"/>
      <c r="J313" t="str">
        <f t="shared" si="55"/>
        <v/>
      </c>
    </row>
    <row r="314" spans="1:10" ht="15.75" thickBot="1">
      <c r="A314" s="930"/>
      <c r="B314" s="339"/>
      <c r="C314" s="294" t="str">
        <f>CONCATENATE($A$314," ",B314)</f>
        <v xml:space="preserve"> </v>
      </c>
      <c r="D314" s="346"/>
      <c r="E314" s="294" t="str">
        <f>IF(ISNUMBER(SEARCH($I$4,C314)),MAX($E$3:E313)+1,"")</f>
        <v/>
      </c>
      <c r="F314" s="294" t="str">
        <f t="shared" si="58"/>
        <v xml:space="preserve"> </v>
      </c>
      <c r="G314" s="295"/>
      <c r="H314" s="296"/>
      <c r="J314" t="str">
        <f t="shared" si="55"/>
        <v/>
      </c>
    </row>
    <row r="315" spans="1:10" ht="15.75" thickBot="1">
      <c r="A315" s="930"/>
      <c r="B315" s="294" t="e">
        <f>#REF!</f>
        <v>#REF!</v>
      </c>
      <c r="C315" s="294" t="e">
        <f t="shared" ref="C315:C318" si="65">CONCATENATE($A$314," ",B315)</f>
        <v>#REF!</v>
      </c>
      <c r="D315" s="346" t="e">
        <f>#REF!</f>
        <v>#REF!</v>
      </c>
      <c r="E315" s="294" t="str">
        <f>IF(ISNUMBER(SEARCH($I$4,C315)),MAX($E$3:E314)+1,"")</f>
        <v/>
      </c>
      <c r="F315" s="294" t="e">
        <f t="shared" si="58"/>
        <v>#REF!</v>
      </c>
      <c r="G315" s="295"/>
      <c r="H315" s="296"/>
      <c r="J315" t="str">
        <f t="shared" si="55"/>
        <v/>
      </c>
    </row>
    <row r="316" spans="1:10" ht="15.75" thickBot="1">
      <c r="A316" s="930"/>
      <c r="B316" s="294" t="e">
        <f>#REF!</f>
        <v>#REF!</v>
      </c>
      <c r="C316" s="294" t="e">
        <f t="shared" si="65"/>
        <v>#REF!</v>
      </c>
      <c r="D316" s="346" t="e">
        <f>#REF!</f>
        <v>#REF!</v>
      </c>
      <c r="E316" s="294" t="str">
        <f>IF(ISNUMBER(SEARCH($I$4,C316)),MAX($E$3:E315)+1,"")</f>
        <v/>
      </c>
      <c r="F316" s="294" t="e">
        <f t="shared" si="58"/>
        <v>#REF!</v>
      </c>
      <c r="G316" s="295"/>
      <c r="H316" s="296"/>
      <c r="J316" t="str">
        <f t="shared" si="55"/>
        <v/>
      </c>
    </row>
    <row r="317" spans="1:10" ht="15.75" thickBot="1">
      <c r="A317" s="930"/>
      <c r="B317" s="294" t="e">
        <f>#REF!</f>
        <v>#REF!</v>
      </c>
      <c r="C317" s="294" t="e">
        <f t="shared" si="65"/>
        <v>#REF!</v>
      </c>
      <c r="D317" s="346" t="e">
        <f>#REF!</f>
        <v>#REF!</v>
      </c>
      <c r="E317" s="294" t="str">
        <f>IF(ISNUMBER(SEARCH($I$4,C317)),MAX($E$3:E316)+1,"")</f>
        <v/>
      </c>
      <c r="F317" s="294" t="e">
        <f t="shared" si="58"/>
        <v>#REF!</v>
      </c>
      <c r="G317" s="295"/>
      <c r="H317" s="296"/>
      <c r="J317" t="str">
        <f t="shared" si="55"/>
        <v/>
      </c>
    </row>
    <row r="318" spans="1:10" ht="15.75" thickBot="1">
      <c r="A318" s="930"/>
      <c r="B318" s="294" t="e">
        <f>#REF!</f>
        <v>#REF!</v>
      </c>
      <c r="C318" s="294" t="e">
        <f t="shared" si="65"/>
        <v>#REF!</v>
      </c>
      <c r="D318" s="346" t="e">
        <f>#REF!</f>
        <v>#REF!</v>
      </c>
      <c r="E318" s="294" t="str">
        <f>IF(ISNUMBER(SEARCH($I$4,C318)),MAX($E$3:E317)+1,"")</f>
        <v/>
      </c>
      <c r="F318" s="294" t="e">
        <f t="shared" si="58"/>
        <v>#REF!</v>
      </c>
      <c r="G318" s="295"/>
      <c r="H318" s="296"/>
      <c r="J318" t="str">
        <f t="shared" si="55"/>
        <v/>
      </c>
    </row>
    <row r="319" spans="1:10" ht="15.75" thickBot="1">
      <c r="B319" s="294" t="e">
        <f>#REF!</f>
        <v>#REF!</v>
      </c>
      <c r="C319" s="294"/>
      <c r="D319" s="346" t="e">
        <f>#REF!</f>
        <v>#REF!</v>
      </c>
      <c r="E319" s="294" t="str">
        <f>IF(ISNUMBER(SEARCH($I$4,C319)),MAX($E$3:E318)+1,"")</f>
        <v/>
      </c>
      <c r="F319" s="294">
        <f t="shared" si="58"/>
        <v>0</v>
      </c>
      <c r="G319" s="295"/>
      <c r="H319" s="296"/>
      <c r="J319" t="str">
        <f t="shared" si="55"/>
        <v/>
      </c>
    </row>
    <row r="320" spans="1:10" ht="15.75" thickBot="1">
      <c r="B320" s="294" t="e">
        <f>#REF!</f>
        <v>#REF!</v>
      </c>
      <c r="C320" s="294"/>
      <c r="D320" s="346" t="e">
        <f>#REF!</f>
        <v>#REF!</v>
      </c>
      <c r="E320" s="294" t="str">
        <f>IF(ISNUMBER(SEARCH($I$4,C320)),MAX($E$3:E319)+1,"")</f>
        <v/>
      </c>
      <c r="F320" s="294">
        <f t="shared" si="58"/>
        <v>0</v>
      </c>
      <c r="G320" s="295"/>
      <c r="H320" s="296"/>
      <c r="J320" t="str">
        <f t="shared" si="55"/>
        <v/>
      </c>
    </row>
    <row r="321" spans="2:10" ht="15.75" thickBot="1">
      <c r="B321" s="294" t="e">
        <f>#REF!</f>
        <v>#REF!</v>
      </c>
      <c r="C321" s="294"/>
      <c r="D321" s="346" t="e">
        <f>#REF!</f>
        <v>#REF!</v>
      </c>
      <c r="E321" s="294" t="str">
        <f>IF(ISNUMBER(SEARCH($I$4,C321)),MAX($E$3:E320)+1,"")</f>
        <v/>
      </c>
      <c r="F321" s="294">
        <f t="shared" si="58"/>
        <v>0</v>
      </c>
      <c r="G321" s="295"/>
      <c r="H321" s="296"/>
      <c r="J321" t="str">
        <f t="shared" si="55"/>
        <v/>
      </c>
    </row>
    <row r="322" spans="2:10" ht="15.75" thickBot="1">
      <c r="B322" s="294" t="e">
        <f>#REF!</f>
        <v>#REF!</v>
      </c>
      <c r="C322" s="294"/>
      <c r="D322" s="346" t="e">
        <f>#REF!</f>
        <v>#REF!</v>
      </c>
      <c r="E322" s="294" t="str">
        <f>IF(ISNUMBER(SEARCH($I$4,C322)),MAX($E$3:E321)+1,"")</f>
        <v/>
      </c>
      <c r="F322" s="294">
        <f t="shared" si="58"/>
        <v>0</v>
      </c>
      <c r="G322" s="295"/>
      <c r="H322" s="296"/>
      <c r="J322" t="str">
        <f t="shared" si="55"/>
        <v/>
      </c>
    </row>
    <row r="323" spans="2:10" ht="15.75" thickBot="1">
      <c r="B323" s="294" t="e">
        <f>#REF!</f>
        <v>#REF!</v>
      </c>
      <c r="C323" s="294"/>
      <c r="D323" s="346" t="e">
        <f>#REF!</f>
        <v>#REF!</v>
      </c>
      <c r="E323" s="294" t="str">
        <f>IF(ISNUMBER(SEARCH($I$4,C323)),MAX($E$3:E322)+1,"")</f>
        <v/>
      </c>
      <c r="F323" s="294">
        <f t="shared" si="58"/>
        <v>0</v>
      </c>
      <c r="G323" s="295"/>
      <c r="H323" s="296"/>
      <c r="J323" t="str">
        <f t="shared" si="55"/>
        <v/>
      </c>
    </row>
    <row r="324" spans="2:10" ht="15.75" thickBot="1">
      <c r="B324" s="294" t="e">
        <f>#REF!</f>
        <v>#REF!</v>
      </c>
      <c r="C324" s="294"/>
      <c r="D324" s="346" t="e">
        <f>#REF!</f>
        <v>#REF!</v>
      </c>
      <c r="E324" s="294" t="str">
        <f>IF(ISNUMBER(SEARCH($I$4,C324)),MAX($E$3:E323)+1,"")</f>
        <v/>
      </c>
      <c r="F324" s="294">
        <f t="shared" si="58"/>
        <v>0</v>
      </c>
      <c r="G324" s="295"/>
      <c r="H324" s="296"/>
      <c r="J324" t="str">
        <f t="shared" ref="J324:J373" si="66">IFERROR(INDEX(C324:C720,MATCH(ROW()-3,E324:E720,0),1),"")</f>
        <v/>
      </c>
    </row>
    <row r="325" spans="2:10" ht="15.75" thickBot="1">
      <c r="B325" s="294" t="e">
        <f>#REF!</f>
        <v>#REF!</v>
      </c>
      <c r="C325" s="294"/>
      <c r="D325" s="346" t="e">
        <f>#REF!</f>
        <v>#REF!</v>
      </c>
      <c r="E325" s="294" t="str">
        <f>IF(ISNUMBER(SEARCH($I$4,C325)),MAX($E$3:E324)+1,"")</f>
        <v/>
      </c>
      <c r="F325" s="294">
        <f t="shared" si="58"/>
        <v>0</v>
      </c>
      <c r="G325" s="295"/>
      <c r="H325" s="296"/>
      <c r="J325" t="str">
        <f t="shared" si="66"/>
        <v/>
      </c>
    </row>
    <row r="326" spans="2:10" ht="15.75" thickBot="1">
      <c r="B326" s="294" t="e">
        <f>#REF!</f>
        <v>#REF!</v>
      </c>
      <c r="C326" s="294"/>
      <c r="D326" s="346" t="e">
        <f>#REF!</f>
        <v>#REF!</v>
      </c>
      <c r="E326" s="294" t="str">
        <f>IF(ISNUMBER(SEARCH($I$4,C326)),MAX($E$3:E325)+1,"")</f>
        <v/>
      </c>
      <c r="F326" s="294">
        <f t="shared" si="58"/>
        <v>0</v>
      </c>
      <c r="G326" s="295"/>
      <c r="H326" s="296"/>
      <c r="J326" t="str">
        <f t="shared" si="66"/>
        <v/>
      </c>
    </row>
    <row r="327" spans="2:10" ht="15.75" thickBot="1">
      <c r="B327" s="294" t="e">
        <f>#REF!</f>
        <v>#REF!</v>
      </c>
      <c r="C327" s="294"/>
      <c r="D327" s="346" t="e">
        <f>#REF!</f>
        <v>#REF!</v>
      </c>
      <c r="E327" s="294" t="str">
        <f>IF(ISNUMBER(SEARCH($I$4,C327)),MAX($E$3:E326)+1,"")</f>
        <v/>
      </c>
      <c r="F327" s="294">
        <f t="shared" si="58"/>
        <v>0</v>
      </c>
      <c r="G327" s="295"/>
      <c r="H327" s="296"/>
      <c r="J327" t="str">
        <f t="shared" si="66"/>
        <v/>
      </c>
    </row>
    <row r="328" spans="2:10" ht="15.75" thickBot="1">
      <c r="B328" s="294" t="e">
        <f>#REF!</f>
        <v>#REF!</v>
      </c>
      <c r="C328" s="294"/>
      <c r="D328" s="346" t="e">
        <f>#REF!</f>
        <v>#REF!</v>
      </c>
      <c r="E328" s="294" t="str">
        <f>IF(ISNUMBER(SEARCH($I$4,C328)),MAX($E$3:E327)+1,"")</f>
        <v/>
      </c>
      <c r="F328" s="294">
        <f t="shared" si="58"/>
        <v>0</v>
      </c>
      <c r="G328" s="295"/>
      <c r="H328" s="296"/>
      <c r="J328" t="str">
        <f t="shared" si="66"/>
        <v/>
      </c>
    </row>
    <row r="329" spans="2:10" ht="15.75" thickBot="1">
      <c r="B329" s="294" t="e">
        <f>#REF!</f>
        <v>#REF!</v>
      </c>
      <c r="C329" s="294"/>
      <c r="D329" s="346" t="e">
        <f>#REF!</f>
        <v>#REF!</v>
      </c>
      <c r="E329" s="294" t="str">
        <f>IF(ISNUMBER(SEARCH($I$4,C329)),MAX($E$3:E328)+1,"")</f>
        <v/>
      </c>
      <c r="F329" s="294">
        <f t="shared" si="58"/>
        <v>0</v>
      </c>
      <c r="G329" s="295"/>
      <c r="H329" s="296"/>
      <c r="J329" t="str">
        <f t="shared" si="66"/>
        <v/>
      </c>
    </row>
    <row r="330" spans="2:10" ht="15.75" thickBot="1">
      <c r="B330" s="294" t="e">
        <f>#REF!</f>
        <v>#REF!</v>
      </c>
      <c r="C330" s="294"/>
      <c r="D330" s="346" t="e">
        <f>#REF!</f>
        <v>#REF!</v>
      </c>
      <c r="E330" s="294" t="str">
        <f>IF(ISNUMBER(SEARCH($I$4,C330)),MAX($E$3:E329)+1,"")</f>
        <v/>
      </c>
      <c r="F330" s="294">
        <f t="shared" si="58"/>
        <v>0</v>
      </c>
      <c r="G330" s="295"/>
      <c r="H330" s="296"/>
      <c r="J330" t="str">
        <f t="shared" si="66"/>
        <v/>
      </c>
    </row>
    <row r="331" spans="2:10" ht="15.75" thickBot="1">
      <c r="B331" s="294" t="e">
        <f>#REF!</f>
        <v>#REF!</v>
      </c>
      <c r="C331" s="294"/>
      <c r="D331" s="346" t="e">
        <f>#REF!</f>
        <v>#REF!</v>
      </c>
      <c r="E331" s="294" t="str">
        <f>IF(ISNUMBER(SEARCH($I$4,C331)),MAX($E$3:E330)+1,"")</f>
        <v/>
      </c>
      <c r="F331" s="294">
        <f t="shared" si="58"/>
        <v>0</v>
      </c>
      <c r="G331" s="295"/>
      <c r="H331" s="296"/>
      <c r="J331" t="str">
        <f t="shared" si="66"/>
        <v/>
      </c>
    </row>
    <row r="332" spans="2:10" ht="15.75" thickBot="1">
      <c r="B332" s="294" t="e">
        <f>#REF!</f>
        <v>#REF!</v>
      </c>
      <c r="C332" s="294"/>
      <c r="D332" s="346" t="e">
        <f>#REF!</f>
        <v>#REF!</v>
      </c>
      <c r="E332" s="294" t="str">
        <f>IF(ISNUMBER(SEARCH($I$4,C332)),MAX($E$3:E331)+1,"")</f>
        <v/>
      </c>
      <c r="F332" s="294">
        <f t="shared" si="58"/>
        <v>0</v>
      </c>
      <c r="G332" s="295"/>
      <c r="H332" s="296"/>
      <c r="J332" t="str">
        <f t="shared" si="66"/>
        <v/>
      </c>
    </row>
    <row r="333" spans="2:10" ht="15.75" thickBot="1">
      <c r="B333" s="294" t="e">
        <f>#REF!</f>
        <v>#REF!</v>
      </c>
      <c r="C333" s="294"/>
      <c r="D333" s="346" t="e">
        <f>#REF!</f>
        <v>#REF!</v>
      </c>
      <c r="E333" s="294" t="str">
        <f>IF(ISNUMBER(SEARCH($I$4,C333)),MAX($E$3:E332)+1,"")</f>
        <v/>
      </c>
      <c r="F333" s="294">
        <f t="shared" si="58"/>
        <v>0</v>
      </c>
      <c r="G333" s="295"/>
      <c r="H333" s="296"/>
      <c r="J333" t="str">
        <f t="shared" si="66"/>
        <v/>
      </c>
    </row>
    <row r="334" spans="2:10" ht="15.75" thickBot="1">
      <c r="B334" s="294" t="e">
        <f>#REF!</f>
        <v>#REF!</v>
      </c>
      <c r="C334" s="294"/>
      <c r="D334" s="346" t="e">
        <f>#REF!</f>
        <v>#REF!</v>
      </c>
      <c r="E334" s="294" t="str">
        <f>IF(ISNUMBER(SEARCH($I$4,C334)),MAX($E$3:E333)+1,"")</f>
        <v/>
      </c>
      <c r="F334" s="294">
        <f t="shared" si="58"/>
        <v>0</v>
      </c>
      <c r="G334" s="295"/>
      <c r="H334" s="296"/>
      <c r="J334" t="str">
        <f t="shared" si="66"/>
        <v/>
      </c>
    </row>
    <row r="335" spans="2:10" ht="15.75" thickBot="1">
      <c r="B335" s="294" t="e">
        <f>#REF!</f>
        <v>#REF!</v>
      </c>
      <c r="C335" s="294"/>
      <c r="D335" s="346" t="e">
        <f>#REF!</f>
        <v>#REF!</v>
      </c>
      <c r="E335" s="294" t="str">
        <f>IF(ISNUMBER(SEARCH($I$4,C335)),MAX($E$3:E334)+1,"")</f>
        <v/>
      </c>
      <c r="F335" s="294">
        <f t="shared" si="58"/>
        <v>0</v>
      </c>
      <c r="G335" s="295"/>
      <c r="H335" s="296"/>
      <c r="J335" t="str">
        <f t="shared" si="66"/>
        <v/>
      </c>
    </row>
    <row r="336" spans="2:10" ht="15.75" thickBot="1">
      <c r="B336" s="294" t="e">
        <f>#REF!</f>
        <v>#REF!</v>
      </c>
      <c r="C336" s="294"/>
      <c r="D336" s="346" t="e">
        <f>#REF!</f>
        <v>#REF!</v>
      </c>
      <c r="E336" s="294" t="str">
        <f>IF(ISNUMBER(SEARCH($I$4,C336)),MAX($E$3:E335)+1,"")</f>
        <v/>
      </c>
      <c r="F336" s="294">
        <f t="shared" si="58"/>
        <v>0</v>
      </c>
      <c r="G336" s="295"/>
      <c r="H336" s="296"/>
      <c r="J336" t="str">
        <f t="shared" si="66"/>
        <v/>
      </c>
    </row>
    <row r="337" spans="2:10" ht="15.75" thickBot="1">
      <c r="B337" s="294" t="e">
        <f>#REF!</f>
        <v>#REF!</v>
      </c>
      <c r="C337" s="294"/>
      <c r="D337" s="346" t="e">
        <f>#REF!</f>
        <v>#REF!</v>
      </c>
      <c r="E337" s="294" t="str">
        <f>IF(ISNUMBER(SEARCH($I$4,C337)),MAX($E$3:E336)+1,"")</f>
        <v/>
      </c>
      <c r="F337" s="294">
        <f t="shared" si="58"/>
        <v>0</v>
      </c>
      <c r="G337" s="295"/>
      <c r="H337" s="296"/>
      <c r="J337" t="str">
        <f t="shared" si="66"/>
        <v/>
      </c>
    </row>
    <row r="338" spans="2:10" ht="15.75" thickBot="1">
      <c r="B338" s="294" t="e">
        <f>#REF!</f>
        <v>#REF!</v>
      </c>
      <c r="C338" s="294"/>
      <c r="D338" s="346" t="e">
        <f>#REF!</f>
        <v>#REF!</v>
      </c>
      <c r="E338" s="294" t="str">
        <f>IF(ISNUMBER(SEARCH($I$4,C338)),MAX($E$3:E337)+1,"")</f>
        <v/>
      </c>
      <c r="F338" s="294">
        <f t="shared" si="58"/>
        <v>0</v>
      </c>
      <c r="G338" s="295"/>
      <c r="H338" s="296"/>
      <c r="J338" t="str">
        <f t="shared" si="66"/>
        <v/>
      </c>
    </row>
    <row r="339" spans="2:10" ht="15.75" thickBot="1">
      <c r="B339" s="294" t="e">
        <f>#REF!</f>
        <v>#REF!</v>
      </c>
      <c r="C339" s="294"/>
      <c r="D339" s="346" t="e">
        <f>#REF!</f>
        <v>#REF!</v>
      </c>
      <c r="E339" s="294" t="str">
        <f>IF(ISNUMBER(SEARCH($I$4,C339)),MAX($E$3:E338)+1,"")</f>
        <v/>
      </c>
      <c r="F339" s="294">
        <f t="shared" si="58"/>
        <v>0</v>
      </c>
      <c r="G339" s="295"/>
      <c r="H339" s="296"/>
      <c r="J339" t="str">
        <f t="shared" si="66"/>
        <v/>
      </c>
    </row>
    <row r="340" spans="2:10" ht="15.75" thickBot="1">
      <c r="B340" s="294" t="e">
        <f>#REF!</f>
        <v>#REF!</v>
      </c>
      <c r="C340" s="294"/>
      <c r="D340" s="346" t="e">
        <f>#REF!</f>
        <v>#REF!</v>
      </c>
      <c r="E340" s="294" t="str">
        <f>IF(ISNUMBER(SEARCH($I$4,C340)),MAX($E$3:E339)+1,"")</f>
        <v/>
      </c>
      <c r="F340" s="294">
        <f t="shared" si="58"/>
        <v>0</v>
      </c>
      <c r="G340" s="295"/>
      <c r="H340" s="296"/>
      <c r="J340" t="str">
        <f t="shared" si="66"/>
        <v/>
      </c>
    </row>
    <row r="341" spans="2:10" ht="15.75" thickBot="1">
      <c r="B341" s="294" t="e">
        <f>#REF!</f>
        <v>#REF!</v>
      </c>
      <c r="C341" s="294"/>
      <c r="D341" s="346" t="e">
        <f>#REF!</f>
        <v>#REF!</v>
      </c>
      <c r="E341" s="294" t="str">
        <f>IF(ISNUMBER(SEARCH($I$4,C341)),MAX($E$3:E340)+1,"")</f>
        <v/>
      </c>
      <c r="F341" s="294">
        <f t="shared" si="58"/>
        <v>0</v>
      </c>
      <c r="G341" s="295"/>
      <c r="H341" s="296"/>
      <c r="J341" t="str">
        <f t="shared" si="66"/>
        <v/>
      </c>
    </row>
    <row r="342" spans="2:10" ht="15.75" thickBot="1">
      <c r="B342" s="294" t="e">
        <f>#REF!</f>
        <v>#REF!</v>
      </c>
      <c r="C342" s="294"/>
      <c r="D342" s="346" t="e">
        <f>#REF!</f>
        <v>#REF!</v>
      </c>
      <c r="E342" s="294" t="str">
        <f>IF(ISNUMBER(SEARCH($I$4,C342)),MAX($E$3:E341)+1,"")</f>
        <v/>
      </c>
      <c r="F342" s="294">
        <f t="shared" si="58"/>
        <v>0</v>
      </c>
      <c r="G342" s="295"/>
      <c r="H342" s="296"/>
      <c r="J342" t="str">
        <f t="shared" si="66"/>
        <v/>
      </c>
    </row>
    <row r="343" spans="2:10" ht="15.75" thickBot="1">
      <c r="B343" s="294" t="e">
        <f>#REF!</f>
        <v>#REF!</v>
      </c>
      <c r="C343" s="294"/>
      <c r="D343" s="346" t="e">
        <f>#REF!</f>
        <v>#REF!</v>
      </c>
      <c r="E343" s="294" t="str">
        <f>IF(ISNUMBER(SEARCH($I$4,C343)),MAX($E$3:E342)+1,"")</f>
        <v/>
      </c>
      <c r="F343" s="294">
        <f t="shared" si="58"/>
        <v>0</v>
      </c>
      <c r="G343" s="295"/>
      <c r="H343" s="296"/>
      <c r="J343" t="str">
        <f t="shared" si="66"/>
        <v/>
      </c>
    </row>
    <row r="344" spans="2:10" ht="15.75" thickBot="1">
      <c r="B344" s="294" t="e">
        <f>#REF!</f>
        <v>#REF!</v>
      </c>
      <c r="C344" s="294"/>
      <c r="D344" s="346" t="e">
        <f>#REF!</f>
        <v>#REF!</v>
      </c>
      <c r="E344" s="294" t="str">
        <f>IF(ISNUMBER(SEARCH($I$4,C344)),MAX($E$3:E343)+1,"")</f>
        <v/>
      </c>
      <c r="F344" s="294">
        <f t="shared" si="58"/>
        <v>0</v>
      </c>
      <c r="G344" s="295"/>
      <c r="H344" s="296"/>
      <c r="J344" t="str">
        <f t="shared" si="66"/>
        <v/>
      </c>
    </row>
    <row r="345" spans="2:10" ht="15.75" thickBot="1">
      <c r="B345" s="294" t="e">
        <f>#REF!</f>
        <v>#REF!</v>
      </c>
      <c r="C345" s="294"/>
      <c r="D345" s="346" t="e">
        <f>#REF!</f>
        <v>#REF!</v>
      </c>
      <c r="E345" s="294" t="str">
        <f>IF(ISNUMBER(SEARCH($I$4,C345)),MAX($E$3:E344)+1,"")</f>
        <v/>
      </c>
      <c r="F345" s="294">
        <f t="shared" si="58"/>
        <v>0</v>
      </c>
      <c r="G345" s="295"/>
      <c r="H345" s="296"/>
      <c r="J345" t="str">
        <f t="shared" si="66"/>
        <v/>
      </c>
    </row>
    <row r="346" spans="2:10" ht="15.75" thickBot="1">
      <c r="B346" s="294" t="e">
        <f>#REF!</f>
        <v>#REF!</v>
      </c>
      <c r="C346" s="294"/>
      <c r="D346" s="346" t="e">
        <f>#REF!</f>
        <v>#REF!</v>
      </c>
      <c r="E346" s="294" t="str">
        <f>IF(ISNUMBER(SEARCH($I$4,C346)),MAX($E$3:E345)+1,"")</f>
        <v/>
      </c>
      <c r="F346" s="294">
        <f t="shared" si="58"/>
        <v>0</v>
      </c>
      <c r="G346" s="295"/>
      <c r="H346" s="296"/>
      <c r="J346" t="str">
        <f t="shared" si="66"/>
        <v/>
      </c>
    </row>
    <row r="347" spans="2:10" ht="15.75" thickBot="1">
      <c r="B347" s="294" t="e">
        <f>#REF!</f>
        <v>#REF!</v>
      </c>
      <c r="C347" s="294"/>
      <c r="D347" s="346" t="e">
        <f>#REF!</f>
        <v>#REF!</v>
      </c>
      <c r="E347" s="294" t="str">
        <f>IF(ISNUMBER(SEARCH($I$4,C347)),MAX($E$3:E346)+1,"")</f>
        <v/>
      </c>
      <c r="F347" s="294">
        <f t="shared" si="58"/>
        <v>0</v>
      </c>
      <c r="G347" s="295"/>
      <c r="H347" s="296"/>
      <c r="J347" t="str">
        <f t="shared" si="66"/>
        <v/>
      </c>
    </row>
    <row r="348" spans="2:10" ht="15.75" thickBot="1">
      <c r="B348" s="294" t="e">
        <f>#REF!</f>
        <v>#REF!</v>
      </c>
      <c r="C348" s="294"/>
      <c r="D348" s="346" t="e">
        <f>#REF!</f>
        <v>#REF!</v>
      </c>
      <c r="E348" s="294" t="str">
        <f>IF(ISNUMBER(SEARCH($I$4,C348)),MAX($E$3:E347)+1,"")</f>
        <v/>
      </c>
      <c r="F348" s="294">
        <f t="shared" ref="F348:F369" si="67">C348</f>
        <v>0</v>
      </c>
      <c r="G348" s="295"/>
      <c r="H348" s="296"/>
      <c r="J348" t="str">
        <f t="shared" si="66"/>
        <v/>
      </c>
    </row>
    <row r="349" spans="2:10" ht="15.75" thickBot="1">
      <c r="B349" s="294" t="e">
        <f>#REF!</f>
        <v>#REF!</v>
      </c>
      <c r="C349" s="294"/>
      <c r="D349" s="346" t="e">
        <f>#REF!</f>
        <v>#REF!</v>
      </c>
      <c r="E349" s="294" t="str">
        <f>IF(ISNUMBER(SEARCH($I$4,C349)),MAX($E$3:E348)+1,"")</f>
        <v/>
      </c>
      <c r="F349" s="294">
        <f t="shared" si="67"/>
        <v>0</v>
      </c>
      <c r="G349" s="295"/>
      <c r="H349" s="296"/>
      <c r="J349" t="str">
        <f t="shared" si="66"/>
        <v/>
      </c>
    </row>
    <row r="350" spans="2:10" ht="15.75" thickBot="1">
      <c r="B350" s="294" t="e">
        <f>#REF!</f>
        <v>#REF!</v>
      </c>
      <c r="C350" s="294"/>
      <c r="D350" s="346" t="e">
        <f>#REF!</f>
        <v>#REF!</v>
      </c>
      <c r="E350" s="294" t="str">
        <f>IF(ISNUMBER(SEARCH($I$4,C350)),MAX($E$3:E349)+1,"")</f>
        <v/>
      </c>
      <c r="F350" s="294">
        <f t="shared" si="67"/>
        <v>0</v>
      </c>
      <c r="G350" s="295"/>
      <c r="H350" s="296"/>
      <c r="J350" t="str">
        <f t="shared" si="66"/>
        <v/>
      </c>
    </row>
    <row r="351" spans="2:10" ht="15.75" thickBot="1">
      <c r="B351" s="294" t="e">
        <f>#REF!</f>
        <v>#REF!</v>
      </c>
      <c r="C351" s="294"/>
      <c r="D351" s="346" t="e">
        <f>#REF!</f>
        <v>#REF!</v>
      </c>
      <c r="E351" s="294" t="str">
        <f>IF(ISNUMBER(SEARCH($I$4,C351)),MAX($E$3:E350)+1,"")</f>
        <v/>
      </c>
      <c r="F351" s="294">
        <f t="shared" si="67"/>
        <v>0</v>
      </c>
      <c r="G351" s="295"/>
      <c r="H351" s="296"/>
      <c r="J351" t="str">
        <f t="shared" si="66"/>
        <v/>
      </c>
    </row>
    <row r="352" spans="2:10" ht="15.75" thickBot="1">
      <c r="B352" s="294" t="e">
        <f>#REF!</f>
        <v>#REF!</v>
      </c>
      <c r="C352" s="294"/>
      <c r="D352" s="346" t="e">
        <f>#REF!</f>
        <v>#REF!</v>
      </c>
      <c r="E352" s="294" t="str">
        <f>IF(ISNUMBER(SEARCH($I$4,C352)),MAX($E$3:E351)+1,"")</f>
        <v/>
      </c>
      <c r="F352" s="294">
        <f t="shared" si="67"/>
        <v>0</v>
      </c>
      <c r="G352" s="295"/>
      <c r="H352" s="296"/>
      <c r="J352" t="str">
        <f t="shared" si="66"/>
        <v/>
      </c>
    </row>
    <row r="353" spans="2:10" ht="15.75" thickBot="1">
      <c r="B353" s="294" t="e">
        <f>#REF!</f>
        <v>#REF!</v>
      </c>
      <c r="C353" s="294"/>
      <c r="D353" s="346" t="e">
        <f>#REF!</f>
        <v>#REF!</v>
      </c>
      <c r="E353" s="294" t="str">
        <f>IF(ISNUMBER(SEARCH($I$4,C353)),MAX($E$3:E352)+1,"")</f>
        <v/>
      </c>
      <c r="F353" s="294">
        <f t="shared" si="67"/>
        <v>0</v>
      </c>
      <c r="G353" s="295"/>
      <c r="H353" s="296"/>
      <c r="J353" t="str">
        <f t="shared" si="66"/>
        <v/>
      </c>
    </row>
    <row r="354" spans="2:10" ht="15.75" thickBot="1">
      <c r="B354" s="294" t="e">
        <f>#REF!</f>
        <v>#REF!</v>
      </c>
      <c r="C354" s="294"/>
      <c r="D354" s="346" t="e">
        <f>#REF!</f>
        <v>#REF!</v>
      </c>
      <c r="E354" s="294" t="str">
        <f>IF(ISNUMBER(SEARCH($I$4,C354)),MAX($E$3:E353)+1,"")</f>
        <v/>
      </c>
      <c r="F354" s="294">
        <f t="shared" si="67"/>
        <v>0</v>
      </c>
      <c r="G354" s="295"/>
      <c r="H354" s="296"/>
      <c r="J354" t="str">
        <f t="shared" si="66"/>
        <v/>
      </c>
    </row>
    <row r="355" spans="2:10" ht="15.75" thickBot="1">
      <c r="B355" s="294" t="e">
        <f>#REF!</f>
        <v>#REF!</v>
      </c>
      <c r="C355" s="294"/>
      <c r="D355" s="346" t="e">
        <f>#REF!</f>
        <v>#REF!</v>
      </c>
      <c r="E355" s="294" t="str">
        <f>IF(ISNUMBER(SEARCH($I$4,C355)),MAX($E$3:E354)+1,"")</f>
        <v/>
      </c>
      <c r="F355" s="294">
        <f t="shared" si="67"/>
        <v>0</v>
      </c>
      <c r="G355" s="295" t="e">
        <f>#REF!</f>
        <v>#REF!</v>
      </c>
      <c r="H355" s="296"/>
      <c r="J355" t="str">
        <f t="shared" si="66"/>
        <v/>
      </c>
    </row>
    <row r="356" spans="2:10" ht="15.75" thickBot="1">
      <c r="B356" s="294" t="e">
        <f>#REF!</f>
        <v>#REF!</v>
      </c>
      <c r="C356" s="294"/>
      <c r="D356" s="346" t="e">
        <f>#REF!</f>
        <v>#REF!</v>
      </c>
      <c r="E356" s="294" t="str">
        <f>IF(ISNUMBER(SEARCH($I$4,C356)),MAX($E$3:E355)+1,"")</f>
        <v/>
      </c>
      <c r="F356" s="294">
        <f t="shared" si="67"/>
        <v>0</v>
      </c>
      <c r="G356" s="295" t="e">
        <f>#REF!</f>
        <v>#REF!</v>
      </c>
      <c r="H356" s="296"/>
      <c r="J356" t="str">
        <f t="shared" si="66"/>
        <v/>
      </c>
    </row>
    <row r="357" spans="2:10" ht="15.75" thickBot="1">
      <c r="B357" s="294" t="e">
        <f>#REF!</f>
        <v>#REF!</v>
      </c>
      <c r="C357" s="294"/>
      <c r="D357" s="346" t="e">
        <f>#REF!</f>
        <v>#REF!</v>
      </c>
      <c r="E357" s="294" t="str">
        <f>IF(ISNUMBER(SEARCH($I$4,C357)),MAX($E$3:E356)+1,"")</f>
        <v/>
      </c>
      <c r="F357" s="294">
        <f t="shared" si="67"/>
        <v>0</v>
      </c>
      <c r="G357" s="295" t="e">
        <f>#REF!</f>
        <v>#REF!</v>
      </c>
      <c r="H357" s="296"/>
      <c r="J357" t="str">
        <f t="shared" si="66"/>
        <v/>
      </c>
    </row>
    <row r="358" spans="2:10" ht="15.75" thickBot="1">
      <c r="B358" s="294" t="e">
        <f>#REF!</f>
        <v>#REF!</v>
      </c>
      <c r="C358" s="294"/>
      <c r="D358" s="346" t="e">
        <f>#REF!</f>
        <v>#REF!</v>
      </c>
      <c r="E358" s="294" t="str">
        <f>IF(ISNUMBER(SEARCH($I$4,C358)),MAX($E$3:E357)+1,"")</f>
        <v/>
      </c>
      <c r="F358" s="294">
        <f t="shared" si="67"/>
        <v>0</v>
      </c>
      <c r="G358" s="295" t="e">
        <f>#REF!</f>
        <v>#REF!</v>
      </c>
      <c r="H358" s="296"/>
      <c r="J358" t="str">
        <f t="shared" si="66"/>
        <v/>
      </c>
    </row>
    <row r="359" spans="2:10" ht="15.75" thickBot="1">
      <c r="B359" s="294" t="e">
        <f>#REF!</f>
        <v>#REF!</v>
      </c>
      <c r="C359" s="294"/>
      <c r="D359" s="346" t="e">
        <f>#REF!</f>
        <v>#REF!</v>
      </c>
      <c r="E359" s="294" t="str">
        <f>IF(ISNUMBER(SEARCH($I$4,C359)),MAX($E$3:E358)+1,"")</f>
        <v/>
      </c>
      <c r="F359" s="294">
        <f t="shared" si="67"/>
        <v>0</v>
      </c>
      <c r="G359" s="295" t="e">
        <f>#REF!</f>
        <v>#REF!</v>
      </c>
      <c r="H359" s="296"/>
      <c r="J359" t="str">
        <f t="shared" si="66"/>
        <v/>
      </c>
    </row>
    <row r="360" spans="2:10" ht="15.75" thickBot="1">
      <c r="B360" s="294" t="e">
        <f>#REF!</f>
        <v>#REF!</v>
      </c>
      <c r="C360" s="294"/>
      <c r="D360" s="346" t="e">
        <f>#REF!</f>
        <v>#REF!</v>
      </c>
      <c r="E360" s="294" t="str">
        <f>IF(ISNUMBER(SEARCH($I$4,C360)),MAX($E$3:E359)+1,"")</f>
        <v/>
      </c>
      <c r="F360" s="294">
        <f t="shared" si="67"/>
        <v>0</v>
      </c>
      <c r="G360" s="295" t="e">
        <f>#REF!</f>
        <v>#REF!</v>
      </c>
      <c r="H360" s="296"/>
      <c r="J360" t="str">
        <f t="shared" si="66"/>
        <v/>
      </c>
    </row>
    <row r="361" spans="2:10" ht="15.75" thickBot="1">
      <c r="B361" s="294" t="e">
        <f>#REF!</f>
        <v>#REF!</v>
      </c>
      <c r="C361" s="294"/>
      <c r="D361" s="346" t="e">
        <f>#REF!</f>
        <v>#REF!</v>
      </c>
      <c r="E361" s="294" t="str">
        <f>IF(ISNUMBER(SEARCH($I$4,C361)),MAX($E$3:E360)+1,"")</f>
        <v/>
      </c>
      <c r="F361" s="294">
        <f t="shared" si="67"/>
        <v>0</v>
      </c>
      <c r="G361" s="295" t="e">
        <f>#REF!</f>
        <v>#REF!</v>
      </c>
      <c r="H361" s="296"/>
      <c r="J361" t="str">
        <f t="shared" si="66"/>
        <v/>
      </c>
    </row>
    <row r="362" spans="2:10" ht="15.75" thickBot="1">
      <c r="B362" s="294" t="e">
        <f>#REF!</f>
        <v>#REF!</v>
      </c>
      <c r="C362" s="294"/>
      <c r="D362" s="346" t="e">
        <f>#REF!</f>
        <v>#REF!</v>
      </c>
      <c r="E362" s="294" t="str">
        <f>IF(ISNUMBER(SEARCH($I$4,C362)),MAX($E$3:E361)+1,"")</f>
        <v/>
      </c>
      <c r="F362" s="294">
        <f t="shared" si="67"/>
        <v>0</v>
      </c>
      <c r="G362" s="295" t="e">
        <f>#REF!</f>
        <v>#REF!</v>
      </c>
      <c r="H362" s="296"/>
      <c r="J362" t="str">
        <f t="shared" si="66"/>
        <v/>
      </c>
    </row>
    <row r="363" spans="2:10" ht="15.75" thickBot="1">
      <c r="B363" s="294" t="e">
        <f>#REF!</f>
        <v>#REF!</v>
      </c>
      <c r="C363" s="294"/>
      <c r="D363" s="346" t="e">
        <f>#REF!</f>
        <v>#REF!</v>
      </c>
      <c r="E363" s="294" t="str">
        <f>IF(ISNUMBER(SEARCH($I$4,C363)),MAX($E$3:E362)+1,"")</f>
        <v/>
      </c>
      <c r="F363" s="294">
        <f t="shared" si="67"/>
        <v>0</v>
      </c>
      <c r="G363" s="295" t="e">
        <f>#REF!</f>
        <v>#REF!</v>
      </c>
      <c r="H363" s="296"/>
      <c r="J363" t="str">
        <f t="shared" si="66"/>
        <v/>
      </c>
    </row>
    <row r="364" spans="2:10" ht="15.75" thickBot="1">
      <c r="B364" s="294" t="e">
        <f>#REF!</f>
        <v>#REF!</v>
      </c>
      <c r="C364" s="294"/>
      <c r="D364" s="346" t="e">
        <f>#REF!</f>
        <v>#REF!</v>
      </c>
      <c r="E364" s="294" t="str">
        <f>IF(ISNUMBER(SEARCH($I$4,C364)),MAX($E$3:E363)+1,"")</f>
        <v/>
      </c>
      <c r="F364" s="294">
        <f t="shared" si="67"/>
        <v>0</v>
      </c>
      <c r="G364" s="295" t="e">
        <f>#REF!</f>
        <v>#REF!</v>
      </c>
      <c r="H364" s="296"/>
      <c r="J364" t="str">
        <f t="shared" si="66"/>
        <v/>
      </c>
    </row>
    <row r="365" spans="2:10" ht="15.75" thickBot="1">
      <c r="B365" s="294" t="e">
        <f>#REF!</f>
        <v>#REF!</v>
      </c>
      <c r="C365" s="294"/>
      <c r="D365" s="346" t="e">
        <f>#REF!</f>
        <v>#REF!</v>
      </c>
      <c r="E365" s="294" t="str">
        <f>IF(ISNUMBER(SEARCH($I$4,C365)),MAX($E$3:E364)+1,"")</f>
        <v/>
      </c>
      <c r="F365" s="294">
        <f t="shared" si="67"/>
        <v>0</v>
      </c>
      <c r="G365" s="295" t="e">
        <f>#REF!</f>
        <v>#REF!</v>
      </c>
      <c r="H365" s="296"/>
      <c r="J365" t="str">
        <f t="shared" si="66"/>
        <v/>
      </c>
    </row>
    <row r="366" spans="2:10" ht="15.75" thickBot="1">
      <c r="B366" s="294" t="e">
        <f>#REF!</f>
        <v>#REF!</v>
      </c>
      <c r="C366" s="294"/>
      <c r="E366" s="294" t="str">
        <f>IF(ISNUMBER(SEARCH($I$4,C366)),MAX($E$3:E365)+1,"")</f>
        <v/>
      </c>
      <c r="F366" s="294">
        <f t="shared" si="67"/>
        <v>0</v>
      </c>
      <c r="G366" s="295" t="e">
        <f>#REF!</f>
        <v>#REF!</v>
      </c>
      <c r="H366" s="296"/>
      <c r="J366" t="str">
        <f t="shared" si="66"/>
        <v/>
      </c>
    </row>
    <row r="367" spans="2:10" ht="15.75" thickBot="1">
      <c r="B367" s="294" t="e">
        <f>#REF!</f>
        <v>#REF!</v>
      </c>
      <c r="C367" s="294"/>
      <c r="E367" s="294" t="str">
        <f>IF(ISNUMBER(SEARCH($I$4,C367)),MAX($E$3:E366)+1,"")</f>
        <v/>
      </c>
      <c r="F367" s="294">
        <f t="shared" si="67"/>
        <v>0</v>
      </c>
      <c r="G367" s="295" t="e">
        <f>#REF!</f>
        <v>#REF!</v>
      </c>
      <c r="H367" s="296"/>
      <c r="J367" t="str">
        <f t="shared" si="66"/>
        <v/>
      </c>
    </row>
    <row r="368" spans="2:10" ht="15.75" thickBot="1">
      <c r="B368" s="294" t="e">
        <f>#REF!</f>
        <v>#REF!</v>
      </c>
      <c r="C368" s="294"/>
      <c r="E368" s="294" t="str">
        <f>IF(ISNUMBER(SEARCH($I$4,C368)),MAX($E$3:E367)+1,"")</f>
        <v/>
      </c>
      <c r="F368" s="294">
        <f t="shared" si="67"/>
        <v>0</v>
      </c>
      <c r="G368" s="295" t="e">
        <f>#REF!</f>
        <v>#REF!</v>
      </c>
      <c r="H368" s="296" t="e">
        <f>#REF!</f>
        <v>#REF!</v>
      </c>
      <c r="J368" t="str">
        <f t="shared" si="66"/>
        <v/>
      </c>
    </row>
    <row r="369" spans="2:10" ht="15.75" thickBot="1">
      <c r="B369" s="294" t="e">
        <f>#REF!</f>
        <v>#REF!</v>
      </c>
      <c r="C369" s="294"/>
      <c r="E369" s="294" t="str">
        <f>IF(ISNUMBER(SEARCH($I$4,C369)),MAX($E$3:E368)+1,"")</f>
        <v/>
      </c>
      <c r="F369" s="294">
        <f t="shared" si="67"/>
        <v>0</v>
      </c>
      <c r="G369" s="295" t="e">
        <f>#REF!</f>
        <v>#REF!</v>
      </c>
      <c r="H369" s="296" t="e">
        <f>#REF!</f>
        <v>#REF!</v>
      </c>
      <c r="J369" t="str">
        <f t="shared" si="66"/>
        <v/>
      </c>
    </row>
    <row r="370" spans="2:10" ht="15.75" thickBot="1">
      <c r="B370" s="294" t="e">
        <f>#REF!</f>
        <v>#REF!</v>
      </c>
      <c r="C370" s="294"/>
      <c r="E370" s="294" t="str">
        <f>IF(ISNUMBER(SEARCH($I$4,C370)),MAX($E$3:E369)+1,"")</f>
        <v/>
      </c>
      <c r="J370" t="str">
        <f t="shared" si="66"/>
        <v/>
      </c>
    </row>
    <row r="371" spans="2:10" ht="15.75" thickBot="1">
      <c r="B371" s="294" t="e">
        <f>#REF!</f>
        <v>#REF!</v>
      </c>
      <c r="C371" s="294"/>
      <c r="E371" s="294" t="str">
        <f>IF(ISNUMBER(SEARCH($I$4,C371)),MAX($E$3:E370)+1,"")</f>
        <v/>
      </c>
      <c r="J371" t="str">
        <f t="shared" si="66"/>
        <v/>
      </c>
    </row>
    <row r="372" spans="2:10" ht="15.75" thickBot="1">
      <c r="E372" s="294" t="str">
        <f>IF(ISNUMBER(SEARCH($I$4,C372)),MAX($E$3:E371)+1,"")</f>
        <v/>
      </c>
      <c r="J372" t="str">
        <f t="shared" si="66"/>
        <v/>
      </c>
    </row>
    <row r="373" spans="2:10">
      <c r="E373" s="294" t="str">
        <f>IF(ISNUMBER(SEARCH($I$4,C373)),MAX($E$3:E372)+1,"")</f>
        <v/>
      </c>
      <c r="J373" t="str">
        <f t="shared" si="66"/>
        <v/>
      </c>
    </row>
  </sheetData>
  <sheetProtection algorithmName="SHA-512" hashValue="mrN2jLl4jd5l0rAzF3gXXJy8HwRxnlj+dAd+fRLQ+HpSlvKJs9QxxD53zp5Ua/bXQO7hpXTvbSYbNhIsceMKyA==" saltValue="jrxExg0emi9+gakNn7soSw==" spinCount="100000" sheet="1" objects="1" scenarios="1"/>
  <mergeCells count="40">
    <mergeCell ref="A81:A83"/>
    <mergeCell ref="A84:A87"/>
    <mergeCell ref="A1:H1"/>
    <mergeCell ref="G2:G3"/>
    <mergeCell ref="H2:H3"/>
    <mergeCell ref="A4:A9"/>
    <mergeCell ref="A10:A18"/>
    <mergeCell ref="A58:A60"/>
    <mergeCell ref="A61:A63"/>
    <mergeCell ref="A314:A318"/>
    <mergeCell ref="A289:A293"/>
    <mergeCell ref="A294:A298"/>
    <mergeCell ref="A19:A29"/>
    <mergeCell ref="A284:A288"/>
    <mergeCell ref="A147:A155"/>
    <mergeCell ref="A30:A40"/>
    <mergeCell ref="A41:A48"/>
    <mergeCell ref="A49:A57"/>
    <mergeCell ref="A73:A80"/>
    <mergeCell ref="A98:A107"/>
    <mergeCell ref="A108:A119"/>
    <mergeCell ref="A120:A130"/>
    <mergeCell ref="A131:A137"/>
    <mergeCell ref="A138:A146"/>
    <mergeCell ref="A299:A303"/>
    <mergeCell ref="A304:A308"/>
    <mergeCell ref="A309:A313"/>
    <mergeCell ref="A271:A283"/>
    <mergeCell ref="A156:A170"/>
    <mergeCell ref="A182:A191"/>
    <mergeCell ref="A192:A199"/>
    <mergeCell ref="A200:A209"/>
    <mergeCell ref="A210:A219"/>
    <mergeCell ref="A220:A227"/>
    <mergeCell ref="A228:A236"/>
    <mergeCell ref="A237:A243"/>
    <mergeCell ref="A244:A252"/>
    <mergeCell ref="A253:A270"/>
    <mergeCell ref="A171:A173"/>
    <mergeCell ref="A174:A176"/>
  </mergeCells>
  <pageMargins left="0.75" right="0.75" top="1" bottom="1" header="0.5" footer="0.5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78A5A-2176-4EE2-AA64-75D57E898282}">
  <sheetPr codeName="Sheet30"/>
  <dimension ref="A1:O38"/>
  <sheetViews>
    <sheetView topLeftCell="A16" zoomScaleNormal="100" workbookViewId="0">
      <selection activeCell="H22" sqref="H22:H24"/>
    </sheetView>
  </sheetViews>
  <sheetFormatPr defaultColWidth="9" defaultRowHeight="15"/>
  <cols>
    <col min="1" max="1" width="6.140625" style="2" customWidth="1"/>
    <col min="2" max="2" width="17.7109375" style="2" customWidth="1"/>
    <col min="3" max="3" width="14.28515625" style="138" customWidth="1"/>
    <col min="4" max="4" width="13" style="138" customWidth="1"/>
    <col min="5" max="5" width="17.140625" style="2" customWidth="1"/>
    <col min="6" max="7" width="11.7109375" style="138" hidden="1" customWidth="1"/>
    <col min="8" max="8" width="12.28515625" style="164" customWidth="1"/>
    <col min="9" max="9" width="31.85546875" style="165" customWidth="1"/>
    <col min="10" max="10" width="14.28515625" style="164" customWidth="1"/>
    <col min="11" max="11" width="9" style="2"/>
    <col min="12" max="12" width="9" style="2" customWidth="1"/>
    <col min="13" max="13" width="9" style="2"/>
    <col min="14" max="15" width="9.7109375" style="175" customWidth="1"/>
    <col min="16" max="16384" width="9" style="2"/>
  </cols>
  <sheetData>
    <row r="1" spans="1:15" ht="23.25" customHeight="1">
      <c r="A1" s="897" t="s">
        <v>247</v>
      </c>
      <c r="B1" s="897"/>
      <c r="C1" s="897"/>
      <c r="D1" s="897"/>
      <c r="E1" s="897"/>
      <c r="F1" s="897"/>
      <c r="G1" s="897"/>
      <c r="H1" s="897"/>
      <c r="I1" s="897"/>
      <c r="J1" s="168">
        <v>1</v>
      </c>
      <c r="K1" s="896"/>
      <c r="L1" s="889" t="s">
        <v>211</v>
      </c>
      <c r="M1" s="889"/>
      <c r="N1" s="946" t="s">
        <v>223</v>
      </c>
      <c r="O1" s="946"/>
    </row>
    <row r="2" spans="1:15" s="6" customFormat="1" ht="24.95" customHeight="1">
      <c r="A2" s="701" t="s">
        <v>22</v>
      </c>
      <c r="B2" s="701" t="s">
        <v>160</v>
      </c>
      <c r="C2" s="947" t="s">
        <v>161</v>
      </c>
      <c r="D2" s="891" t="s">
        <v>163</v>
      </c>
      <c r="E2" s="892"/>
      <c r="F2" s="892"/>
      <c r="G2" s="893"/>
      <c r="H2" s="883" t="s">
        <v>222</v>
      </c>
      <c r="I2" s="884"/>
      <c r="J2" s="885"/>
      <c r="K2" s="896"/>
      <c r="L2" s="889"/>
      <c r="M2" s="889"/>
      <c r="N2" s="946"/>
      <c r="O2" s="946"/>
    </row>
    <row r="3" spans="1:15" s="6" customFormat="1" ht="24.95" customHeight="1">
      <c r="A3" s="702"/>
      <c r="B3" s="702"/>
      <c r="C3" s="899"/>
      <c r="D3" s="153" t="s">
        <v>164</v>
      </c>
      <c r="E3" s="154" t="s">
        <v>165</v>
      </c>
      <c r="F3" s="153" t="s">
        <v>166</v>
      </c>
      <c r="G3" s="153" t="s">
        <v>167</v>
      </c>
      <c r="H3" s="161" t="s">
        <v>164</v>
      </c>
      <c r="I3" s="162" t="s">
        <v>165</v>
      </c>
      <c r="J3" s="161" t="s">
        <v>229</v>
      </c>
      <c r="K3" s="896"/>
      <c r="L3" s="889"/>
      <c r="M3" s="889"/>
      <c r="N3" s="946"/>
      <c r="O3" s="946"/>
    </row>
    <row r="4" spans="1:15" s="6" customFormat="1" ht="24.95" customHeight="1">
      <c r="A4" s="881" t="s">
        <v>168</v>
      </c>
      <c r="B4" s="882"/>
      <c r="C4" s="882"/>
      <c r="D4" s="882"/>
      <c r="E4" s="882"/>
      <c r="F4" s="882"/>
      <c r="G4" s="882"/>
      <c r="H4" s="882"/>
      <c r="I4" s="882"/>
      <c r="J4" s="901"/>
      <c r="K4" s="896"/>
      <c r="L4" s="889"/>
      <c r="M4" s="889"/>
      <c r="N4" s="946"/>
      <c r="O4" s="946"/>
    </row>
    <row r="5" spans="1:15" ht="24.95" customHeight="1">
      <c r="A5" s="9">
        <v>1</v>
      </c>
      <c r="B5" s="155" t="s">
        <v>169</v>
      </c>
      <c r="C5" s="156">
        <v>330000000</v>
      </c>
      <c r="D5" s="156"/>
      <c r="E5" s="950"/>
      <c r="F5" s="156"/>
      <c r="G5" s="156"/>
      <c r="H5" s="163">
        <v>5000000</v>
      </c>
      <c r="I5" s="961" t="s">
        <v>248</v>
      </c>
      <c r="J5" s="163">
        <f>L5</f>
        <v>325000000</v>
      </c>
      <c r="K5" s="896"/>
      <c r="L5" s="887">
        <f>C5-H5</f>
        <v>325000000</v>
      </c>
      <c r="M5" s="888"/>
      <c r="N5" s="873">
        <f>C5-D5</f>
        <v>330000000</v>
      </c>
      <c r="O5" s="874"/>
    </row>
    <row r="6" spans="1:15" ht="24.95" customHeight="1">
      <c r="A6" s="9">
        <v>2</v>
      </c>
      <c r="B6" s="155" t="s">
        <v>170</v>
      </c>
      <c r="C6" s="156">
        <v>370000000</v>
      </c>
      <c r="D6" s="156"/>
      <c r="E6" s="951"/>
      <c r="F6" s="156"/>
      <c r="G6" s="156"/>
      <c r="H6" s="163">
        <v>16000000</v>
      </c>
      <c r="I6" s="962"/>
      <c r="J6" s="163">
        <f t="shared" ref="J6:J10" si="0">L6</f>
        <v>354000000</v>
      </c>
      <c r="K6" s="896"/>
      <c r="L6" s="887">
        <f t="shared" ref="L6:L38" si="1">C6-H6</f>
        <v>354000000</v>
      </c>
      <c r="M6" s="888"/>
      <c r="N6" s="873">
        <f t="shared" ref="N6:N38" si="2">C6-D6</f>
        <v>370000000</v>
      </c>
      <c r="O6" s="874"/>
    </row>
    <row r="7" spans="1:15" ht="24.95" customHeight="1">
      <c r="A7" s="9">
        <v>3</v>
      </c>
      <c r="B7" s="155" t="s">
        <v>171</v>
      </c>
      <c r="C7" s="156">
        <v>405000000</v>
      </c>
      <c r="D7" s="156"/>
      <c r="E7" s="951"/>
      <c r="F7" s="156"/>
      <c r="G7" s="156"/>
      <c r="H7" s="163">
        <v>19000000</v>
      </c>
      <c r="I7" s="962"/>
      <c r="J7" s="163">
        <f t="shared" si="0"/>
        <v>386000000</v>
      </c>
      <c r="K7" s="896"/>
      <c r="L7" s="887">
        <f t="shared" si="1"/>
        <v>386000000</v>
      </c>
      <c r="M7" s="888"/>
      <c r="N7" s="873">
        <f t="shared" si="2"/>
        <v>405000000</v>
      </c>
      <c r="O7" s="874"/>
    </row>
    <row r="8" spans="1:15" ht="24.95" customHeight="1">
      <c r="A8" s="9">
        <v>4</v>
      </c>
      <c r="B8" s="155" t="s">
        <v>172</v>
      </c>
      <c r="C8" s="156">
        <v>350000000</v>
      </c>
      <c r="D8" s="156"/>
      <c r="E8" s="951"/>
      <c r="F8" s="156"/>
      <c r="G8" s="156"/>
      <c r="H8" s="163">
        <v>6000000</v>
      </c>
      <c r="I8" s="962"/>
      <c r="J8" s="163">
        <f t="shared" si="0"/>
        <v>344000000</v>
      </c>
      <c r="K8" s="896"/>
      <c r="L8" s="887">
        <f t="shared" si="1"/>
        <v>344000000</v>
      </c>
      <c r="M8" s="888"/>
      <c r="N8" s="873">
        <f t="shared" si="2"/>
        <v>350000000</v>
      </c>
      <c r="O8" s="874"/>
    </row>
    <row r="9" spans="1:15" ht="24.95" customHeight="1">
      <c r="A9" s="9">
        <v>5</v>
      </c>
      <c r="B9" s="155" t="s">
        <v>173</v>
      </c>
      <c r="C9" s="156">
        <v>390000000</v>
      </c>
      <c r="D9" s="156"/>
      <c r="E9" s="951"/>
      <c r="F9" s="156"/>
      <c r="G9" s="156"/>
      <c r="H9" s="163">
        <v>16000000</v>
      </c>
      <c r="I9" s="962"/>
      <c r="J9" s="163">
        <f t="shared" si="0"/>
        <v>374000000</v>
      </c>
      <c r="K9" s="896"/>
      <c r="L9" s="887">
        <f t="shared" si="1"/>
        <v>374000000</v>
      </c>
      <c r="M9" s="888"/>
      <c r="N9" s="873">
        <f t="shared" si="2"/>
        <v>390000000</v>
      </c>
      <c r="O9" s="874"/>
    </row>
    <row r="10" spans="1:15" ht="24.95" customHeight="1">
      <c r="A10" s="9">
        <v>6</v>
      </c>
      <c r="B10" s="155" t="s">
        <v>174</v>
      </c>
      <c r="C10" s="156">
        <v>415000000</v>
      </c>
      <c r="D10" s="156"/>
      <c r="E10" s="952"/>
      <c r="F10" s="156"/>
      <c r="G10" s="156"/>
      <c r="H10" s="163">
        <v>17000000</v>
      </c>
      <c r="I10" s="963"/>
      <c r="J10" s="163">
        <f t="shared" si="0"/>
        <v>398000000</v>
      </c>
      <c r="K10" s="896"/>
      <c r="L10" s="887">
        <f t="shared" si="1"/>
        <v>398000000</v>
      </c>
      <c r="M10" s="888"/>
      <c r="N10" s="873">
        <f t="shared" si="2"/>
        <v>415000000</v>
      </c>
      <c r="O10" s="874"/>
    </row>
    <row r="11" spans="1:15" ht="24.95" customHeight="1">
      <c r="A11" s="881" t="s">
        <v>52</v>
      </c>
      <c r="B11" s="882"/>
      <c r="C11" s="882"/>
      <c r="D11" s="882"/>
      <c r="E11" s="882"/>
      <c r="F11" s="882"/>
      <c r="G11" s="882"/>
      <c r="H11" s="882"/>
      <c r="I11" s="882"/>
      <c r="J11" s="901"/>
      <c r="K11" s="896"/>
      <c r="L11" s="948">
        <f t="shared" si="1"/>
        <v>0</v>
      </c>
      <c r="M11" s="949"/>
      <c r="N11" s="873">
        <f t="shared" si="2"/>
        <v>0</v>
      </c>
      <c r="O11" s="874"/>
    </row>
    <row r="12" spans="1:15" ht="24.95" customHeight="1">
      <c r="A12" s="9">
        <v>1</v>
      </c>
      <c r="B12" s="155" t="s">
        <v>175</v>
      </c>
      <c r="C12" s="156">
        <v>426000000</v>
      </c>
      <c r="D12" s="156"/>
      <c r="E12" s="950"/>
      <c r="F12" s="156"/>
      <c r="G12" s="156"/>
      <c r="H12" s="163">
        <v>18000000</v>
      </c>
      <c r="I12" s="961" t="s">
        <v>248</v>
      </c>
      <c r="J12" s="163">
        <f>L12</f>
        <v>408000000</v>
      </c>
      <c r="K12" s="896"/>
      <c r="L12" s="887">
        <f>C12-H12</f>
        <v>408000000</v>
      </c>
      <c r="M12" s="888"/>
      <c r="N12" s="873">
        <f t="shared" si="2"/>
        <v>426000000</v>
      </c>
      <c r="O12" s="874"/>
    </row>
    <row r="13" spans="1:15" ht="24.95" customHeight="1">
      <c r="A13" s="9">
        <v>2</v>
      </c>
      <c r="B13" s="155" t="s">
        <v>176</v>
      </c>
      <c r="C13" s="156">
        <v>472000000</v>
      </c>
      <c r="D13" s="156"/>
      <c r="E13" s="953"/>
      <c r="F13" s="156"/>
      <c r="G13" s="156"/>
      <c r="H13" s="163">
        <v>17000000</v>
      </c>
      <c r="I13" s="962"/>
      <c r="J13" s="163">
        <f t="shared" ref="J13:J15" si="3">L13</f>
        <v>455000000</v>
      </c>
      <c r="K13" s="896"/>
      <c r="L13" s="887">
        <f t="shared" si="1"/>
        <v>455000000</v>
      </c>
      <c r="M13" s="888"/>
      <c r="N13" s="873">
        <f t="shared" si="2"/>
        <v>472000000</v>
      </c>
      <c r="O13" s="874"/>
    </row>
    <row r="14" spans="1:15" ht="24.95" customHeight="1">
      <c r="A14" s="9">
        <v>3</v>
      </c>
      <c r="B14" s="155" t="s">
        <v>177</v>
      </c>
      <c r="C14" s="156">
        <v>501000000</v>
      </c>
      <c r="D14" s="156"/>
      <c r="E14" s="953"/>
      <c r="F14" s="156"/>
      <c r="G14" s="156"/>
      <c r="H14" s="163">
        <v>6000000</v>
      </c>
      <c r="I14" s="962"/>
      <c r="J14" s="163">
        <f t="shared" si="3"/>
        <v>495000000</v>
      </c>
      <c r="K14" s="896"/>
      <c r="L14" s="887">
        <f t="shared" si="1"/>
        <v>495000000</v>
      </c>
      <c r="M14" s="888"/>
      <c r="N14" s="873">
        <f t="shared" si="2"/>
        <v>501000000</v>
      </c>
      <c r="O14" s="874"/>
    </row>
    <row r="15" spans="1:15" ht="24.95" customHeight="1">
      <c r="A15" s="9">
        <v>4</v>
      </c>
      <c r="B15" s="155" t="s">
        <v>178</v>
      </c>
      <c r="C15" s="156">
        <v>542000000</v>
      </c>
      <c r="D15" s="156"/>
      <c r="E15" s="954"/>
      <c r="F15" s="156"/>
      <c r="G15" s="156"/>
      <c r="H15" s="163">
        <v>7000000</v>
      </c>
      <c r="I15" s="963"/>
      <c r="J15" s="163">
        <f t="shared" si="3"/>
        <v>535000000</v>
      </c>
      <c r="K15" s="896"/>
      <c r="L15" s="887">
        <f t="shared" si="1"/>
        <v>535000000</v>
      </c>
      <c r="M15" s="888"/>
      <c r="N15" s="873">
        <f t="shared" si="2"/>
        <v>542000000</v>
      </c>
      <c r="O15" s="874"/>
    </row>
    <row r="16" spans="1:15" ht="24.95" customHeight="1">
      <c r="A16" s="881" t="s">
        <v>53</v>
      </c>
      <c r="B16" s="882"/>
      <c r="C16" s="882"/>
      <c r="D16" s="882"/>
      <c r="E16" s="882"/>
      <c r="F16" s="882"/>
      <c r="G16" s="882"/>
      <c r="H16" s="882"/>
      <c r="I16" s="882"/>
      <c r="J16" s="901"/>
      <c r="K16" s="896"/>
      <c r="L16" s="948">
        <f t="shared" si="1"/>
        <v>0</v>
      </c>
      <c r="M16" s="949"/>
      <c r="N16" s="873">
        <f t="shared" si="2"/>
        <v>0</v>
      </c>
      <c r="O16" s="874"/>
    </row>
    <row r="17" spans="1:15" ht="24.95" customHeight="1">
      <c r="A17" s="9">
        <v>1</v>
      </c>
      <c r="B17" s="155" t="s">
        <v>179</v>
      </c>
      <c r="C17" s="156">
        <v>580000000</v>
      </c>
      <c r="D17" s="156"/>
      <c r="E17" s="950"/>
      <c r="F17" s="156"/>
      <c r="G17" s="156"/>
      <c r="H17" s="163">
        <f>11000000+15000000</f>
        <v>26000000</v>
      </c>
      <c r="I17" s="961" t="s">
        <v>248</v>
      </c>
      <c r="J17" s="163">
        <f>L17</f>
        <v>554000000</v>
      </c>
      <c r="K17" s="896"/>
      <c r="L17" s="887">
        <f t="shared" si="1"/>
        <v>554000000</v>
      </c>
      <c r="M17" s="888"/>
      <c r="N17" s="873">
        <f t="shared" si="2"/>
        <v>580000000</v>
      </c>
      <c r="O17" s="874"/>
    </row>
    <row r="18" spans="1:15" ht="24.95" customHeight="1">
      <c r="A18" s="9">
        <v>2</v>
      </c>
      <c r="B18" s="155" t="s">
        <v>180</v>
      </c>
      <c r="C18" s="156">
        <v>655000000</v>
      </c>
      <c r="D18" s="156"/>
      <c r="E18" s="951"/>
      <c r="F18" s="156"/>
      <c r="G18" s="156"/>
      <c r="H18" s="163">
        <f>12000000+15000000</f>
        <v>27000000</v>
      </c>
      <c r="I18" s="962"/>
      <c r="J18" s="163">
        <f t="shared" ref="J18:J20" si="4">L18</f>
        <v>628000000</v>
      </c>
      <c r="K18" s="896"/>
      <c r="L18" s="887">
        <f t="shared" si="1"/>
        <v>628000000</v>
      </c>
      <c r="M18" s="888"/>
      <c r="N18" s="873">
        <f t="shared" si="2"/>
        <v>655000000</v>
      </c>
      <c r="O18" s="874"/>
    </row>
    <row r="19" spans="1:15" ht="24.95" customHeight="1">
      <c r="A19" s="9">
        <v>3</v>
      </c>
      <c r="B19" s="155" t="s">
        <v>181</v>
      </c>
      <c r="C19" s="156">
        <v>699000000</v>
      </c>
      <c r="D19" s="156"/>
      <c r="E19" s="951"/>
      <c r="F19" s="156"/>
      <c r="G19" s="156"/>
      <c r="H19" s="163">
        <f>13000000+15000000</f>
        <v>28000000</v>
      </c>
      <c r="I19" s="962"/>
      <c r="J19" s="163">
        <f t="shared" si="4"/>
        <v>671000000</v>
      </c>
      <c r="K19" s="896"/>
      <c r="L19" s="887">
        <f t="shared" si="1"/>
        <v>671000000</v>
      </c>
      <c r="M19" s="888"/>
      <c r="N19" s="873">
        <f t="shared" si="2"/>
        <v>699000000</v>
      </c>
      <c r="O19" s="874"/>
    </row>
    <row r="20" spans="1:15" ht="24.95" customHeight="1">
      <c r="A20" s="9">
        <v>4</v>
      </c>
      <c r="B20" s="155" t="s">
        <v>182</v>
      </c>
      <c r="C20" s="156">
        <v>769000000</v>
      </c>
      <c r="D20" s="156"/>
      <c r="E20" s="952"/>
      <c r="F20" s="156"/>
      <c r="G20" s="156"/>
      <c r="H20" s="163">
        <f>14000000+20000000</f>
        <v>34000000</v>
      </c>
      <c r="I20" s="963"/>
      <c r="J20" s="163">
        <f t="shared" si="4"/>
        <v>735000000</v>
      </c>
      <c r="K20" s="896"/>
      <c r="L20" s="887">
        <f t="shared" si="1"/>
        <v>735000000</v>
      </c>
      <c r="M20" s="888"/>
      <c r="N20" s="873">
        <f t="shared" si="2"/>
        <v>769000000</v>
      </c>
      <c r="O20" s="874"/>
    </row>
    <row r="21" spans="1:15" ht="24.95" customHeight="1">
      <c r="A21" s="881" t="s">
        <v>54</v>
      </c>
      <c r="B21" s="882"/>
      <c r="C21" s="882"/>
      <c r="D21" s="882"/>
      <c r="E21" s="882"/>
      <c r="F21" s="882"/>
      <c r="G21" s="882"/>
      <c r="H21" s="882"/>
      <c r="I21" s="882"/>
      <c r="J21" s="901"/>
      <c r="K21" s="896"/>
      <c r="L21" s="948">
        <f t="shared" si="1"/>
        <v>0</v>
      </c>
      <c r="M21" s="949"/>
      <c r="N21" s="873">
        <f t="shared" si="2"/>
        <v>0</v>
      </c>
      <c r="O21" s="874"/>
    </row>
    <row r="22" spans="1:15" ht="24.95" customHeight="1">
      <c r="A22" s="9">
        <v>1</v>
      </c>
      <c r="B22" s="155" t="s">
        <v>183</v>
      </c>
      <c r="C22" s="156">
        <v>636000000</v>
      </c>
      <c r="D22" s="156"/>
      <c r="E22" s="950"/>
      <c r="F22" s="156"/>
      <c r="G22" s="156"/>
      <c r="H22" s="163">
        <v>61000000</v>
      </c>
      <c r="I22" s="961" t="s">
        <v>248</v>
      </c>
      <c r="J22" s="163">
        <f>L22</f>
        <v>575000000</v>
      </c>
      <c r="K22" s="896"/>
      <c r="L22" s="887">
        <f t="shared" si="1"/>
        <v>575000000</v>
      </c>
      <c r="M22" s="888"/>
      <c r="N22" s="873">
        <f t="shared" si="2"/>
        <v>636000000</v>
      </c>
      <c r="O22" s="874"/>
    </row>
    <row r="23" spans="1:15" ht="24.95" customHeight="1">
      <c r="A23" s="9">
        <v>2</v>
      </c>
      <c r="B23" s="155" t="s">
        <v>184</v>
      </c>
      <c r="C23" s="156">
        <v>699000000</v>
      </c>
      <c r="D23" s="156"/>
      <c r="E23" s="953"/>
      <c r="F23" s="156"/>
      <c r="G23" s="156"/>
      <c r="H23" s="163">
        <v>62000000</v>
      </c>
      <c r="I23" s="962"/>
      <c r="J23" s="163">
        <f t="shared" ref="J23:J24" si="5">L23</f>
        <v>637000000</v>
      </c>
      <c r="K23" s="896"/>
      <c r="L23" s="887">
        <f t="shared" si="1"/>
        <v>637000000</v>
      </c>
      <c r="M23" s="888"/>
      <c r="N23" s="873">
        <f t="shared" si="2"/>
        <v>699000000</v>
      </c>
      <c r="O23" s="874"/>
    </row>
    <row r="24" spans="1:15" ht="24.95" customHeight="1">
      <c r="A24" s="9">
        <v>3</v>
      </c>
      <c r="B24" s="155" t="s">
        <v>185</v>
      </c>
      <c r="C24" s="156">
        <v>750000000</v>
      </c>
      <c r="D24" s="156"/>
      <c r="E24" s="954"/>
      <c r="F24" s="156"/>
      <c r="G24" s="156"/>
      <c r="H24" s="163">
        <v>63000000</v>
      </c>
      <c r="I24" s="963"/>
      <c r="J24" s="163">
        <f t="shared" si="5"/>
        <v>687000000</v>
      </c>
      <c r="K24" s="896"/>
      <c r="L24" s="887">
        <f t="shared" si="1"/>
        <v>687000000</v>
      </c>
      <c r="M24" s="888"/>
      <c r="N24" s="873">
        <f t="shared" si="2"/>
        <v>750000000</v>
      </c>
      <c r="O24" s="874"/>
    </row>
    <row r="25" spans="1:15" ht="24.95" customHeight="1">
      <c r="A25" s="881" t="s">
        <v>55</v>
      </c>
      <c r="B25" s="882"/>
      <c r="C25" s="882"/>
      <c r="D25" s="882"/>
      <c r="E25" s="882"/>
      <c r="F25" s="882"/>
      <c r="G25" s="882"/>
      <c r="H25" s="882"/>
      <c r="I25" s="882"/>
      <c r="J25" s="901"/>
      <c r="K25" s="896"/>
      <c r="L25" s="948">
        <f t="shared" si="1"/>
        <v>0</v>
      </c>
      <c r="M25" s="949"/>
      <c r="N25" s="873">
        <f t="shared" ref="N25" si="6">E25-J25</f>
        <v>0</v>
      </c>
      <c r="O25" s="900"/>
    </row>
    <row r="26" spans="1:15" ht="24.95" customHeight="1">
      <c r="A26" s="9">
        <v>1</v>
      </c>
      <c r="B26" s="155" t="s">
        <v>186</v>
      </c>
      <c r="C26" s="156">
        <v>799000000</v>
      </c>
      <c r="D26" s="156"/>
      <c r="E26" s="950"/>
      <c r="F26" s="156"/>
      <c r="G26" s="156"/>
      <c r="H26" s="163">
        <v>71000000</v>
      </c>
      <c r="I26" s="961" t="s">
        <v>248</v>
      </c>
      <c r="J26" s="163">
        <f>L26</f>
        <v>728000000</v>
      </c>
      <c r="K26" s="896"/>
      <c r="L26" s="887">
        <f t="shared" si="1"/>
        <v>728000000</v>
      </c>
      <c r="M26" s="888"/>
      <c r="N26" s="873">
        <f t="shared" si="2"/>
        <v>799000000</v>
      </c>
      <c r="O26" s="874"/>
    </row>
    <row r="27" spans="1:15" ht="24.95" customHeight="1">
      <c r="A27" s="9">
        <v>2</v>
      </c>
      <c r="B27" s="155" t="s">
        <v>187</v>
      </c>
      <c r="C27" s="156">
        <v>878000000</v>
      </c>
      <c r="D27" s="156"/>
      <c r="E27" s="951"/>
      <c r="F27" s="156"/>
      <c r="G27" s="156"/>
      <c r="H27" s="163">
        <v>74000000</v>
      </c>
      <c r="I27" s="962"/>
      <c r="J27" s="163">
        <f t="shared" ref="J27:J29" si="7">L27</f>
        <v>804000000</v>
      </c>
      <c r="K27" s="896"/>
      <c r="L27" s="887">
        <f t="shared" si="1"/>
        <v>804000000</v>
      </c>
      <c r="M27" s="888"/>
      <c r="N27" s="873">
        <f t="shared" si="2"/>
        <v>878000000</v>
      </c>
      <c r="O27" s="874"/>
    </row>
    <row r="28" spans="1:15" ht="24.95" customHeight="1">
      <c r="A28" s="9">
        <v>3</v>
      </c>
      <c r="B28" s="155" t="s">
        <v>188</v>
      </c>
      <c r="C28" s="156">
        <v>932000000</v>
      </c>
      <c r="D28" s="156"/>
      <c r="E28" s="951"/>
      <c r="F28" s="156"/>
      <c r="G28" s="156"/>
      <c r="H28" s="163">
        <v>76000000</v>
      </c>
      <c r="I28" s="962"/>
      <c r="J28" s="163">
        <f t="shared" si="7"/>
        <v>856000000</v>
      </c>
      <c r="K28" s="896"/>
      <c r="L28" s="887">
        <f t="shared" si="1"/>
        <v>856000000</v>
      </c>
      <c r="M28" s="888"/>
      <c r="N28" s="873">
        <f t="shared" si="2"/>
        <v>932000000</v>
      </c>
      <c r="O28" s="874"/>
    </row>
    <row r="29" spans="1:15" ht="24.95" customHeight="1">
      <c r="A29" s="9">
        <v>4</v>
      </c>
      <c r="B29" s="155" t="s">
        <v>48</v>
      </c>
      <c r="C29" s="156">
        <v>940000000</v>
      </c>
      <c r="D29" s="156"/>
      <c r="E29" s="952"/>
      <c r="F29" s="156"/>
      <c r="G29" s="156"/>
      <c r="H29" s="163">
        <v>76000000</v>
      </c>
      <c r="I29" s="963"/>
      <c r="J29" s="163">
        <f t="shared" si="7"/>
        <v>864000000</v>
      </c>
      <c r="K29" s="896"/>
      <c r="L29" s="887">
        <f t="shared" si="1"/>
        <v>864000000</v>
      </c>
      <c r="M29" s="888"/>
      <c r="N29" s="873">
        <f t="shared" si="2"/>
        <v>940000000</v>
      </c>
      <c r="O29" s="874"/>
    </row>
    <row r="30" spans="1:15" ht="24.95" customHeight="1">
      <c r="A30" s="881" t="s">
        <v>56</v>
      </c>
      <c r="B30" s="882"/>
      <c r="C30" s="882"/>
      <c r="D30" s="882"/>
      <c r="E30" s="882"/>
      <c r="F30" s="882"/>
      <c r="G30" s="882"/>
      <c r="H30" s="882"/>
      <c r="I30" s="882"/>
      <c r="J30" s="901"/>
      <c r="K30" s="896"/>
      <c r="L30" s="948">
        <f t="shared" si="1"/>
        <v>0</v>
      </c>
      <c r="M30" s="949"/>
      <c r="N30" s="873">
        <f t="shared" ref="N30" si="8">E30-J30</f>
        <v>0</v>
      </c>
      <c r="O30" s="900"/>
    </row>
    <row r="31" spans="1:15" ht="24.95" customHeight="1">
      <c r="A31" s="9">
        <v>1</v>
      </c>
      <c r="B31" s="155" t="s">
        <v>189</v>
      </c>
      <c r="C31" s="156">
        <v>1030000000</v>
      </c>
      <c r="D31" s="955"/>
      <c r="E31" s="950"/>
      <c r="F31" s="156"/>
      <c r="G31" s="156"/>
      <c r="H31" s="163">
        <v>19000000</v>
      </c>
      <c r="I31" s="961" t="s">
        <v>248</v>
      </c>
      <c r="J31" s="163">
        <f>L31</f>
        <v>1011000000</v>
      </c>
      <c r="K31" s="896"/>
      <c r="L31" s="887">
        <f t="shared" si="1"/>
        <v>1011000000</v>
      </c>
      <c r="M31" s="888"/>
      <c r="N31" s="873">
        <f>C31-D31</f>
        <v>1030000000</v>
      </c>
      <c r="O31" s="874"/>
    </row>
    <row r="32" spans="1:15" ht="24.95" customHeight="1">
      <c r="A32" s="9">
        <v>2</v>
      </c>
      <c r="B32" s="155" t="s">
        <v>190</v>
      </c>
      <c r="C32" s="156">
        <v>1190000000</v>
      </c>
      <c r="D32" s="956"/>
      <c r="E32" s="951"/>
      <c r="F32" s="156"/>
      <c r="G32" s="156"/>
      <c r="H32" s="163">
        <v>20000000</v>
      </c>
      <c r="I32" s="962"/>
      <c r="J32" s="163">
        <f t="shared" ref="J32:J36" si="9">L32</f>
        <v>1170000000</v>
      </c>
      <c r="K32" s="896"/>
      <c r="L32" s="887">
        <f t="shared" si="1"/>
        <v>1170000000</v>
      </c>
      <c r="M32" s="888"/>
      <c r="N32" s="873">
        <f t="shared" si="2"/>
        <v>1190000000</v>
      </c>
      <c r="O32" s="874"/>
    </row>
    <row r="33" spans="1:15" ht="24.95" customHeight="1">
      <c r="A33" s="9">
        <v>2</v>
      </c>
      <c r="B33" s="155" t="s">
        <v>191</v>
      </c>
      <c r="C33" s="156">
        <v>1240000000</v>
      </c>
      <c r="D33" s="956"/>
      <c r="E33" s="951"/>
      <c r="F33" s="156"/>
      <c r="G33" s="156"/>
      <c r="H33" s="163">
        <v>20000000</v>
      </c>
      <c r="I33" s="962"/>
      <c r="J33" s="163">
        <f t="shared" si="9"/>
        <v>1220000000</v>
      </c>
      <c r="K33" s="896"/>
      <c r="L33" s="887">
        <f t="shared" si="1"/>
        <v>1220000000</v>
      </c>
      <c r="M33" s="888"/>
      <c r="N33" s="873">
        <f t="shared" si="2"/>
        <v>1240000000</v>
      </c>
      <c r="O33" s="874"/>
    </row>
    <row r="34" spans="1:15" ht="24.95" customHeight="1">
      <c r="A34" s="9">
        <v>3</v>
      </c>
      <c r="B34" s="155" t="s">
        <v>192</v>
      </c>
      <c r="C34" s="156">
        <v>1130000000</v>
      </c>
      <c r="D34" s="956"/>
      <c r="E34" s="951"/>
      <c r="F34" s="156"/>
      <c r="G34" s="156"/>
      <c r="H34" s="163">
        <v>20000000</v>
      </c>
      <c r="I34" s="962"/>
      <c r="J34" s="163">
        <f t="shared" si="9"/>
        <v>1110000000</v>
      </c>
      <c r="K34" s="896"/>
      <c r="L34" s="887">
        <f t="shared" si="1"/>
        <v>1110000000</v>
      </c>
      <c r="M34" s="888"/>
      <c r="N34" s="873">
        <f t="shared" si="2"/>
        <v>1130000000</v>
      </c>
      <c r="O34" s="874"/>
    </row>
    <row r="35" spans="1:15" ht="24.95" customHeight="1">
      <c r="A35" s="9">
        <v>5</v>
      </c>
      <c r="B35" s="155" t="s">
        <v>193</v>
      </c>
      <c r="C35" s="156">
        <v>1290000000</v>
      </c>
      <c r="D35" s="956"/>
      <c r="E35" s="951"/>
      <c r="F35" s="156"/>
      <c r="G35" s="156"/>
      <c r="H35" s="163">
        <v>20000000</v>
      </c>
      <c r="I35" s="962"/>
      <c r="J35" s="163">
        <f t="shared" si="9"/>
        <v>1270000000</v>
      </c>
      <c r="K35" s="896"/>
      <c r="L35" s="887">
        <f t="shared" si="1"/>
        <v>1270000000</v>
      </c>
      <c r="M35" s="888"/>
      <c r="N35" s="873">
        <f t="shared" si="2"/>
        <v>1290000000</v>
      </c>
      <c r="O35" s="874"/>
    </row>
    <row r="36" spans="1:15" ht="24.95" customHeight="1">
      <c r="A36" s="9">
        <v>4</v>
      </c>
      <c r="B36" s="155" t="s">
        <v>194</v>
      </c>
      <c r="C36" s="156">
        <v>1340000000</v>
      </c>
      <c r="D36" s="957"/>
      <c r="E36" s="952"/>
      <c r="F36" s="156"/>
      <c r="G36" s="156"/>
      <c r="H36" s="163">
        <v>20000000</v>
      </c>
      <c r="I36" s="963"/>
      <c r="J36" s="163">
        <f t="shared" si="9"/>
        <v>1320000000</v>
      </c>
      <c r="K36" s="896"/>
      <c r="L36" s="887">
        <f t="shared" si="1"/>
        <v>1320000000</v>
      </c>
      <c r="M36" s="888"/>
      <c r="N36" s="873">
        <f t="shared" si="2"/>
        <v>1340000000</v>
      </c>
      <c r="O36" s="874"/>
    </row>
    <row r="37" spans="1:15" ht="24.95" customHeight="1">
      <c r="A37" s="881" t="s">
        <v>50</v>
      </c>
      <c r="B37" s="882"/>
      <c r="C37" s="882"/>
      <c r="D37" s="882"/>
      <c r="E37" s="882"/>
      <c r="F37" s="882"/>
      <c r="G37" s="882"/>
      <c r="H37" s="882"/>
      <c r="I37" s="882"/>
      <c r="J37" s="901"/>
      <c r="K37" s="896"/>
      <c r="L37" s="948">
        <f t="shared" si="1"/>
        <v>0</v>
      </c>
      <c r="M37" s="949"/>
      <c r="N37" s="873">
        <f t="shared" ref="N37" si="10">E37-J37</f>
        <v>0</v>
      </c>
      <c r="O37" s="900"/>
    </row>
    <row r="38" spans="1:15" ht="61.9" customHeight="1">
      <c r="A38" s="9">
        <v>1</v>
      </c>
      <c r="B38" s="155" t="s">
        <v>49</v>
      </c>
      <c r="C38" s="156">
        <v>1080000000</v>
      </c>
      <c r="D38" s="156">
        <v>105000000</v>
      </c>
      <c r="E38" s="157" t="s">
        <v>195</v>
      </c>
      <c r="F38" s="958" t="s">
        <v>196</v>
      </c>
      <c r="G38" s="959"/>
      <c r="H38" s="959"/>
      <c r="I38" s="959"/>
      <c r="J38" s="960"/>
      <c r="K38" s="896"/>
      <c r="L38" s="887">
        <f t="shared" si="1"/>
        <v>1080000000</v>
      </c>
      <c r="M38" s="888"/>
      <c r="N38" s="873">
        <f t="shared" si="2"/>
        <v>975000000</v>
      </c>
      <c r="O38" s="874"/>
    </row>
  </sheetData>
  <mergeCells count="98">
    <mergeCell ref="F38:J38"/>
    <mergeCell ref="L38:M38"/>
    <mergeCell ref="N38:O38"/>
    <mergeCell ref="I5:I10"/>
    <mergeCell ref="I12:I15"/>
    <mergeCell ref="I17:I20"/>
    <mergeCell ref="I22:I24"/>
    <mergeCell ref="I26:I29"/>
    <mergeCell ref="I31:I36"/>
    <mergeCell ref="L35:M35"/>
    <mergeCell ref="N35:O35"/>
    <mergeCell ref="L36:M36"/>
    <mergeCell ref="N36:O36"/>
    <mergeCell ref="A37:J37"/>
    <mergeCell ref="L37:M37"/>
    <mergeCell ref="N37:O37"/>
    <mergeCell ref="D31:D36"/>
    <mergeCell ref="E31:E36"/>
    <mergeCell ref="L31:M31"/>
    <mergeCell ref="N31:O31"/>
    <mergeCell ref="L32:M32"/>
    <mergeCell ref="N32:O32"/>
    <mergeCell ref="L33:M33"/>
    <mergeCell ref="N33:O33"/>
    <mergeCell ref="L34:M34"/>
    <mergeCell ref="N34:O34"/>
    <mergeCell ref="L28:M28"/>
    <mergeCell ref="N28:O28"/>
    <mergeCell ref="L29:M29"/>
    <mergeCell ref="N29:O29"/>
    <mergeCell ref="A30:J30"/>
    <mergeCell ref="L30:M30"/>
    <mergeCell ref="N30:O30"/>
    <mergeCell ref="E26:E29"/>
    <mergeCell ref="L26:M26"/>
    <mergeCell ref="N26:O26"/>
    <mergeCell ref="L27:M27"/>
    <mergeCell ref="N27:O27"/>
    <mergeCell ref="A25:J25"/>
    <mergeCell ref="L25:M25"/>
    <mergeCell ref="N25:O25"/>
    <mergeCell ref="E22:E24"/>
    <mergeCell ref="L22:M22"/>
    <mergeCell ref="N22:O22"/>
    <mergeCell ref="L23:M23"/>
    <mergeCell ref="N23:O23"/>
    <mergeCell ref="A21:J21"/>
    <mergeCell ref="L21:M21"/>
    <mergeCell ref="N21:O21"/>
    <mergeCell ref="L24:M24"/>
    <mergeCell ref="N24:O24"/>
    <mergeCell ref="A16:J16"/>
    <mergeCell ref="L16:M16"/>
    <mergeCell ref="N16:O16"/>
    <mergeCell ref="E17:E20"/>
    <mergeCell ref="L17:M17"/>
    <mergeCell ref="N17:O17"/>
    <mergeCell ref="L18:M18"/>
    <mergeCell ref="N18:O18"/>
    <mergeCell ref="L19:M19"/>
    <mergeCell ref="N19:O19"/>
    <mergeCell ref="L20:M20"/>
    <mergeCell ref="N20:O20"/>
    <mergeCell ref="E12:E15"/>
    <mergeCell ref="L12:M12"/>
    <mergeCell ref="N12:O12"/>
    <mergeCell ref="L13:M13"/>
    <mergeCell ref="N13:O13"/>
    <mergeCell ref="L14:M14"/>
    <mergeCell ref="N14:O14"/>
    <mergeCell ref="L15:M15"/>
    <mergeCell ref="N15:O15"/>
    <mergeCell ref="E5:E10"/>
    <mergeCell ref="L5:M5"/>
    <mergeCell ref="N5:O5"/>
    <mergeCell ref="L6:M6"/>
    <mergeCell ref="N6:O6"/>
    <mergeCell ref="L7:M7"/>
    <mergeCell ref="N7:O7"/>
    <mergeCell ref="L8:M8"/>
    <mergeCell ref="N8:O8"/>
    <mergeCell ref="L9:M9"/>
    <mergeCell ref="A1:I1"/>
    <mergeCell ref="K1:K38"/>
    <mergeCell ref="L1:M4"/>
    <mergeCell ref="N1:O4"/>
    <mergeCell ref="A2:A3"/>
    <mergeCell ref="B2:B3"/>
    <mergeCell ref="C2:C3"/>
    <mergeCell ref="D2:G2"/>
    <mergeCell ref="H2:J2"/>
    <mergeCell ref="A4:J4"/>
    <mergeCell ref="N9:O9"/>
    <mergeCell ref="L10:M10"/>
    <mergeCell ref="N10:O10"/>
    <mergeCell ref="A11:J11"/>
    <mergeCell ref="L11:M11"/>
    <mergeCell ref="N11:O11"/>
  </mergeCells>
  <pageMargins left="0.13" right="0.19" top="0.18" bottom="0.2" header="0.3" footer="0.3"/>
  <pageSetup paperSize="9" scale="8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L300"/>
  <sheetViews>
    <sheetView workbookViewId="0">
      <selection activeCell="I14" sqref="I14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9.140625" style="1"/>
    <col min="9" max="9" width="9.85546875" style="1" bestFit="1" customWidth="1"/>
    <col min="10" max="10" width="13.85546875" style="54" bestFit="1" customWidth="1"/>
    <col min="11" max="11" width="12.85546875" style="1" customWidth="1"/>
    <col min="12" max="12" width="3.28515625" style="125" customWidth="1"/>
    <col min="13" max="16384" width="9.140625" style="1"/>
  </cols>
  <sheetData>
    <row r="1" spans="1:12" ht="16.5" customHeight="1">
      <c r="A1" s="778" t="s">
        <v>9</v>
      </c>
      <c r="B1" s="778"/>
      <c r="C1" s="778"/>
      <c r="D1" s="778"/>
      <c r="E1" s="778"/>
      <c r="F1" s="778"/>
      <c r="G1" s="778"/>
    </row>
    <row r="2" spans="1:12" ht="16.5" customHeight="1">
      <c r="A2" s="779" t="s">
        <v>15</v>
      </c>
      <c r="B2" s="779"/>
      <c r="C2" s="779"/>
      <c r="D2" s="780"/>
      <c r="E2" s="780"/>
      <c r="F2" s="780"/>
      <c r="G2" s="780"/>
    </row>
    <row r="3" spans="1:12" ht="16.5" customHeight="1">
      <c r="A3" s="781" t="s">
        <v>36</v>
      </c>
      <c r="B3" s="781"/>
      <c r="C3" s="781"/>
      <c r="D3" s="70">
        <f>'Thuế chấp'!D3</f>
        <v>846040000</v>
      </c>
      <c r="E3" s="782"/>
      <c r="F3" s="782"/>
      <c r="G3" s="782"/>
    </row>
    <row r="4" spans="1:12" ht="16.5" customHeight="1">
      <c r="A4" s="776" t="s">
        <v>8</v>
      </c>
      <c r="B4" s="776"/>
      <c r="C4" s="776"/>
      <c r="D4" s="123">
        <f>'Thuế chấp'!D4</f>
        <v>761436000</v>
      </c>
      <c r="E4" s="777" t="s">
        <v>12</v>
      </c>
      <c r="F4" s="777"/>
      <c r="G4" s="24">
        <v>12</v>
      </c>
    </row>
    <row r="5" spans="1:12" ht="16.5" customHeight="1">
      <c r="A5" s="776" t="s">
        <v>7</v>
      </c>
      <c r="B5" s="776"/>
      <c r="C5" s="776"/>
      <c r="D5" s="124">
        <v>36</v>
      </c>
      <c r="E5" s="777" t="s">
        <v>11</v>
      </c>
      <c r="F5" s="777"/>
      <c r="G5" s="25">
        <f>'Thuế chấp'!G5</f>
        <v>9.2499999999999999E-2</v>
      </c>
      <c r="L5" s="125">
        <v>12</v>
      </c>
    </row>
    <row r="6" spans="1:12" ht="16.5" customHeight="1">
      <c r="A6" s="776" t="s">
        <v>6</v>
      </c>
      <c r="B6" s="776"/>
      <c r="C6" s="776"/>
      <c r="D6" s="58">
        <f>'Thuế chấp'!D6</f>
        <v>6.9000000000000006E-2</v>
      </c>
      <c r="E6" s="777" t="s">
        <v>10</v>
      </c>
      <c r="F6" s="777"/>
      <c r="G6" s="69">
        <f ca="1">'Thuế chấp'!G6</f>
        <v>45958</v>
      </c>
      <c r="L6" s="125">
        <v>24</v>
      </c>
    </row>
    <row r="7" spans="1:12" ht="16.5" customHeight="1">
      <c r="A7" s="28"/>
      <c r="B7" s="29"/>
      <c r="C7" s="30"/>
      <c r="D7" s="31"/>
      <c r="E7" s="964" t="s">
        <v>13</v>
      </c>
      <c r="F7" s="965"/>
      <c r="G7" s="124"/>
      <c r="L7" s="125">
        <v>36</v>
      </c>
    </row>
    <row r="8" spans="1:12" ht="16.5" customHeight="1">
      <c r="A8" s="788">
        <f>D5</f>
        <v>36</v>
      </c>
      <c r="B8" s="788"/>
      <c r="C8" s="788"/>
      <c r="D8" s="788"/>
      <c r="E8" s="788"/>
      <c r="F8" s="788"/>
      <c r="G8" s="166" t="s">
        <v>138</v>
      </c>
      <c r="L8" s="125">
        <v>48</v>
      </c>
    </row>
    <row r="9" spans="1:12" s="6" customFormat="1" ht="16.5" customHeight="1">
      <c r="A9" s="22" t="s">
        <v>2</v>
      </c>
      <c r="B9" s="23" t="s">
        <v>0</v>
      </c>
      <c r="C9" s="23" t="s">
        <v>1</v>
      </c>
      <c r="D9" s="23" t="s">
        <v>3</v>
      </c>
      <c r="E9" s="22" t="s">
        <v>4</v>
      </c>
      <c r="F9" s="47" t="s">
        <v>14</v>
      </c>
      <c r="G9" s="23" t="s">
        <v>5</v>
      </c>
      <c r="J9" s="138"/>
      <c r="L9" s="126">
        <v>60</v>
      </c>
    </row>
    <row r="10" spans="1:12" ht="16.5" customHeight="1">
      <c r="A10" s="7">
        <f ca="1">$G$6</f>
        <v>45958</v>
      </c>
      <c r="B10" s="8">
        <v>0</v>
      </c>
      <c r="C10" s="9"/>
      <c r="D10" s="10"/>
      <c r="E10" s="11"/>
      <c r="F10" s="48"/>
      <c r="G10" s="12">
        <f>$D4-D10</f>
        <v>761436000</v>
      </c>
      <c r="J10" s="56"/>
      <c r="K10" s="54"/>
      <c r="L10" s="125">
        <v>72</v>
      </c>
    </row>
    <row r="11" spans="1:12" ht="16.5" customHeight="1">
      <c r="A11" s="7">
        <f t="shared" ref="A11:A74" ca="1" si="0">IF(B10&lt;$D$5,DATE(YEAR(A10),MONTH(A10)+1,DAY(A10)),IF(B10=$D$5,"Tổng",""))</f>
        <v>45989</v>
      </c>
      <c r="B11" s="8">
        <f t="shared" ref="B11:B74" si="1">IF(B10&lt;$D$5,B10+1,"")</f>
        <v>1</v>
      </c>
      <c r="C11" s="9">
        <f ca="1">IF(B11&lt;&gt;"",A11-A10,"")</f>
        <v>31</v>
      </c>
      <c r="D11" s="12">
        <f>IF($B10&lt;$D$5,IF(B10&lt;$G$7,0,$D$4/($D$5-$G$7)),IF($B10=$D$5,$D$4,""))</f>
        <v>21151000</v>
      </c>
      <c r="E11" s="13">
        <f ca="1">IF(AND($B11&lt;&gt;"",$B11&lt;=$G$4),$G10*C11*$D$6/360,IF(B11&lt;&gt;"",$G10*C11*$G$5/360,IF(AND(B10&lt;&gt;"",B10=$D$5),SUM($E$10:E10),"")))</f>
        <v>4524198.9000000004</v>
      </c>
      <c r="F11" s="49">
        <f ca="1">IF(D11&lt;&gt;"",D11+E11,"")</f>
        <v>25675198.899999999</v>
      </c>
      <c r="G11" s="12">
        <f>IF($B11&lt;&gt;"",G10-D11,"")</f>
        <v>740285000</v>
      </c>
      <c r="I11" s="14"/>
      <c r="L11" s="125">
        <v>84</v>
      </c>
    </row>
    <row r="12" spans="1:12" ht="16.5" customHeight="1">
      <c r="A12" s="7">
        <f t="shared" ca="1" si="0"/>
        <v>46019</v>
      </c>
      <c r="B12" s="8">
        <f t="shared" si="1"/>
        <v>2</v>
      </c>
      <c r="C12" s="9">
        <f t="shared" ref="C12:C75" ca="1" si="2">IF(B12&lt;&gt;"",A12-A11,"")</f>
        <v>30</v>
      </c>
      <c r="D12" s="12">
        <f>IF($B11&lt;$D$5,IF(B11&lt;$G$7,0,$D$4/($D$5-$G$7)),IF($B11=$D$5,$D$4,""))</f>
        <v>21151000</v>
      </c>
      <c r="E12" s="13">
        <f ca="1">IF(AND($B12&lt;&gt;"",$B12&lt;=$G$4),$G11*C12*$D$6/360,IF(B12&lt;&gt;"",$G11*C12*$G$5/360,IF(AND(B11&lt;&gt;"",B11=$D$5),SUM($E$10:E11),"")))</f>
        <v>4256638.7500000009</v>
      </c>
      <c r="F12" s="49">
        <f ca="1">IF(D12&lt;&gt;"",D12+E12,"")</f>
        <v>25407638.75</v>
      </c>
      <c r="G12" s="12">
        <f>IF($B12&lt;&gt;"",G11-D12,"")</f>
        <v>719134000</v>
      </c>
      <c r="L12" s="125">
        <v>96</v>
      </c>
    </row>
    <row r="13" spans="1:12" ht="16.5" customHeight="1">
      <c r="A13" s="7">
        <f t="shared" ca="1" si="0"/>
        <v>46050</v>
      </c>
      <c r="B13" s="8">
        <f t="shared" si="1"/>
        <v>3</v>
      </c>
      <c r="C13" s="9">
        <f t="shared" ca="1" si="2"/>
        <v>31</v>
      </c>
      <c r="D13" s="12">
        <f>IF($B12&lt;$D$5,IF(B12&lt;$G$7,0,$D$4/($D$5-$G$7)),IF($B12=$D$5,$D$4,""))</f>
        <v>21151000</v>
      </c>
      <c r="E13" s="13">
        <f ca="1">IF(AND($B13&lt;&gt;"",$B13&lt;=$G$4),$G12*C13*$D$6/360,IF(B13&lt;&gt;"",$G12*C13*$G$5/360,IF(AND(B12&lt;&gt;"",B12=$D$5),SUM($E$10:E12),"")))</f>
        <v>4272854.5166666675</v>
      </c>
      <c r="F13" s="49">
        <f t="shared" ref="F13:F76" ca="1" si="3">IF(D13&lt;&gt;"",D13+E13,"")</f>
        <v>25423854.516666666</v>
      </c>
      <c r="G13" s="12">
        <f t="shared" ref="G13:G76" si="4">IF($B13&lt;&gt;"",G12-D13,"")</f>
        <v>697983000</v>
      </c>
    </row>
    <row r="14" spans="1:12" ht="16.5" customHeight="1">
      <c r="A14" s="7">
        <f t="shared" ca="1" si="0"/>
        <v>46081</v>
      </c>
      <c r="B14" s="8">
        <f t="shared" si="1"/>
        <v>4</v>
      </c>
      <c r="C14" s="9">
        <f t="shared" ca="1" si="2"/>
        <v>31</v>
      </c>
      <c r="D14" s="12">
        <f>IF($B13&lt;$D$5,IF(B13&lt;$G$7,0,$D$4/($D$5-$G$7)),IF($B13=$D$5,$D$4,""))</f>
        <v>21151000</v>
      </c>
      <c r="E14" s="13">
        <f ca="1">IF(AND($B14&lt;&gt;"",$B14&lt;=$G$4),$G13*C14*$D$6/360,IF(B14&lt;&gt;"",$G13*C14*$G$5/360,IF(AND(B13&lt;&gt;"",B13=$D$5),SUM($E$10:E13),"")))</f>
        <v>4147182.3250000007</v>
      </c>
      <c r="F14" s="49">
        <f t="shared" ca="1" si="3"/>
        <v>25298182.324999999</v>
      </c>
      <c r="G14" s="12">
        <f t="shared" si="4"/>
        <v>676832000</v>
      </c>
    </row>
    <row r="15" spans="1:12" ht="16.5" customHeight="1">
      <c r="A15" s="7">
        <f t="shared" ca="1" si="0"/>
        <v>46109</v>
      </c>
      <c r="B15" s="8">
        <f t="shared" si="1"/>
        <v>5</v>
      </c>
      <c r="C15" s="9">
        <f t="shared" ca="1" si="2"/>
        <v>28</v>
      </c>
      <c r="D15" s="12">
        <f t="shared" ref="D15:D78" si="5">IF($B14&lt;$D$5,IF(B14&lt;$G$7,0,$D$4/($D$5-$G$7)),IF($B14=$D$5,$D$4,""))</f>
        <v>21151000</v>
      </c>
      <c r="E15" s="13">
        <f ca="1">IF(AND($B15&lt;&gt;"",$B15&lt;=$G$4),$G14*C15*$D$6/360,IF(B15&lt;&gt;"",$G14*C15*$G$5/360,IF(AND(B14&lt;&gt;"",B14=$D$5),SUM($E$10:E14),"")))</f>
        <v>3632331.7333333334</v>
      </c>
      <c r="F15" s="49">
        <f t="shared" ca="1" si="3"/>
        <v>24783331.733333334</v>
      </c>
      <c r="G15" s="12">
        <f t="shared" si="4"/>
        <v>655681000</v>
      </c>
    </row>
    <row r="16" spans="1:12" ht="16.5" customHeight="1">
      <c r="A16" s="7">
        <f t="shared" ca="1" si="0"/>
        <v>46140</v>
      </c>
      <c r="B16" s="8">
        <f t="shared" si="1"/>
        <v>6</v>
      </c>
      <c r="C16" s="9">
        <f t="shared" ca="1" si="2"/>
        <v>31</v>
      </c>
      <c r="D16" s="12">
        <f t="shared" si="5"/>
        <v>21151000</v>
      </c>
      <c r="E16" s="13">
        <f ca="1">IF(AND($B16&lt;&gt;"",$B16&lt;=$G$4),$G15*C16*$D$6/360,IF(B16&lt;&gt;"",$G15*C16*$G$5/360,IF(AND(B15&lt;&gt;"",B15=$D$5),SUM($E$10:E15),"")))</f>
        <v>3895837.9416666669</v>
      </c>
      <c r="F16" s="49">
        <f t="shared" ca="1" si="3"/>
        <v>25046837.941666666</v>
      </c>
      <c r="G16" s="12">
        <f t="shared" si="4"/>
        <v>634530000</v>
      </c>
    </row>
    <row r="17" spans="1:12" ht="16.5" customHeight="1">
      <c r="A17" s="7">
        <f t="shared" ca="1" si="0"/>
        <v>46170</v>
      </c>
      <c r="B17" s="8">
        <f t="shared" si="1"/>
        <v>7</v>
      </c>
      <c r="C17" s="9">
        <f t="shared" ca="1" si="2"/>
        <v>30</v>
      </c>
      <c r="D17" s="12">
        <f t="shared" si="5"/>
        <v>21151000</v>
      </c>
      <c r="E17" s="13">
        <f ca="1">IF(AND($B17&lt;&gt;"",$B17&lt;=$G$4),$G16*C17*$D$6/360,IF(B17&lt;&gt;"",$G16*C17*$G$5/360,IF(AND(B16&lt;&gt;"",B16=$D$5),SUM($E$10:E16),"")))</f>
        <v>3648547.5</v>
      </c>
      <c r="F17" s="49">
        <f t="shared" ca="1" si="3"/>
        <v>24799547.5</v>
      </c>
      <c r="G17" s="12">
        <f t="shared" si="4"/>
        <v>613379000</v>
      </c>
      <c r="I17" s="14"/>
    </row>
    <row r="18" spans="1:12" ht="16.5" customHeight="1">
      <c r="A18" s="7">
        <f t="shared" ca="1" si="0"/>
        <v>46201</v>
      </c>
      <c r="B18" s="8">
        <f t="shared" si="1"/>
        <v>8</v>
      </c>
      <c r="C18" s="9">
        <f t="shared" ca="1" si="2"/>
        <v>31</v>
      </c>
      <c r="D18" s="12">
        <f t="shared" si="5"/>
        <v>21151000</v>
      </c>
      <c r="E18" s="13">
        <f ca="1">IF(AND($B18&lt;&gt;"",$B18&lt;=$G$4),$G17*C18*$D$6/360,IF(B18&lt;&gt;"",$G17*C18*$G$5/360,IF(AND(B17&lt;&gt;"",B17=$D$5),SUM($E$10:E17),"")))</f>
        <v>3644493.5583333331</v>
      </c>
      <c r="F18" s="49">
        <f t="shared" ca="1" si="3"/>
        <v>24795493.558333334</v>
      </c>
      <c r="G18" s="12">
        <f t="shared" si="4"/>
        <v>592228000</v>
      </c>
    </row>
    <row r="19" spans="1:12" ht="16.5" customHeight="1">
      <c r="A19" s="7">
        <f t="shared" ca="1" si="0"/>
        <v>46231</v>
      </c>
      <c r="B19" s="8">
        <f t="shared" si="1"/>
        <v>9</v>
      </c>
      <c r="C19" s="9">
        <f t="shared" ca="1" si="2"/>
        <v>30</v>
      </c>
      <c r="D19" s="12">
        <f t="shared" si="5"/>
        <v>21151000</v>
      </c>
      <c r="E19" s="13">
        <f ca="1">IF(AND($B19&lt;&gt;"",$B19&lt;=$G$4),$G18*C19*$D$6/360,IF(B19&lt;&gt;"",$G18*C19*$G$5/360,IF(AND(B18&lt;&gt;"",B18=$D$5),SUM($E$10:E18),"")))</f>
        <v>3405311</v>
      </c>
      <c r="F19" s="49">
        <f t="shared" ca="1" si="3"/>
        <v>24556311</v>
      </c>
      <c r="G19" s="12">
        <f t="shared" si="4"/>
        <v>571077000</v>
      </c>
    </row>
    <row r="20" spans="1:12" ht="16.5" customHeight="1">
      <c r="A20" s="7">
        <f t="shared" ca="1" si="0"/>
        <v>46262</v>
      </c>
      <c r="B20" s="8">
        <f t="shared" si="1"/>
        <v>10</v>
      </c>
      <c r="C20" s="9">
        <f t="shared" ca="1" si="2"/>
        <v>31</v>
      </c>
      <c r="D20" s="12">
        <f t="shared" si="5"/>
        <v>21151000</v>
      </c>
      <c r="E20" s="13">
        <f ca="1">IF(AND($B20&lt;&gt;"",$B20&lt;=$G$4),$G19*C20*$D$6/360,IF(B20&lt;&gt;"",$G19*C20*$G$5/360,IF(AND(B19&lt;&gt;"",B19=$D$5),SUM($E$10:E19),"")))</f>
        <v>3393149.1749999998</v>
      </c>
      <c r="F20" s="49">
        <f t="shared" ca="1" si="3"/>
        <v>24544149.175000001</v>
      </c>
      <c r="G20" s="12">
        <f t="shared" si="4"/>
        <v>549926000</v>
      </c>
    </row>
    <row r="21" spans="1:12" ht="16.5" customHeight="1">
      <c r="A21" s="7">
        <f t="shared" ca="1" si="0"/>
        <v>46293</v>
      </c>
      <c r="B21" s="8">
        <f t="shared" si="1"/>
        <v>11</v>
      </c>
      <c r="C21" s="9">
        <f t="shared" ca="1" si="2"/>
        <v>31</v>
      </c>
      <c r="D21" s="12">
        <f t="shared" si="5"/>
        <v>21151000</v>
      </c>
      <c r="E21" s="13">
        <f ca="1">IF(AND($B21&lt;&gt;"",$B21&lt;=$G$4),$G20*C21*$D$6/360,IF(B21&lt;&gt;"",$G20*C21*$G$5/360,IF(AND(B20&lt;&gt;"",B20=$D$5),SUM($E$10:E20),"")))</f>
        <v>3267476.9833333334</v>
      </c>
      <c r="F21" s="49">
        <f t="shared" ca="1" si="3"/>
        <v>24418476.983333334</v>
      </c>
      <c r="G21" s="12">
        <f t="shared" si="4"/>
        <v>528775000</v>
      </c>
    </row>
    <row r="22" spans="1:12" ht="16.5" customHeight="1">
      <c r="A22" s="7">
        <f t="shared" ca="1" si="0"/>
        <v>46323</v>
      </c>
      <c r="B22" s="8">
        <f t="shared" si="1"/>
        <v>12</v>
      </c>
      <c r="C22" s="9">
        <f t="shared" ca="1" si="2"/>
        <v>30</v>
      </c>
      <c r="D22" s="12">
        <f t="shared" si="5"/>
        <v>21151000</v>
      </c>
      <c r="E22" s="13">
        <f ca="1">IF(AND($B22&lt;&gt;"",$B22&lt;=$G$4),$G21*C22*$D$6/360,IF(B22&lt;&gt;"",$G21*C22*$G$5/360,IF(AND(B21&lt;&gt;"",B21=$D$5),SUM($E$10:E21),"")))</f>
        <v>3040456.25</v>
      </c>
      <c r="F22" s="49">
        <f t="shared" ca="1" si="3"/>
        <v>24191456.25</v>
      </c>
      <c r="G22" s="12">
        <f t="shared" si="4"/>
        <v>507624000</v>
      </c>
    </row>
    <row r="23" spans="1:12" ht="16.5" customHeight="1">
      <c r="A23" s="7">
        <f t="shared" ca="1" si="0"/>
        <v>46354</v>
      </c>
      <c r="B23" s="8">
        <f t="shared" si="1"/>
        <v>13</v>
      </c>
      <c r="C23" s="9">
        <f t="shared" ca="1" si="2"/>
        <v>31</v>
      </c>
      <c r="D23" s="12">
        <f t="shared" si="5"/>
        <v>21151000</v>
      </c>
      <c r="E23" s="13">
        <f ca="1">IF(AND($B23&lt;&gt;"",$B23&lt;=$G$4),$G22*C23*$D$6/360,IF(B23&lt;&gt;"",$G22*C23*$G$5/360,IF(AND(B22&lt;&gt;"",B22=$D$5),SUM($E$10:E22),"")))</f>
        <v>4043366.1666666665</v>
      </c>
      <c r="F23" s="49">
        <f t="shared" ca="1" si="3"/>
        <v>25194366.166666668</v>
      </c>
      <c r="G23" s="12">
        <f t="shared" si="4"/>
        <v>486473000</v>
      </c>
    </row>
    <row r="24" spans="1:12" ht="16.5" customHeight="1">
      <c r="A24" s="7">
        <f t="shared" ca="1" si="0"/>
        <v>46384</v>
      </c>
      <c r="B24" s="8">
        <f t="shared" si="1"/>
        <v>14</v>
      </c>
      <c r="C24" s="9">
        <f t="shared" ca="1" si="2"/>
        <v>30</v>
      </c>
      <c r="D24" s="12">
        <f t="shared" si="5"/>
        <v>21151000</v>
      </c>
      <c r="E24" s="13">
        <f ca="1">IF(AND($B24&lt;&gt;"",$B24&lt;=$G$4),$G23*C24*$D$6/360,IF(B24&lt;&gt;"",$G23*C24*$G$5/360,IF(AND(B23&lt;&gt;"",B23=$D$5),SUM($E$10:E23),"")))</f>
        <v>3749896.0416666665</v>
      </c>
      <c r="F24" s="49">
        <f t="shared" ca="1" si="3"/>
        <v>24900896.041666668</v>
      </c>
      <c r="G24" s="12">
        <f t="shared" si="4"/>
        <v>465322000</v>
      </c>
    </row>
    <row r="25" spans="1:12" ht="16.5" customHeight="1">
      <c r="A25" s="7">
        <f t="shared" ca="1" si="0"/>
        <v>46415</v>
      </c>
      <c r="B25" s="8">
        <f t="shared" si="1"/>
        <v>15</v>
      </c>
      <c r="C25" s="9">
        <f t="shared" ca="1" si="2"/>
        <v>31</v>
      </c>
      <c r="D25" s="12">
        <f t="shared" si="5"/>
        <v>21151000</v>
      </c>
      <c r="E25" s="13">
        <f ca="1">IF(AND($B25&lt;&gt;"",$B25&lt;=$G$4),$G24*C25*$D$6/360,IF(B25&lt;&gt;"",$G24*C25*$G$5/360,IF(AND(B24&lt;&gt;"",B24=$D$5),SUM($E$10:E24),"")))</f>
        <v>3706418.986111111</v>
      </c>
      <c r="F25" s="49">
        <f t="shared" ca="1" si="3"/>
        <v>24857418.986111112</v>
      </c>
      <c r="G25" s="12">
        <f t="shared" si="4"/>
        <v>444171000</v>
      </c>
    </row>
    <row r="26" spans="1:12" ht="16.5" customHeight="1">
      <c r="A26" s="7">
        <f t="shared" ca="1" si="0"/>
        <v>46446</v>
      </c>
      <c r="B26" s="8">
        <f t="shared" si="1"/>
        <v>16</v>
      </c>
      <c r="C26" s="9">
        <f t="shared" ca="1" si="2"/>
        <v>31</v>
      </c>
      <c r="D26" s="12">
        <f t="shared" si="5"/>
        <v>21151000</v>
      </c>
      <c r="E26" s="13">
        <f ca="1">IF(AND($B26&lt;&gt;"",$B26&lt;=$G$4),$G25*C26*$D$6/360,IF(B26&lt;&gt;"",$G25*C26*$G$5/360,IF(AND(B25&lt;&gt;"",B25=$D$5),SUM($E$10:E25),"")))</f>
        <v>3537945.3958333335</v>
      </c>
      <c r="F26" s="49">
        <f t="shared" ca="1" si="3"/>
        <v>24688945.395833332</v>
      </c>
      <c r="G26" s="12">
        <f t="shared" si="4"/>
        <v>423020000</v>
      </c>
    </row>
    <row r="27" spans="1:12" ht="16.5" customHeight="1">
      <c r="A27" s="7">
        <f t="shared" ca="1" si="0"/>
        <v>46474</v>
      </c>
      <c r="B27" s="8">
        <f t="shared" si="1"/>
        <v>17</v>
      </c>
      <c r="C27" s="9">
        <f t="shared" ca="1" si="2"/>
        <v>28</v>
      </c>
      <c r="D27" s="12">
        <f t="shared" si="5"/>
        <v>21151000</v>
      </c>
      <c r="E27" s="13">
        <f ca="1">IF(AND($B27&lt;&gt;"",$B27&lt;=$G$4),$G26*C27*$D$6/360,IF(B27&lt;&gt;"",$G26*C27*$G$5/360,IF(AND(B26&lt;&gt;"",B26=$D$5),SUM($E$10:E26),"")))</f>
        <v>3043393.888888889</v>
      </c>
      <c r="F27" s="49">
        <f t="shared" ca="1" si="3"/>
        <v>24194393.888888888</v>
      </c>
      <c r="G27" s="12">
        <f t="shared" si="4"/>
        <v>401869000</v>
      </c>
    </row>
    <row r="28" spans="1:12" ht="16.5" customHeight="1">
      <c r="A28" s="7">
        <f t="shared" ca="1" si="0"/>
        <v>46505</v>
      </c>
      <c r="B28" s="8">
        <f t="shared" si="1"/>
        <v>18</v>
      </c>
      <c r="C28" s="9">
        <f t="shared" ca="1" si="2"/>
        <v>31</v>
      </c>
      <c r="D28" s="12">
        <f t="shared" si="5"/>
        <v>21151000</v>
      </c>
      <c r="E28" s="13">
        <f ca="1">IF(AND($B28&lt;&gt;"",$B28&lt;=$G$4),$G27*C28*$D$6/360,IF(B28&lt;&gt;"",$G27*C28*$G$5/360,IF(AND(B27&lt;&gt;"",B27=$D$5),SUM($E$10:E27),"")))</f>
        <v>3200998.215277778</v>
      </c>
      <c r="F28" s="49">
        <f t="shared" ca="1" si="3"/>
        <v>24351998.215277776</v>
      </c>
      <c r="G28" s="12">
        <f t="shared" si="4"/>
        <v>380718000</v>
      </c>
    </row>
    <row r="29" spans="1:12" s="60" customFormat="1" ht="16.5" customHeight="1">
      <c r="A29" s="62">
        <f t="shared" ca="1" si="0"/>
        <v>46535</v>
      </c>
      <c r="B29" s="63">
        <f t="shared" si="1"/>
        <v>19</v>
      </c>
      <c r="C29" s="64">
        <f t="shared" ca="1" si="2"/>
        <v>30</v>
      </c>
      <c r="D29" s="65">
        <f t="shared" si="5"/>
        <v>21151000</v>
      </c>
      <c r="E29" s="66">
        <f ca="1">IF(AND($B29&lt;&gt;"",$B29&lt;=$G$4),$G28*C29*$D$6/360,IF(B29&lt;&gt;"",$G28*C29*$G$5/360,IF(AND(B28&lt;&gt;"",B28=$D$5),SUM($E$10:E28),"")))</f>
        <v>2934701.25</v>
      </c>
      <c r="F29" s="67">
        <f t="shared" ca="1" si="3"/>
        <v>24085701.25</v>
      </c>
      <c r="G29" s="65">
        <f t="shared" si="4"/>
        <v>359567000</v>
      </c>
      <c r="J29" s="74"/>
      <c r="L29" s="125"/>
    </row>
    <row r="30" spans="1:12" ht="16.5" customHeight="1">
      <c r="A30" s="7">
        <f t="shared" ca="1" si="0"/>
        <v>46566</v>
      </c>
      <c r="B30" s="8">
        <f t="shared" si="1"/>
        <v>20</v>
      </c>
      <c r="C30" s="9">
        <f t="shared" ca="1" si="2"/>
        <v>31</v>
      </c>
      <c r="D30" s="12">
        <f t="shared" si="5"/>
        <v>21151000</v>
      </c>
      <c r="E30" s="13">
        <f ca="1">IF(AND($B30&lt;&gt;"",$B30&lt;=$G$4),$G29*C30*$D$6/360,IF(B30&lt;&gt;"",$G29*C30*$G$5/360,IF(AND(B29&lt;&gt;"",B29=$D$5),SUM($E$10:E29),"")))</f>
        <v>2864051.034722222</v>
      </c>
      <c r="F30" s="49">
        <f t="shared" ca="1" si="3"/>
        <v>24015051.034722224</v>
      </c>
      <c r="G30" s="12">
        <f t="shared" si="4"/>
        <v>338416000</v>
      </c>
    </row>
    <row r="31" spans="1:12" ht="16.5" customHeight="1">
      <c r="A31" s="7">
        <f t="shared" ca="1" si="0"/>
        <v>46596</v>
      </c>
      <c r="B31" s="8">
        <f t="shared" si="1"/>
        <v>21</v>
      </c>
      <c r="C31" s="9">
        <f t="shared" ca="1" si="2"/>
        <v>30</v>
      </c>
      <c r="D31" s="12">
        <f t="shared" si="5"/>
        <v>21151000</v>
      </c>
      <c r="E31" s="13">
        <f ca="1">IF(AND($B31&lt;&gt;"",$B31&lt;=$G$4),$G30*C31*$D$6/360,IF(B31&lt;&gt;"",$G30*C31*$G$5/360,IF(AND(B30&lt;&gt;"",B30=$D$5),SUM($E$10:E30),"")))</f>
        <v>2608623.3333333335</v>
      </c>
      <c r="F31" s="49">
        <f t="shared" ca="1" si="3"/>
        <v>23759623.333333332</v>
      </c>
      <c r="G31" s="12">
        <f t="shared" si="4"/>
        <v>317265000</v>
      </c>
    </row>
    <row r="32" spans="1:12" ht="16.5" customHeight="1">
      <c r="A32" s="7">
        <f t="shared" ca="1" si="0"/>
        <v>46627</v>
      </c>
      <c r="B32" s="8">
        <f t="shared" si="1"/>
        <v>22</v>
      </c>
      <c r="C32" s="9">
        <f t="shared" ca="1" si="2"/>
        <v>31</v>
      </c>
      <c r="D32" s="12">
        <f t="shared" si="5"/>
        <v>21151000</v>
      </c>
      <c r="E32" s="13">
        <f ca="1">IF(AND($B32&lt;&gt;"",$B32&lt;=$G$4),$G31*C32*$D$6/360,IF(B32&lt;&gt;"",$G31*C32*$G$5/360,IF(AND(B31&lt;&gt;"",B31=$D$5),SUM($E$10:E31),"")))</f>
        <v>2527103.8541666665</v>
      </c>
      <c r="F32" s="49">
        <f t="shared" ca="1" si="3"/>
        <v>23678103.854166668</v>
      </c>
      <c r="G32" s="12">
        <f t="shared" si="4"/>
        <v>296114000</v>
      </c>
    </row>
    <row r="33" spans="1:7" ht="16.5" customHeight="1">
      <c r="A33" s="7">
        <f t="shared" ca="1" si="0"/>
        <v>46658</v>
      </c>
      <c r="B33" s="8">
        <f t="shared" si="1"/>
        <v>23</v>
      </c>
      <c r="C33" s="9">
        <f t="shared" ca="1" si="2"/>
        <v>31</v>
      </c>
      <c r="D33" s="12">
        <f t="shared" si="5"/>
        <v>21151000</v>
      </c>
      <c r="E33" s="13">
        <f ca="1">IF(AND($B33&lt;&gt;"",$B33&lt;=$G$4),$G32*C33*$D$6/360,IF(B33&lt;&gt;"",$G32*C33*$G$5/360,IF(AND(B32&lt;&gt;"",B32=$D$5),SUM($E$10:E32),"")))</f>
        <v>2358630.263888889</v>
      </c>
      <c r="F33" s="49">
        <f t="shared" ca="1" si="3"/>
        <v>23509630.263888888</v>
      </c>
      <c r="G33" s="12">
        <f t="shared" si="4"/>
        <v>274963000</v>
      </c>
    </row>
    <row r="34" spans="1:7" ht="16.5" customHeight="1">
      <c r="A34" s="32">
        <f t="shared" ca="1" si="0"/>
        <v>46688</v>
      </c>
      <c r="B34" s="33">
        <f t="shared" si="1"/>
        <v>24</v>
      </c>
      <c r="C34" s="34">
        <f t="shared" ca="1" si="2"/>
        <v>30</v>
      </c>
      <c r="D34" s="35">
        <f t="shared" si="5"/>
        <v>21151000</v>
      </c>
      <c r="E34" s="36">
        <f ca="1">IF(AND($B34&lt;&gt;"",$B34&lt;=$G$4),$G33*C34*$D$6/360,IF(B34&lt;&gt;"",$G33*C34*$G$5/360,IF(AND(B33&lt;&gt;"",B33=$D$5),SUM($E$10:E33),"")))</f>
        <v>2119506.4583333335</v>
      </c>
      <c r="F34" s="50">
        <f t="shared" ca="1" si="3"/>
        <v>23270506.458333332</v>
      </c>
      <c r="G34" s="35">
        <f t="shared" si="4"/>
        <v>253812000</v>
      </c>
    </row>
    <row r="35" spans="1:7" ht="16.5" hidden="1" customHeight="1">
      <c r="A35" s="42">
        <f t="shared" ca="1" si="0"/>
        <v>46719</v>
      </c>
      <c r="B35" s="43">
        <f t="shared" si="1"/>
        <v>25</v>
      </c>
      <c r="C35" s="44">
        <f t="shared" ca="1" si="2"/>
        <v>31</v>
      </c>
      <c r="D35" s="45">
        <f t="shared" si="5"/>
        <v>21151000</v>
      </c>
      <c r="E35" s="46">
        <f ca="1">IF(AND($B35&lt;&gt;"",$B35&lt;=$G$4),$G34*C35*$D$6/360,IF(B35&lt;&gt;"",$G34*C35*$G$5/360,IF(AND(B34&lt;&gt;"",B34=$D$5),SUM($E$10:E34),"")))</f>
        <v>2021683.0833333333</v>
      </c>
      <c r="F35" s="51">
        <f t="shared" ca="1" si="3"/>
        <v>23172683.083333332</v>
      </c>
      <c r="G35" s="45">
        <f t="shared" si="4"/>
        <v>232661000</v>
      </c>
    </row>
    <row r="36" spans="1:7" ht="16.5" customHeight="1">
      <c r="A36" s="37">
        <f t="shared" ca="1" si="0"/>
        <v>46749</v>
      </c>
      <c r="B36" s="38">
        <f t="shared" si="1"/>
        <v>26</v>
      </c>
      <c r="C36" s="39">
        <f t="shared" ca="1" si="2"/>
        <v>30</v>
      </c>
      <c r="D36" s="40">
        <f t="shared" si="5"/>
        <v>21151000</v>
      </c>
      <c r="E36" s="41">
        <f ca="1">IF(AND($B36&lt;&gt;"",$B36&lt;=$G$4),$G35*C36*$D$6/360,IF(B36&lt;&gt;"",$G35*C36*$G$5/360,IF(AND(B35&lt;&gt;"",B35=$D$5),SUM($E$10:E35),"")))</f>
        <v>1793428.5416666667</v>
      </c>
      <c r="F36" s="52">
        <f t="shared" ca="1" si="3"/>
        <v>22944428.541666668</v>
      </c>
      <c r="G36" s="40">
        <f t="shared" si="4"/>
        <v>211510000</v>
      </c>
    </row>
    <row r="37" spans="1:7" ht="16.5" customHeight="1">
      <c r="A37" s="7">
        <f t="shared" ca="1" si="0"/>
        <v>46780</v>
      </c>
      <c r="B37" s="8">
        <f t="shared" si="1"/>
        <v>27</v>
      </c>
      <c r="C37" s="9">
        <f t="shared" ca="1" si="2"/>
        <v>31</v>
      </c>
      <c r="D37" s="12">
        <f t="shared" si="5"/>
        <v>21151000</v>
      </c>
      <c r="E37" s="13">
        <f ca="1">IF(AND($B37&lt;&gt;"",$B37&lt;=$G$4),$G36*C37*$D$6/360,IF(B37&lt;&gt;"",$G36*C37*$G$5/360,IF(AND(B36&lt;&gt;"",B36=$D$5),SUM($E$10:E36),"")))</f>
        <v>1684735.9027777778</v>
      </c>
      <c r="F37" s="49">
        <f t="shared" ca="1" si="3"/>
        <v>22835735.902777776</v>
      </c>
      <c r="G37" s="12">
        <f t="shared" si="4"/>
        <v>190359000</v>
      </c>
    </row>
    <row r="38" spans="1:7" ht="16.5" customHeight="1">
      <c r="A38" s="7">
        <f t="shared" ca="1" si="0"/>
        <v>46811</v>
      </c>
      <c r="B38" s="8">
        <f t="shared" si="1"/>
        <v>28</v>
      </c>
      <c r="C38" s="9">
        <f t="shared" ca="1" si="2"/>
        <v>31</v>
      </c>
      <c r="D38" s="12">
        <f t="shared" si="5"/>
        <v>21151000</v>
      </c>
      <c r="E38" s="13">
        <f ca="1">IF(AND($B38&lt;&gt;"",$B38&lt;=$G$4),$G37*C38*$D$6/360,IF(B38&lt;&gt;"",$G37*C38*$G$5/360,IF(AND(B37&lt;&gt;"",B37=$D$5),SUM($E$10:E37),"")))</f>
        <v>1516262.3125</v>
      </c>
      <c r="F38" s="49">
        <f t="shared" ca="1" si="3"/>
        <v>22667262.3125</v>
      </c>
      <c r="G38" s="12">
        <f t="shared" si="4"/>
        <v>169208000</v>
      </c>
    </row>
    <row r="39" spans="1:7" ht="16.5" customHeight="1">
      <c r="A39" s="7">
        <f t="shared" ca="1" si="0"/>
        <v>46840</v>
      </c>
      <c r="B39" s="8">
        <f t="shared" si="1"/>
        <v>29</v>
      </c>
      <c r="C39" s="9">
        <f t="shared" ca="1" si="2"/>
        <v>29</v>
      </c>
      <c r="D39" s="12">
        <f t="shared" si="5"/>
        <v>21151000</v>
      </c>
      <c r="E39" s="13">
        <f ca="1">IF(AND($B39&lt;&gt;"",$B39&lt;=$G$4),$G38*C39*$D$6/360,IF(B39&lt;&gt;"",$G38*C39*$G$5/360,IF(AND(B38&lt;&gt;"",B38=$D$5),SUM($E$10:E38),"")))</f>
        <v>1260834.611111111</v>
      </c>
      <c r="F39" s="49">
        <f t="shared" ca="1" si="3"/>
        <v>22411834.611111112</v>
      </c>
      <c r="G39" s="12">
        <f t="shared" si="4"/>
        <v>148057000</v>
      </c>
    </row>
    <row r="40" spans="1:7" ht="16.5" customHeight="1">
      <c r="A40" s="7">
        <f t="shared" ca="1" si="0"/>
        <v>46871</v>
      </c>
      <c r="B40" s="8">
        <f t="shared" si="1"/>
        <v>30</v>
      </c>
      <c r="C40" s="9">
        <f t="shared" ca="1" si="2"/>
        <v>31</v>
      </c>
      <c r="D40" s="12">
        <f t="shared" si="5"/>
        <v>21151000</v>
      </c>
      <c r="E40" s="13">
        <f ca="1">IF(AND($B40&lt;&gt;"",$B40&lt;=$G$4),$G39*C40*$D$6/360,IF(B40&lt;&gt;"",$G39*C40*$G$5/360,IF(AND(B39&lt;&gt;"",B39=$D$5),SUM($E$10:E39),"")))</f>
        <v>1179315.1319444445</v>
      </c>
      <c r="F40" s="49">
        <f t="shared" ca="1" si="3"/>
        <v>22330315.131944444</v>
      </c>
      <c r="G40" s="12">
        <f t="shared" si="4"/>
        <v>126906000</v>
      </c>
    </row>
    <row r="41" spans="1:7" ht="16.5" customHeight="1">
      <c r="A41" s="7">
        <f t="shared" ca="1" si="0"/>
        <v>46901</v>
      </c>
      <c r="B41" s="8">
        <f t="shared" si="1"/>
        <v>31</v>
      </c>
      <c r="C41" s="9">
        <f t="shared" ca="1" si="2"/>
        <v>30</v>
      </c>
      <c r="D41" s="12">
        <f t="shared" si="5"/>
        <v>21151000</v>
      </c>
      <c r="E41" s="13">
        <f ca="1">IF(AND($B41&lt;&gt;"",$B41&lt;=$G$4),$G40*C41*$D$6/360,IF(B41&lt;&gt;"",$G40*C41*$G$5/360,IF(AND(B40&lt;&gt;"",B40=$D$5),SUM($E$10:E40),"")))</f>
        <v>978233.75</v>
      </c>
      <c r="F41" s="49">
        <f t="shared" ca="1" si="3"/>
        <v>22129233.75</v>
      </c>
      <c r="G41" s="12">
        <f t="shared" si="4"/>
        <v>105755000</v>
      </c>
    </row>
    <row r="42" spans="1:7" ht="16.5" customHeight="1">
      <c r="A42" s="7">
        <f t="shared" ca="1" si="0"/>
        <v>46932</v>
      </c>
      <c r="B42" s="8">
        <f t="shared" si="1"/>
        <v>32</v>
      </c>
      <c r="C42" s="9">
        <f t="shared" ca="1" si="2"/>
        <v>31</v>
      </c>
      <c r="D42" s="12">
        <f t="shared" si="5"/>
        <v>21151000</v>
      </c>
      <c r="E42" s="13">
        <f ca="1">IF(AND($B42&lt;&gt;"",$B42&lt;=$G$4),$G41*C42*$D$6/360,IF(B42&lt;&gt;"",$G41*C42*$G$5/360,IF(AND(B41&lt;&gt;"",B41=$D$5),SUM($E$10:E41),"")))</f>
        <v>842367.95138888888</v>
      </c>
      <c r="F42" s="49">
        <f t="shared" ca="1" si="3"/>
        <v>21993367.951388888</v>
      </c>
      <c r="G42" s="12">
        <f t="shared" si="4"/>
        <v>84604000</v>
      </c>
    </row>
    <row r="43" spans="1:7" ht="16.5" customHeight="1">
      <c r="A43" s="7">
        <f t="shared" ca="1" si="0"/>
        <v>46962</v>
      </c>
      <c r="B43" s="8">
        <f t="shared" si="1"/>
        <v>33</v>
      </c>
      <c r="C43" s="9">
        <f t="shared" ca="1" si="2"/>
        <v>30</v>
      </c>
      <c r="D43" s="12">
        <f t="shared" si="5"/>
        <v>21151000</v>
      </c>
      <c r="E43" s="13">
        <f ca="1">IF(AND($B43&lt;&gt;"",$B43&lt;=$G$4),$G42*C43*$D$6/360,IF(B43&lt;&gt;"",$G42*C43*$G$5/360,IF(AND(B42&lt;&gt;"",B42=$D$5),SUM($E$10:E42),"")))</f>
        <v>652155.83333333337</v>
      </c>
      <c r="F43" s="49">
        <f t="shared" ca="1" si="3"/>
        <v>21803155.833333332</v>
      </c>
      <c r="G43" s="12">
        <f t="shared" si="4"/>
        <v>63453000</v>
      </c>
    </row>
    <row r="44" spans="1:7" ht="16.5" customHeight="1">
      <c r="A44" s="7">
        <f t="shared" ca="1" si="0"/>
        <v>46993</v>
      </c>
      <c r="B44" s="8">
        <f t="shared" si="1"/>
        <v>34</v>
      </c>
      <c r="C44" s="9">
        <f t="shared" ca="1" si="2"/>
        <v>31</v>
      </c>
      <c r="D44" s="12">
        <f t="shared" si="5"/>
        <v>21151000</v>
      </c>
      <c r="E44" s="13">
        <f ca="1">IF(AND($B44&lt;&gt;"",$B44&lt;=$G$4),$G43*C44*$D$6/360,IF(B44&lt;&gt;"",$G43*C44*$G$5/360,IF(AND(B43&lt;&gt;"",B43=$D$5),SUM($E$10:E43),"")))</f>
        <v>505420.77083333331</v>
      </c>
      <c r="F44" s="49">
        <f t="shared" ca="1" si="3"/>
        <v>21656420.770833332</v>
      </c>
      <c r="G44" s="12">
        <f t="shared" si="4"/>
        <v>42302000</v>
      </c>
    </row>
    <row r="45" spans="1:7" ht="16.5" customHeight="1">
      <c r="A45" s="7">
        <f t="shared" ca="1" si="0"/>
        <v>47024</v>
      </c>
      <c r="B45" s="8">
        <f t="shared" si="1"/>
        <v>35</v>
      </c>
      <c r="C45" s="9">
        <f t="shared" ca="1" si="2"/>
        <v>31</v>
      </c>
      <c r="D45" s="12">
        <f t="shared" si="5"/>
        <v>21151000</v>
      </c>
      <c r="E45" s="13">
        <f ca="1">IF(AND($B45&lt;&gt;"",$B45&lt;=$G$4),$G44*C45*$D$6/360,IF(B45&lt;&gt;"",$G44*C45*$G$5/360,IF(AND(B44&lt;&gt;"",B44=$D$5),SUM($E$10:E44),"")))</f>
        <v>336947.18055555556</v>
      </c>
      <c r="F45" s="49">
        <f t="shared" ca="1" si="3"/>
        <v>21487947.180555556</v>
      </c>
      <c r="G45" s="12">
        <f t="shared" si="4"/>
        <v>21151000</v>
      </c>
    </row>
    <row r="46" spans="1:7" ht="16.5" customHeight="1">
      <c r="A46" s="7">
        <f t="shared" ca="1" si="0"/>
        <v>47054</v>
      </c>
      <c r="B46" s="8">
        <f t="shared" si="1"/>
        <v>36</v>
      </c>
      <c r="C46" s="9">
        <f t="shared" ca="1" si="2"/>
        <v>30</v>
      </c>
      <c r="D46" s="12">
        <f t="shared" si="5"/>
        <v>21151000</v>
      </c>
      <c r="E46" s="13">
        <f ca="1">IF(AND($B46&lt;&gt;"",$B46&lt;=$G$4),$G45*C46*$D$6/360,IF(B46&lt;&gt;"",$G45*C46*$G$5/360,IF(AND(B45&lt;&gt;"",B45=$D$5),SUM($E$10:E45),"")))</f>
        <v>163038.95833333334</v>
      </c>
      <c r="F46" s="49">
        <f t="shared" ca="1" si="3"/>
        <v>21314038.958333332</v>
      </c>
      <c r="G46" s="12">
        <f t="shared" si="4"/>
        <v>0</v>
      </c>
    </row>
    <row r="47" spans="1:7" ht="16.5" customHeight="1">
      <c r="A47" s="7" t="str">
        <f t="shared" si="0"/>
        <v>Tổng</v>
      </c>
      <c r="B47" s="8" t="str">
        <f t="shared" si="1"/>
        <v/>
      </c>
      <c r="C47" s="9" t="str">
        <f t="shared" si="2"/>
        <v/>
      </c>
      <c r="D47" s="12">
        <f t="shared" si="5"/>
        <v>761436000</v>
      </c>
      <c r="E47" s="13">
        <f ca="1">IF(AND($B47&lt;&gt;"",$B47&lt;=$G$4),$G46*C47*$D$6/360,IF(B47&lt;&gt;"",$G46*C47*$G$5/360,IF(AND(B46&lt;&gt;"",B46=$D$5),SUM($E$10:E46),"")))</f>
        <v>94757537.549999982</v>
      </c>
      <c r="F47" s="49">
        <f t="shared" ca="1" si="3"/>
        <v>856193537.54999995</v>
      </c>
      <c r="G47" s="12" t="str">
        <f t="shared" si="4"/>
        <v/>
      </c>
    </row>
    <row r="48" spans="1:7" ht="16.5" customHeight="1">
      <c r="A48" s="7" t="str">
        <f t="shared" si="0"/>
        <v/>
      </c>
      <c r="B48" s="8" t="str">
        <f t="shared" si="1"/>
        <v/>
      </c>
      <c r="C48" s="9" t="str">
        <f t="shared" si="2"/>
        <v/>
      </c>
      <c r="D48" s="12" t="str">
        <f t="shared" si="5"/>
        <v/>
      </c>
      <c r="E48" s="13" t="str">
        <f>IF(AND($B48&lt;&gt;"",$B48&lt;=$G$4),$G47*C48*$D$6/360,IF(B48&lt;&gt;"",$G47*C48*$G$5/360,IF(AND(B47&lt;&gt;"",B47=$D$5),SUM($E$10:E47),"")))</f>
        <v/>
      </c>
      <c r="F48" s="49" t="str">
        <f t="shared" si="3"/>
        <v/>
      </c>
      <c r="G48" s="12" t="str">
        <f t="shared" si="4"/>
        <v/>
      </c>
    </row>
    <row r="49" spans="1:7" ht="16.5" customHeight="1">
      <c r="A49" s="7" t="str">
        <f t="shared" si="0"/>
        <v/>
      </c>
      <c r="B49" s="8" t="str">
        <f t="shared" si="1"/>
        <v/>
      </c>
      <c r="C49" s="9" t="str">
        <f t="shared" si="2"/>
        <v/>
      </c>
      <c r="D49" s="12" t="str">
        <f t="shared" si="5"/>
        <v/>
      </c>
      <c r="E49" s="13" t="str">
        <f>IF(AND($B49&lt;&gt;"",$B49&lt;=$G$4),$G48*C49*$D$6/360,IF(B49&lt;&gt;"",$G48*C49*$G$5/360,IF(AND(B48&lt;&gt;"",B48=$D$5),SUM($E$10:E48),"")))</f>
        <v/>
      </c>
      <c r="F49" s="49" t="str">
        <f t="shared" si="3"/>
        <v/>
      </c>
      <c r="G49" s="12" t="str">
        <f t="shared" si="4"/>
        <v/>
      </c>
    </row>
    <row r="50" spans="1:7" ht="16.5" customHeight="1">
      <c r="A50" s="7" t="str">
        <f t="shared" si="0"/>
        <v/>
      </c>
      <c r="B50" s="8" t="str">
        <f t="shared" si="1"/>
        <v/>
      </c>
      <c r="C50" s="9" t="str">
        <f t="shared" si="2"/>
        <v/>
      </c>
      <c r="D50" s="12" t="str">
        <f t="shared" si="5"/>
        <v/>
      </c>
      <c r="E50" s="13" t="str">
        <f>IF(AND($B50&lt;&gt;"",$B50&lt;=$G$4),$G49*C50*$D$6/360,IF(B50&lt;&gt;"",$G49*C50*$G$5/360,IF(AND(B49&lt;&gt;"",B49=$D$5),SUM($E$10:E49),"")))</f>
        <v/>
      </c>
      <c r="F50" s="49" t="str">
        <f t="shared" si="3"/>
        <v/>
      </c>
      <c r="G50" s="12" t="str">
        <f t="shared" si="4"/>
        <v/>
      </c>
    </row>
    <row r="51" spans="1:7" ht="16.5" customHeight="1">
      <c r="A51" s="7" t="str">
        <f t="shared" si="0"/>
        <v/>
      </c>
      <c r="B51" s="8" t="str">
        <f t="shared" si="1"/>
        <v/>
      </c>
      <c r="C51" s="9" t="str">
        <f t="shared" si="2"/>
        <v/>
      </c>
      <c r="D51" s="12" t="str">
        <f t="shared" si="5"/>
        <v/>
      </c>
      <c r="E51" s="13" t="str">
        <f>IF(AND($B51&lt;&gt;"",$B51&lt;=$G$4),$G50*C51*$D$6/360,IF(B51&lt;&gt;"",$G50*C51*$G$5/360,IF(AND(B50&lt;&gt;"",B50=$D$5),SUM($E$10:E50),"")))</f>
        <v/>
      </c>
      <c r="F51" s="49" t="str">
        <f t="shared" si="3"/>
        <v/>
      </c>
      <c r="G51" s="12" t="str">
        <f t="shared" si="4"/>
        <v/>
      </c>
    </row>
    <row r="52" spans="1:7" ht="16.5" customHeight="1">
      <c r="A52" s="7" t="str">
        <f t="shared" si="0"/>
        <v/>
      </c>
      <c r="B52" s="8" t="str">
        <f t="shared" si="1"/>
        <v/>
      </c>
      <c r="C52" s="9" t="str">
        <f t="shared" si="2"/>
        <v/>
      </c>
      <c r="D52" s="12" t="str">
        <f t="shared" si="5"/>
        <v/>
      </c>
      <c r="E52" s="13" t="str">
        <f>IF(AND($B52&lt;&gt;"",$B52&lt;=$G$4),$G51*C52*$D$6/360,IF(B52&lt;&gt;"",$G51*C52*$G$5/360,IF(AND(B51&lt;&gt;"",B51=$D$5),SUM($E$10:E51),"")))</f>
        <v/>
      </c>
      <c r="F52" s="49" t="str">
        <f t="shared" si="3"/>
        <v/>
      </c>
      <c r="G52" s="12" t="str">
        <f t="shared" si="4"/>
        <v/>
      </c>
    </row>
    <row r="53" spans="1:7" ht="16.5" customHeight="1">
      <c r="A53" s="7" t="str">
        <f t="shared" si="0"/>
        <v/>
      </c>
      <c r="B53" s="8" t="str">
        <f t="shared" si="1"/>
        <v/>
      </c>
      <c r="C53" s="9" t="str">
        <f t="shared" si="2"/>
        <v/>
      </c>
      <c r="D53" s="12" t="str">
        <f t="shared" si="5"/>
        <v/>
      </c>
      <c r="E53" s="13" t="str">
        <f>IF(AND($B53&lt;&gt;"",$B53&lt;=$G$4),$G52*C53*$D$6/360,IF(B53&lt;&gt;"",$G52*C53*$G$5/360,IF(AND(B52&lt;&gt;"",B52=$D$5),SUM($E$10:E52),"")))</f>
        <v/>
      </c>
      <c r="F53" s="49" t="str">
        <f t="shared" si="3"/>
        <v/>
      </c>
      <c r="G53" s="12" t="str">
        <f t="shared" si="4"/>
        <v/>
      </c>
    </row>
    <row r="54" spans="1:7" ht="16.5" customHeight="1">
      <c r="A54" s="7" t="str">
        <f t="shared" si="0"/>
        <v/>
      </c>
      <c r="B54" s="8" t="str">
        <f t="shared" si="1"/>
        <v/>
      </c>
      <c r="C54" s="9" t="str">
        <f t="shared" si="2"/>
        <v/>
      </c>
      <c r="D54" s="12" t="str">
        <f t="shared" si="5"/>
        <v/>
      </c>
      <c r="E54" s="13" t="str">
        <f>IF(AND($B54&lt;&gt;"",$B54&lt;=$G$4),$G53*C54*$D$6/360,IF(B54&lt;&gt;"",$G53*C54*$G$5/360,IF(AND(B53&lt;&gt;"",B53=$D$5),SUM($E$10:E53),"")))</f>
        <v/>
      </c>
      <c r="F54" s="49" t="str">
        <f t="shared" si="3"/>
        <v/>
      </c>
      <c r="G54" s="12" t="str">
        <f t="shared" si="4"/>
        <v/>
      </c>
    </row>
    <row r="55" spans="1:7" ht="16.5" customHeight="1">
      <c r="A55" s="7" t="str">
        <f t="shared" si="0"/>
        <v/>
      </c>
      <c r="B55" s="8" t="str">
        <f t="shared" si="1"/>
        <v/>
      </c>
      <c r="C55" s="9" t="str">
        <f t="shared" si="2"/>
        <v/>
      </c>
      <c r="D55" s="12" t="str">
        <f t="shared" si="5"/>
        <v/>
      </c>
      <c r="E55" s="13" t="str">
        <f>IF(AND($B55&lt;&gt;"",$B55&lt;=$G$4),$G54*C55*$D$6/360,IF(B55&lt;&gt;"",$G54*C55*$G$5/360,IF(AND(B54&lt;&gt;"",B54=$D$5),SUM($E$10:E54),"")))</f>
        <v/>
      </c>
      <c r="F55" s="49" t="str">
        <f t="shared" si="3"/>
        <v/>
      </c>
      <c r="G55" s="12" t="str">
        <f t="shared" si="4"/>
        <v/>
      </c>
    </row>
    <row r="56" spans="1:7" ht="16.5" customHeight="1">
      <c r="A56" s="7" t="str">
        <f t="shared" si="0"/>
        <v/>
      </c>
      <c r="B56" s="8" t="str">
        <f t="shared" si="1"/>
        <v/>
      </c>
      <c r="C56" s="9" t="str">
        <f t="shared" si="2"/>
        <v/>
      </c>
      <c r="D56" s="12" t="str">
        <f t="shared" si="5"/>
        <v/>
      </c>
      <c r="E56" s="13" t="str">
        <f>IF(AND($B56&lt;&gt;"",$B56&lt;=$G$4),$G55*C56*$D$6/360,IF(B56&lt;&gt;"",$G55*C56*$G$5/360,IF(AND(B55&lt;&gt;"",B55=$D$5),SUM($E$10:E55),"")))</f>
        <v/>
      </c>
      <c r="F56" s="49" t="str">
        <f t="shared" si="3"/>
        <v/>
      </c>
      <c r="G56" s="12" t="str">
        <f t="shared" si="4"/>
        <v/>
      </c>
    </row>
    <row r="57" spans="1:7" ht="16.5" customHeight="1">
      <c r="A57" s="7" t="str">
        <f t="shared" si="0"/>
        <v/>
      </c>
      <c r="B57" s="8" t="str">
        <f t="shared" si="1"/>
        <v/>
      </c>
      <c r="C57" s="9" t="str">
        <f t="shared" si="2"/>
        <v/>
      </c>
      <c r="D57" s="12" t="str">
        <f t="shared" si="5"/>
        <v/>
      </c>
      <c r="E57" s="13" t="str">
        <f>IF(AND($B57&lt;&gt;"",$B57&lt;=$G$4),$G56*C57*$D$6/360,IF(B57&lt;&gt;"",$G56*C57*$G$5/360,IF(AND(B56&lt;&gt;"",B56=$D$5),SUM($E$10:E56),"")))</f>
        <v/>
      </c>
      <c r="F57" s="49" t="str">
        <f t="shared" si="3"/>
        <v/>
      </c>
      <c r="G57" s="12" t="str">
        <f t="shared" si="4"/>
        <v/>
      </c>
    </row>
    <row r="58" spans="1:7" ht="16.5" hidden="1" customHeight="1">
      <c r="A58" s="7" t="str">
        <f t="shared" si="0"/>
        <v/>
      </c>
      <c r="B58" s="8" t="str">
        <f t="shared" si="1"/>
        <v/>
      </c>
      <c r="C58" s="9" t="str">
        <f t="shared" si="2"/>
        <v/>
      </c>
      <c r="D58" s="12" t="str">
        <f t="shared" si="5"/>
        <v/>
      </c>
      <c r="E58" s="13" t="str">
        <f>IF(AND($B58&lt;&gt;"",$B58&lt;=$G$4),$G57*C58*$D$6/360,IF(B58&lt;&gt;"",$G57*C58*$G$5/360,IF(AND(B57&lt;&gt;"",B57=$D$5),SUM($E$10:E57),"")))</f>
        <v/>
      </c>
      <c r="F58" s="49" t="str">
        <f t="shared" si="3"/>
        <v/>
      </c>
      <c r="G58" s="12" t="str">
        <f t="shared" si="4"/>
        <v/>
      </c>
    </row>
    <row r="59" spans="1:7" ht="16.5" customHeight="1">
      <c r="A59" s="7" t="str">
        <f t="shared" si="0"/>
        <v/>
      </c>
      <c r="B59" s="8" t="str">
        <f t="shared" si="1"/>
        <v/>
      </c>
      <c r="C59" s="9" t="str">
        <f t="shared" si="2"/>
        <v/>
      </c>
      <c r="D59" s="12" t="str">
        <f t="shared" si="5"/>
        <v/>
      </c>
      <c r="E59" s="13" t="str">
        <f>IF(AND($B59&lt;&gt;"",$B59&lt;=$G$4),$G58*C59*$D$6/360,IF(B59&lt;&gt;"",$G58*C59*$G$5/360,IF(AND(B58&lt;&gt;"",B58=$D$5),SUM($E$10:E58),"")))</f>
        <v/>
      </c>
      <c r="F59" s="49" t="str">
        <f t="shared" si="3"/>
        <v/>
      </c>
      <c r="G59" s="12" t="str">
        <f t="shared" si="4"/>
        <v/>
      </c>
    </row>
    <row r="60" spans="1:7" ht="16.5" customHeight="1">
      <c r="A60" s="7" t="str">
        <f>IF(B59&lt;$D$5,DATE(YEAR(A59),MONTH(A59)+1,DAY(A59)),IF(B59=$D$5,"Tổng",""))</f>
        <v/>
      </c>
      <c r="B60" s="8" t="str">
        <f>IF(B59&lt;$D$5,B59+1,"")</f>
        <v/>
      </c>
      <c r="C60" s="9" t="str">
        <f>IF(B60&lt;&gt;"",A60-A59,"")</f>
        <v/>
      </c>
      <c r="D60" s="12" t="str">
        <f>IF($B59&lt;$D$5,IF(B59&lt;$G$7,0,$D$4/($D$5-$G$7)),IF($B59=$D$5,$D$4,""))</f>
        <v/>
      </c>
      <c r="E60" s="13" t="str">
        <f>IF(AND($B60&lt;&gt;"",$B60&lt;=$G$4),$G59*C60*$D$6/360,IF(B60&lt;&gt;"",$G59*C60*$G$5/360,IF(AND(B59&lt;&gt;"",B59=$D$5),SUM($E$10:E59),"")))</f>
        <v/>
      </c>
      <c r="F60" s="49" t="str">
        <f t="shared" si="3"/>
        <v/>
      </c>
      <c r="G60" s="12" t="str">
        <f>IF($B60&lt;&gt;"",G59-D60,"")</f>
        <v/>
      </c>
    </row>
    <row r="61" spans="1:7" ht="16.5" customHeight="1">
      <c r="A61" s="7" t="str">
        <f t="shared" si="0"/>
        <v/>
      </c>
      <c r="B61" s="8" t="str">
        <f t="shared" si="1"/>
        <v/>
      </c>
      <c r="C61" s="9" t="str">
        <f t="shared" si="2"/>
        <v/>
      </c>
      <c r="D61" s="12" t="str">
        <f t="shared" si="5"/>
        <v/>
      </c>
      <c r="E61" s="13" t="str">
        <f>IF(AND($B61&lt;&gt;"",$B61&lt;=$G$4),$G60*C61*$D$6/360,IF(B61&lt;&gt;"",$G60*C61*$G$5/360,IF(AND(B60&lt;&gt;"",B60=$D$5),SUM($E$10:E60),"")))</f>
        <v/>
      </c>
      <c r="F61" s="49" t="str">
        <f t="shared" si="3"/>
        <v/>
      </c>
      <c r="G61" s="12" t="str">
        <f t="shared" si="4"/>
        <v/>
      </c>
    </row>
    <row r="62" spans="1:7" ht="16.5" customHeight="1">
      <c r="A62" s="7" t="str">
        <f t="shared" si="0"/>
        <v/>
      </c>
      <c r="B62" s="8" t="str">
        <f t="shared" si="1"/>
        <v/>
      </c>
      <c r="C62" s="9" t="str">
        <f t="shared" si="2"/>
        <v/>
      </c>
      <c r="D62" s="12" t="str">
        <f t="shared" si="5"/>
        <v/>
      </c>
      <c r="E62" s="13" t="str">
        <f>IF(AND($B62&lt;&gt;"",$B62&lt;=$G$4),$G61*C62*$D$6/360,IF(B62&lt;&gt;"",$G61*C62*$G$5/360,IF(AND(B61&lt;&gt;"",B61=$D$5),SUM($E$10:E61),"")))</f>
        <v/>
      </c>
      <c r="F62" s="49" t="str">
        <f t="shared" si="3"/>
        <v/>
      </c>
      <c r="G62" s="12" t="str">
        <f t="shared" si="4"/>
        <v/>
      </c>
    </row>
    <row r="63" spans="1:7" ht="16.5" customHeight="1">
      <c r="A63" s="7" t="str">
        <f t="shared" si="0"/>
        <v/>
      </c>
      <c r="B63" s="8" t="str">
        <f t="shared" si="1"/>
        <v/>
      </c>
      <c r="C63" s="9" t="str">
        <f t="shared" si="2"/>
        <v/>
      </c>
      <c r="D63" s="12" t="str">
        <f t="shared" si="5"/>
        <v/>
      </c>
      <c r="E63" s="13" t="str">
        <f>IF(AND($B63&lt;&gt;"",$B63&lt;=$G$4),$G62*C63*$D$6/360,IF(B63&lt;&gt;"",$G62*C63*$G$5/360,IF(AND(B62&lt;&gt;"",B62=$D$5),SUM($E$10:E62),"")))</f>
        <v/>
      </c>
      <c r="F63" s="49" t="str">
        <f t="shared" si="3"/>
        <v/>
      </c>
      <c r="G63" s="12" t="str">
        <f t="shared" si="4"/>
        <v/>
      </c>
    </row>
    <row r="64" spans="1:7" ht="16.5" customHeight="1">
      <c r="A64" s="7" t="str">
        <f t="shared" si="0"/>
        <v/>
      </c>
      <c r="B64" s="8" t="str">
        <f t="shared" si="1"/>
        <v/>
      </c>
      <c r="C64" s="9" t="str">
        <f t="shared" si="2"/>
        <v/>
      </c>
      <c r="D64" s="12" t="str">
        <f t="shared" si="5"/>
        <v/>
      </c>
      <c r="E64" s="13" t="str">
        <f>IF(AND($B64&lt;&gt;"",$B64&lt;=$G$4),$G63*C64*$D$6/360,IF(B64&lt;&gt;"",$G63*C64*$G$5/360,IF(AND(B63&lt;&gt;"",B63=$D$5),SUM($E$10:E63),"")))</f>
        <v/>
      </c>
      <c r="F64" s="49" t="str">
        <f t="shared" si="3"/>
        <v/>
      </c>
      <c r="G64" s="12" t="str">
        <f t="shared" si="4"/>
        <v/>
      </c>
    </row>
    <row r="65" spans="1:7" ht="16.5" customHeight="1">
      <c r="A65" s="7" t="str">
        <f t="shared" si="0"/>
        <v/>
      </c>
      <c r="B65" s="8" t="str">
        <f t="shared" si="1"/>
        <v/>
      </c>
      <c r="C65" s="9" t="str">
        <f t="shared" si="2"/>
        <v/>
      </c>
      <c r="D65" s="12" t="str">
        <f t="shared" si="5"/>
        <v/>
      </c>
      <c r="E65" s="13" t="str">
        <f>IF(AND($B65&lt;&gt;"",$B65&lt;=$G$4),$G64*C65*$D$6/360,IF(B65&lt;&gt;"",$G64*C65*$G$5/360,IF(AND(B64&lt;&gt;"",B64=$D$5),SUM($E$10:E64),"")))</f>
        <v/>
      </c>
      <c r="F65" s="49" t="str">
        <f t="shared" si="3"/>
        <v/>
      </c>
      <c r="G65" s="12" t="str">
        <f t="shared" si="4"/>
        <v/>
      </c>
    </row>
    <row r="66" spans="1:7" ht="16.5" customHeight="1">
      <c r="A66" s="7" t="str">
        <f t="shared" si="0"/>
        <v/>
      </c>
      <c r="B66" s="8" t="str">
        <f t="shared" si="1"/>
        <v/>
      </c>
      <c r="C66" s="9" t="str">
        <f t="shared" si="2"/>
        <v/>
      </c>
      <c r="D66" s="12" t="str">
        <f t="shared" si="5"/>
        <v/>
      </c>
      <c r="E66" s="13" t="str">
        <f>IF(AND($B66&lt;&gt;"",$B66&lt;=$G$4),$G65*C66*$D$6/360,IF(B66&lt;&gt;"",$G65*C66*$G$5/360,IF(AND(B65&lt;&gt;"",B65=$D$5),SUM($E$10:E65),"")))</f>
        <v/>
      </c>
      <c r="F66" s="49" t="str">
        <f t="shared" si="3"/>
        <v/>
      </c>
      <c r="G66" s="12" t="str">
        <f t="shared" si="4"/>
        <v/>
      </c>
    </row>
    <row r="67" spans="1:7" ht="16.5" customHeight="1">
      <c r="A67" s="7" t="str">
        <f t="shared" si="0"/>
        <v/>
      </c>
      <c r="B67" s="8" t="str">
        <f t="shared" si="1"/>
        <v/>
      </c>
      <c r="C67" s="9" t="str">
        <f t="shared" si="2"/>
        <v/>
      </c>
      <c r="D67" s="12" t="str">
        <f t="shared" si="5"/>
        <v/>
      </c>
      <c r="E67" s="13" t="str">
        <f>IF(AND($B67&lt;&gt;"",$B67&lt;=$G$4),$G66*C67*$D$6/360,IF(B67&lt;&gt;"",$G66*C67*$G$5/360,IF(AND(B66&lt;&gt;"",B66=$D$5),SUM($E$10:E66),"")))</f>
        <v/>
      </c>
      <c r="F67" s="49" t="str">
        <f t="shared" si="3"/>
        <v/>
      </c>
      <c r="G67" s="12" t="str">
        <f t="shared" si="4"/>
        <v/>
      </c>
    </row>
    <row r="68" spans="1:7" ht="16.5" customHeight="1">
      <c r="A68" s="7" t="str">
        <f t="shared" si="0"/>
        <v/>
      </c>
      <c r="B68" s="8" t="str">
        <f t="shared" si="1"/>
        <v/>
      </c>
      <c r="C68" s="9" t="str">
        <f t="shared" si="2"/>
        <v/>
      </c>
      <c r="D68" s="12" t="str">
        <f t="shared" si="5"/>
        <v/>
      </c>
      <c r="E68" s="13" t="str">
        <f>IF(AND($B68&lt;&gt;"",$B68&lt;=$G$4),$G67*C68*$D$6/360,IF(B68&lt;&gt;"",$G67*C68*$G$5/360,IF(AND(B67&lt;&gt;"",B67=$D$5),SUM($E$10:E67),"")))</f>
        <v/>
      </c>
      <c r="F68" s="49" t="str">
        <f t="shared" si="3"/>
        <v/>
      </c>
      <c r="G68" s="12" t="str">
        <f t="shared" si="4"/>
        <v/>
      </c>
    </row>
    <row r="69" spans="1:7" ht="16.5" customHeight="1">
      <c r="A69" s="7" t="str">
        <f t="shared" si="0"/>
        <v/>
      </c>
      <c r="B69" s="8" t="str">
        <f t="shared" si="1"/>
        <v/>
      </c>
      <c r="C69" s="9" t="str">
        <f t="shared" si="2"/>
        <v/>
      </c>
      <c r="D69" s="12" t="str">
        <f t="shared" si="5"/>
        <v/>
      </c>
      <c r="E69" s="13" t="str">
        <f>IF(AND($B69&lt;&gt;"",$B69&lt;=$G$4),$G68*C69*$D$6/360,IF(B69&lt;&gt;"",$G68*C69*$G$5/360,IF(AND(B68&lt;&gt;"",B68=$D$5),SUM($E$10:E68),"")))</f>
        <v/>
      </c>
      <c r="F69" s="49" t="str">
        <f t="shared" si="3"/>
        <v/>
      </c>
      <c r="G69" s="12" t="str">
        <f t="shared" si="4"/>
        <v/>
      </c>
    </row>
    <row r="70" spans="1:7" ht="16.5" customHeight="1">
      <c r="A70" s="7" t="str">
        <f t="shared" si="0"/>
        <v/>
      </c>
      <c r="B70" s="8" t="str">
        <f t="shared" si="1"/>
        <v/>
      </c>
      <c r="C70" s="9" t="str">
        <f t="shared" si="2"/>
        <v/>
      </c>
      <c r="D70" s="12" t="str">
        <f t="shared" si="5"/>
        <v/>
      </c>
      <c r="E70" s="13" t="str">
        <f>IF(AND($B70&lt;&gt;"",$B70&lt;=$G$4),$G69*C70*$D$6/360,IF(B70&lt;&gt;"",$G69*C70*$G$5/360,IF(AND(B69&lt;&gt;"",B69=$D$5),SUM($E$10:E69),"")))</f>
        <v/>
      </c>
      <c r="F70" s="49" t="str">
        <f t="shared" si="3"/>
        <v/>
      </c>
      <c r="G70" s="12" t="str">
        <f t="shared" si="4"/>
        <v/>
      </c>
    </row>
    <row r="71" spans="1:7" ht="16.5" customHeight="1">
      <c r="A71" s="7" t="str">
        <f t="shared" si="0"/>
        <v/>
      </c>
      <c r="B71" s="8" t="str">
        <f t="shared" si="1"/>
        <v/>
      </c>
      <c r="C71" s="9" t="str">
        <f t="shared" si="2"/>
        <v/>
      </c>
      <c r="D71" s="12" t="str">
        <f t="shared" si="5"/>
        <v/>
      </c>
      <c r="E71" s="13" t="str">
        <f>IF(AND($B71&lt;&gt;"",$B71&lt;=$G$4),$G70*C71*$D$6/360,IF(B71&lt;&gt;"",$G70*C71*$G$5/360,IF(AND(B70&lt;&gt;"",B70=$D$5),SUM($E$10:E70),"")))</f>
        <v/>
      </c>
      <c r="F71" s="49" t="str">
        <f t="shared" si="3"/>
        <v/>
      </c>
      <c r="G71" s="12" t="str">
        <f t="shared" si="4"/>
        <v/>
      </c>
    </row>
    <row r="72" spans="1:7" ht="16.5" customHeight="1">
      <c r="A72" s="7" t="str">
        <f t="shared" si="0"/>
        <v/>
      </c>
      <c r="B72" s="8" t="str">
        <f t="shared" si="1"/>
        <v/>
      </c>
      <c r="C72" s="9" t="str">
        <f t="shared" si="2"/>
        <v/>
      </c>
      <c r="D72" s="12" t="str">
        <f t="shared" si="5"/>
        <v/>
      </c>
      <c r="E72" s="13" t="str">
        <f>IF(AND($B72&lt;&gt;"",$B72&lt;=$G$4),$G71*C72*$D$6/360,IF(B72&lt;&gt;"",$G71*C72*$G$5/360,IF(AND(B71&lt;&gt;"",B71=$D$5),SUM($E$10:E71),"")))</f>
        <v/>
      </c>
      <c r="F72" s="68" t="str">
        <f t="shared" si="3"/>
        <v/>
      </c>
      <c r="G72" s="12" t="str">
        <f t="shared" si="4"/>
        <v/>
      </c>
    </row>
    <row r="73" spans="1:7" ht="16.5" customHeight="1">
      <c r="A73" s="7" t="str">
        <f t="shared" si="0"/>
        <v/>
      </c>
      <c r="B73" s="8" t="str">
        <f t="shared" si="1"/>
        <v/>
      </c>
      <c r="C73" s="9" t="str">
        <f t="shared" si="2"/>
        <v/>
      </c>
      <c r="D73" s="12" t="str">
        <f t="shared" si="5"/>
        <v/>
      </c>
      <c r="E73" s="13" t="str">
        <f>IF(AND($B73&lt;&gt;"",$B73&lt;=$G$4),$G72*C73*$D$6/360,IF(B73&lt;&gt;"",$G72*C73*$G$5/360,IF(AND(B72&lt;&gt;"",B72=$D$5),SUM($E$10:E72),"")))</f>
        <v/>
      </c>
      <c r="F73" s="68" t="str">
        <f t="shared" si="3"/>
        <v/>
      </c>
      <c r="G73" s="12" t="str">
        <f t="shared" si="4"/>
        <v/>
      </c>
    </row>
    <row r="74" spans="1:7" ht="16.5" customHeight="1">
      <c r="A74" s="7" t="str">
        <f t="shared" si="0"/>
        <v/>
      </c>
      <c r="B74" s="8" t="str">
        <f t="shared" si="1"/>
        <v/>
      </c>
      <c r="C74" s="9" t="str">
        <f t="shared" si="2"/>
        <v/>
      </c>
      <c r="D74" s="12" t="str">
        <f t="shared" si="5"/>
        <v/>
      </c>
      <c r="E74" s="13" t="str">
        <f>IF(AND($B74&lt;&gt;"",$B74&lt;=$G$4),$G73*C74*$D$6/360,IF(B74&lt;&gt;"",$G73*C74*$G$5/360,IF(AND(B73&lt;&gt;"",B73=$D$5),SUM($E$10:E73),"")))</f>
        <v/>
      </c>
      <c r="F74" s="68" t="str">
        <f t="shared" si="3"/>
        <v/>
      </c>
      <c r="G74" s="12" t="str">
        <f t="shared" si="4"/>
        <v/>
      </c>
    </row>
    <row r="75" spans="1:7" ht="16.5" customHeight="1">
      <c r="A75" s="7" t="str">
        <f t="shared" ref="A75:A138" si="6">IF(B74&lt;$D$5,DATE(YEAR(A74),MONTH(A74)+1,DAY(A74)),IF(B74=$D$5,"Tổng",""))</f>
        <v/>
      </c>
      <c r="B75" s="8" t="str">
        <f t="shared" ref="B75:B138" si="7">IF(B74&lt;$D$5,B74+1,"")</f>
        <v/>
      </c>
      <c r="C75" s="9" t="str">
        <f t="shared" si="2"/>
        <v/>
      </c>
      <c r="D75" s="12" t="str">
        <f t="shared" si="5"/>
        <v/>
      </c>
      <c r="E75" s="13" t="str">
        <f>IF(AND($B75&lt;&gt;"",$B75&lt;=$G$4),$G74*C75*$D$6/360,IF(B75&lt;&gt;"",$G74*C75*$G$5/360,IF(AND(B74&lt;&gt;"",B74=$D$5),SUM($E$10:E74),"")))</f>
        <v/>
      </c>
      <c r="F75" s="68" t="str">
        <f t="shared" si="3"/>
        <v/>
      </c>
      <c r="G75" s="12" t="str">
        <f t="shared" si="4"/>
        <v/>
      </c>
    </row>
    <row r="76" spans="1:7" ht="16.5" customHeight="1">
      <c r="A76" s="7" t="str">
        <f t="shared" si="6"/>
        <v/>
      </c>
      <c r="B76" s="8" t="str">
        <f t="shared" si="7"/>
        <v/>
      </c>
      <c r="C76" s="9" t="str">
        <f t="shared" ref="C76:C139" si="8">IF(B76&lt;&gt;"",A76-A75,"")</f>
        <v/>
      </c>
      <c r="D76" s="12" t="str">
        <f t="shared" si="5"/>
        <v/>
      </c>
      <c r="E76" s="13" t="str">
        <f>IF(AND($B76&lt;&gt;"",$B76&lt;=$G$4),$G75*C76*$D$6/360,IF(B76&lt;&gt;"",$G75*C76*$G$5/360,IF(AND(B75&lt;&gt;"",B75=$D$5),SUM($E$10:E75),"")))</f>
        <v/>
      </c>
      <c r="F76" s="68" t="str">
        <f t="shared" si="3"/>
        <v/>
      </c>
      <c r="G76" s="12" t="str">
        <f t="shared" si="4"/>
        <v/>
      </c>
    </row>
    <row r="77" spans="1:7" ht="16.5" customHeight="1">
      <c r="A77" s="7" t="str">
        <f t="shared" si="6"/>
        <v/>
      </c>
      <c r="B77" s="8" t="str">
        <f t="shared" si="7"/>
        <v/>
      </c>
      <c r="C77" s="9" t="str">
        <f t="shared" si="8"/>
        <v/>
      </c>
      <c r="D77" s="12" t="str">
        <f t="shared" si="5"/>
        <v/>
      </c>
      <c r="E77" s="13" t="str">
        <f>IF(AND($B77&lt;&gt;"",$B77&lt;=$G$4),$G76*C77*$D$6/360,IF(B77&lt;&gt;"",$G76*C77*$G$5/360,IF(AND(B76&lt;&gt;"",B76=$D$5),SUM($E$10:E76),"")))</f>
        <v/>
      </c>
      <c r="F77" s="68" t="str">
        <f t="shared" ref="F77:F140" si="9">IF(D77&lt;&gt;"",D77+E77,"")</f>
        <v/>
      </c>
      <c r="G77" s="12" t="str">
        <f t="shared" ref="G77:G140" si="10">IF($B77&lt;&gt;"",G76-D77,"")</f>
        <v/>
      </c>
    </row>
    <row r="78" spans="1:7" ht="16.5" customHeight="1">
      <c r="A78" s="7" t="str">
        <f t="shared" si="6"/>
        <v/>
      </c>
      <c r="B78" s="8" t="str">
        <f t="shared" si="7"/>
        <v/>
      </c>
      <c r="C78" s="9" t="str">
        <f t="shared" si="8"/>
        <v/>
      </c>
      <c r="D78" s="12" t="str">
        <f t="shared" si="5"/>
        <v/>
      </c>
      <c r="E78" s="13" t="str">
        <f>IF(AND($B78&lt;&gt;"",$B78&lt;=$G$4),$G77*C78*$D$6/360,IF(B78&lt;&gt;"",$G77*C78*$G$5/360,IF(AND(B77&lt;&gt;"",B77=$D$5),SUM($E$10:E77),"")))</f>
        <v/>
      </c>
      <c r="F78" s="68" t="str">
        <f t="shared" si="9"/>
        <v/>
      </c>
      <c r="G78" s="12" t="str">
        <f t="shared" si="10"/>
        <v/>
      </c>
    </row>
    <row r="79" spans="1:7" ht="16.5" customHeight="1">
      <c r="A79" s="7" t="str">
        <f t="shared" si="6"/>
        <v/>
      </c>
      <c r="B79" s="8" t="str">
        <f t="shared" si="7"/>
        <v/>
      </c>
      <c r="C79" s="9" t="str">
        <f t="shared" si="8"/>
        <v/>
      </c>
      <c r="D79" s="12" t="str">
        <f t="shared" ref="D79:D142" si="11">IF($B78&lt;$D$5,IF(B78&lt;$G$7,0,$D$4/($D$5-$G$7)),IF($B78=$D$5,$D$4,""))</f>
        <v/>
      </c>
      <c r="E79" s="13" t="str">
        <f>IF(AND($B79&lt;&gt;"",$B79&lt;=$G$4),$G78*C79*$D$6/360,IF(B79&lt;&gt;"",$G78*C79*$G$5/360,IF(AND(B78&lt;&gt;"",B78=$D$5),SUM($E$10:E78),"")))</f>
        <v/>
      </c>
      <c r="F79" s="68" t="str">
        <f t="shared" si="9"/>
        <v/>
      </c>
      <c r="G79" s="12" t="str">
        <f t="shared" si="10"/>
        <v/>
      </c>
    </row>
    <row r="80" spans="1:7" ht="16.5" customHeight="1">
      <c r="A80" s="7" t="str">
        <f t="shared" si="6"/>
        <v/>
      </c>
      <c r="B80" s="8" t="str">
        <f t="shared" si="7"/>
        <v/>
      </c>
      <c r="C80" s="9" t="str">
        <f t="shared" si="8"/>
        <v/>
      </c>
      <c r="D80" s="12" t="str">
        <f t="shared" si="11"/>
        <v/>
      </c>
      <c r="E80" s="13" t="str">
        <f>IF(AND($B80&lt;&gt;"",$B80&lt;=$G$4),$G79*C80*$D$6/360,IF(B80&lt;&gt;"",$G79*C80*$G$5/360,IF(AND(B79&lt;&gt;"",B79=$D$5),SUM($E$10:E79),"")))</f>
        <v/>
      </c>
      <c r="F80" s="68" t="str">
        <f t="shared" si="9"/>
        <v/>
      </c>
      <c r="G80" s="12" t="str">
        <f t="shared" si="10"/>
        <v/>
      </c>
    </row>
    <row r="81" spans="1:7" ht="16.5" customHeight="1">
      <c r="A81" s="7" t="str">
        <f t="shared" si="6"/>
        <v/>
      </c>
      <c r="B81" s="8" t="str">
        <f t="shared" si="7"/>
        <v/>
      </c>
      <c r="C81" s="9" t="str">
        <f t="shared" si="8"/>
        <v/>
      </c>
      <c r="D81" s="12" t="str">
        <f t="shared" si="11"/>
        <v/>
      </c>
      <c r="E81" s="13" t="str">
        <f>IF(AND($B81&lt;&gt;"",$B81&lt;=$G$4),$G80*C81*$D$6/360,IF(B81&lt;&gt;"",$G80*C81*$G$5/360,IF(AND(B80&lt;&gt;"",B80=$D$5),SUM($E$10:E80),"")))</f>
        <v/>
      </c>
      <c r="F81" s="68" t="str">
        <f t="shared" si="9"/>
        <v/>
      </c>
      <c r="G81" s="12" t="str">
        <f t="shared" si="10"/>
        <v/>
      </c>
    </row>
    <row r="82" spans="1:7" ht="16.5" customHeight="1">
      <c r="A82" s="7" t="str">
        <f t="shared" si="6"/>
        <v/>
      </c>
      <c r="B82" s="8" t="str">
        <f t="shared" si="7"/>
        <v/>
      </c>
      <c r="C82" s="9" t="str">
        <f t="shared" si="8"/>
        <v/>
      </c>
      <c r="D82" s="12" t="str">
        <f t="shared" si="11"/>
        <v/>
      </c>
      <c r="E82" s="13" t="str">
        <f>IF(AND($B82&lt;&gt;"",$B82&lt;=$G$4),$G81*C82*$D$6/360,IF(B82&lt;&gt;"",$G81*C82*$G$5/360,IF(AND(B81&lt;&gt;"",B81=$D$5),SUM($E$10:E81),"")))</f>
        <v/>
      </c>
      <c r="F82" s="68" t="str">
        <f t="shared" si="9"/>
        <v/>
      </c>
      <c r="G82" s="12" t="str">
        <f t="shared" si="10"/>
        <v/>
      </c>
    </row>
    <row r="83" spans="1:7" ht="16.5" hidden="1" customHeight="1">
      <c r="A83" s="7" t="str">
        <f t="shared" si="6"/>
        <v/>
      </c>
      <c r="B83" s="8" t="str">
        <f t="shared" si="7"/>
        <v/>
      </c>
      <c r="C83" s="9" t="str">
        <f t="shared" si="8"/>
        <v/>
      </c>
      <c r="D83" s="12" t="str">
        <f t="shared" si="11"/>
        <v/>
      </c>
      <c r="E83" s="13" t="str">
        <f>IF(AND($B83&lt;&gt;"",$B83&lt;=$G$4),$G82*C83*$D$6/360,IF(B83&lt;&gt;"",$G82*C83*$G$5/360,IF(AND(B82&lt;&gt;"",B82=$D$5),SUM($E$10:E82),"")))</f>
        <v/>
      </c>
      <c r="F83" s="68" t="str">
        <f t="shared" si="9"/>
        <v/>
      </c>
      <c r="G83" s="12" t="str">
        <f t="shared" si="10"/>
        <v/>
      </c>
    </row>
    <row r="84" spans="1:7" ht="16.5" customHeight="1">
      <c r="A84" s="7" t="str">
        <f t="shared" si="6"/>
        <v/>
      </c>
      <c r="B84" s="8" t="str">
        <f t="shared" si="7"/>
        <v/>
      </c>
      <c r="C84" s="9" t="str">
        <f t="shared" si="8"/>
        <v/>
      </c>
      <c r="D84" s="12" t="str">
        <f t="shared" si="11"/>
        <v/>
      </c>
      <c r="E84" s="13" t="str">
        <f>IF(AND($B84&lt;&gt;"",$B84&lt;=$G$4),$G83*C84*$D$6/360,IF(B84&lt;&gt;"",$G83*C84*$G$5/360,IF(AND(B83&lt;&gt;"",B83=$D$5),SUM($E$10:E83),"")))</f>
        <v/>
      </c>
      <c r="F84" s="68" t="str">
        <f t="shared" si="9"/>
        <v/>
      </c>
      <c r="G84" s="12" t="str">
        <f t="shared" si="10"/>
        <v/>
      </c>
    </row>
    <row r="85" spans="1:7" ht="16.5" customHeight="1">
      <c r="A85" s="7" t="str">
        <f t="shared" si="6"/>
        <v/>
      </c>
      <c r="B85" s="8" t="str">
        <f t="shared" si="7"/>
        <v/>
      </c>
      <c r="C85" s="9" t="str">
        <f t="shared" si="8"/>
        <v/>
      </c>
      <c r="D85" s="12" t="str">
        <f t="shared" si="11"/>
        <v/>
      </c>
      <c r="E85" s="13" t="str">
        <f>IF(AND($B85&lt;&gt;"",$B85&lt;=$G$4),$G84*C85*$D$6/360,IF(B85&lt;&gt;"",$G84*C85*$G$5/360,IF(AND(B84&lt;&gt;"",B84=$D$5),SUM($E$10:E84),"")))</f>
        <v/>
      </c>
      <c r="F85" s="68" t="str">
        <f t="shared" si="9"/>
        <v/>
      </c>
      <c r="G85" s="12" t="str">
        <f t="shared" si="10"/>
        <v/>
      </c>
    </row>
    <row r="86" spans="1:7" ht="16.5" customHeight="1">
      <c r="A86" s="7" t="str">
        <f t="shared" si="6"/>
        <v/>
      </c>
      <c r="B86" s="8" t="str">
        <f t="shared" si="7"/>
        <v/>
      </c>
      <c r="C86" s="9" t="str">
        <f t="shared" si="8"/>
        <v/>
      </c>
      <c r="D86" s="12" t="str">
        <f t="shared" si="11"/>
        <v/>
      </c>
      <c r="E86" s="13" t="str">
        <f>IF(AND($B86&lt;&gt;"",$B86&lt;=$G$4),$G85*C86*$D$6/360,IF(B86&lt;&gt;"",$G85*C86*$G$5/360,IF(AND(B85&lt;&gt;"",B85=$D$5),SUM($E$10:E85),"")))</f>
        <v/>
      </c>
      <c r="F86" s="68" t="str">
        <f t="shared" si="9"/>
        <v/>
      </c>
      <c r="G86" s="12" t="str">
        <f t="shared" si="10"/>
        <v/>
      </c>
    </row>
    <row r="87" spans="1:7" ht="16.5" customHeight="1">
      <c r="A87" s="7" t="str">
        <f t="shared" si="6"/>
        <v/>
      </c>
      <c r="B87" s="8" t="str">
        <f t="shared" si="7"/>
        <v/>
      </c>
      <c r="C87" s="9" t="str">
        <f t="shared" si="8"/>
        <v/>
      </c>
      <c r="D87" s="12" t="str">
        <f t="shared" si="11"/>
        <v/>
      </c>
      <c r="E87" s="13" t="str">
        <f>IF(AND($B87&lt;&gt;"",$B87&lt;=$G$4),$G86*C87*$D$6/360,IF(B87&lt;&gt;"",$G86*C87*$G$5/360,IF(AND(B86&lt;&gt;"",B86=$D$5),SUM($E$10:E86),"")))</f>
        <v/>
      </c>
      <c r="F87" s="68" t="str">
        <f t="shared" si="9"/>
        <v/>
      </c>
      <c r="G87" s="12" t="str">
        <f t="shared" si="10"/>
        <v/>
      </c>
    </row>
    <row r="88" spans="1:7" ht="16.5" customHeight="1">
      <c r="A88" s="7" t="str">
        <f t="shared" si="6"/>
        <v/>
      </c>
      <c r="B88" s="8" t="str">
        <f t="shared" si="7"/>
        <v/>
      </c>
      <c r="C88" s="9" t="str">
        <f t="shared" si="8"/>
        <v/>
      </c>
      <c r="D88" s="12" t="str">
        <f t="shared" si="11"/>
        <v/>
      </c>
      <c r="E88" s="13" t="str">
        <f>IF(AND($B88&lt;&gt;"",$B88&lt;=$G$4),$G87*C88*$D$6/360,IF(B88&lt;&gt;"",$G87*C88*$G$5/360,IF(AND(B87&lt;&gt;"",B87=$D$5),SUM($E$10:E87),"")))</f>
        <v/>
      </c>
      <c r="F88" s="68" t="str">
        <f t="shared" si="9"/>
        <v/>
      </c>
      <c r="G88" s="12" t="str">
        <f t="shared" si="10"/>
        <v/>
      </c>
    </row>
    <row r="89" spans="1:7" ht="16.5" customHeight="1">
      <c r="A89" s="7" t="str">
        <f t="shared" si="6"/>
        <v/>
      </c>
      <c r="B89" s="8" t="str">
        <f t="shared" si="7"/>
        <v/>
      </c>
      <c r="C89" s="9" t="str">
        <f t="shared" si="8"/>
        <v/>
      </c>
      <c r="D89" s="12" t="str">
        <f t="shared" si="11"/>
        <v/>
      </c>
      <c r="E89" s="13" t="str">
        <f>IF(AND($B89&lt;&gt;"",$B89&lt;=$G$4),$G88*C89*$D$6/360,IF(B89&lt;&gt;"",$G88*C89*$G$5/360,IF(AND(B88&lt;&gt;"",B88=$D$5),SUM($E$10:E88),"")))</f>
        <v/>
      </c>
      <c r="F89" s="68" t="str">
        <f t="shared" si="9"/>
        <v/>
      </c>
      <c r="G89" s="12" t="str">
        <f t="shared" si="10"/>
        <v/>
      </c>
    </row>
    <row r="90" spans="1:7" ht="16.5" customHeight="1">
      <c r="A90" s="7" t="str">
        <f t="shared" si="6"/>
        <v/>
      </c>
      <c r="B90" s="8" t="str">
        <f t="shared" si="7"/>
        <v/>
      </c>
      <c r="C90" s="9" t="str">
        <f t="shared" si="8"/>
        <v/>
      </c>
      <c r="D90" s="12" t="str">
        <f t="shared" si="11"/>
        <v/>
      </c>
      <c r="E90" s="13" t="str">
        <f>IF(AND($B90&lt;&gt;"",$B90&lt;=$G$4),$G89*C90*$D$6/360,IF(B90&lt;&gt;"",$G89*C90*$G$5/360,IF(AND(B89&lt;&gt;"",B89=$D$5),SUM($E$10:E89),"")))</f>
        <v/>
      </c>
      <c r="F90" s="68" t="str">
        <f t="shared" si="9"/>
        <v/>
      </c>
      <c r="G90" s="12" t="str">
        <f t="shared" si="10"/>
        <v/>
      </c>
    </row>
    <row r="91" spans="1:7" ht="16.5" customHeight="1">
      <c r="A91" s="7" t="str">
        <f t="shared" si="6"/>
        <v/>
      </c>
      <c r="B91" s="8" t="str">
        <f t="shared" si="7"/>
        <v/>
      </c>
      <c r="C91" s="9" t="str">
        <f t="shared" si="8"/>
        <v/>
      </c>
      <c r="D91" s="12" t="str">
        <f t="shared" si="11"/>
        <v/>
      </c>
      <c r="E91" s="13" t="str">
        <f>IF(AND($B91&lt;&gt;"",$B91&lt;=$G$4),$G90*C91*$D$6/360,IF(B91&lt;&gt;"",$G90*C91*$G$5/360,IF(AND(B90&lt;&gt;"",B90=$D$5),SUM($E$10:E90),"")))</f>
        <v/>
      </c>
      <c r="F91" s="68" t="str">
        <f t="shared" si="9"/>
        <v/>
      </c>
      <c r="G91" s="12" t="str">
        <f t="shared" si="10"/>
        <v/>
      </c>
    </row>
    <row r="92" spans="1:7" ht="16.5" customHeight="1">
      <c r="A92" s="7" t="str">
        <f t="shared" si="6"/>
        <v/>
      </c>
      <c r="B92" s="8" t="str">
        <f t="shared" si="7"/>
        <v/>
      </c>
      <c r="C92" s="9" t="str">
        <f t="shared" si="8"/>
        <v/>
      </c>
      <c r="D92" s="12" t="str">
        <f t="shared" si="11"/>
        <v/>
      </c>
      <c r="E92" s="13" t="str">
        <f>IF(AND($B92&lt;&gt;"",$B92&lt;=$G$4),$G91*C92*$D$6/360,IF(B92&lt;&gt;"",$G91*C92*$G$5/360,IF(AND(B91&lt;&gt;"",B91=$D$5),SUM($E$10:E91),"")))</f>
        <v/>
      </c>
      <c r="F92" s="68" t="str">
        <f t="shared" si="9"/>
        <v/>
      </c>
      <c r="G92" s="12" t="str">
        <f t="shared" si="10"/>
        <v/>
      </c>
    </row>
    <row r="93" spans="1:7" ht="16.5" customHeight="1">
      <c r="A93" s="7" t="str">
        <f t="shared" si="6"/>
        <v/>
      </c>
      <c r="B93" s="8" t="str">
        <f t="shared" si="7"/>
        <v/>
      </c>
      <c r="C93" s="9" t="str">
        <f t="shared" si="8"/>
        <v/>
      </c>
      <c r="D93" s="12" t="str">
        <f t="shared" si="11"/>
        <v/>
      </c>
      <c r="E93" s="13" t="str">
        <f>IF(AND($B93&lt;&gt;"",$B93&lt;=$G$4),$G92*C93*$D$6/360,IF(B93&lt;&gt;"",$G92*C93*$G$5/360,IF(AND(B92&lt;&gt;"",B92=$D$5),SUM($E$10:E92),"")))</f>
        <v/>
      </c>
      <c r="F93" s="68" t="str">
        <f t="shared" si="9"/>
        <v/>
      </c>
      <c r="G93" s="12" t="str">
        <f t="shared" si="10"/>
        <v/>
      </c>
    </row>
    <row r="94" spans="1:7" ht="16.5" customHeight="1">
      <c r="A94" s="7" t="str">
        <f t="shared" si="6"/>
        <v/>
      </c>
      <c r="B94" s="8" t="str">
        <f t="shared" si="7"/>
        <v/>
      </c>
      <c r="C94" s="9" t="str">
        <f t="shared" si="8"/>
        <v/>
      </c>
      <c r="D94" s="12" t="str">
        <f t="shared" si="11"/>
        <v/>
      </c>
      <c r="E94" s="13" t="str">
        <f>IF(AND($B94&lt;&gt;"",$B94&lt;=$G$4),$G93*C94*$D$6/360,IF(B94&lt;&gt;"",$G93*C94*$G$5/360,IF(AND(B93&lt;&gt;"",B93=$D$5),SUM($E$10:E93),"")))</f>
        <v/>
      </c>
      <c r="F94" s="68" t="str">
        <f t="shared" si="9"/>
        <v/>
      </c>
      <c r="G94" s="12" t="str">
        <f t="shared" si="10"/>
        <v/>
      </c>
    </row>
    <row r="95" spans="1:7" ht="16.5" hidden="1" customHeight="1">
      <c r="A95" s="7" t="str">
        <f t="shared" si="6"/>
        <v/>
      </c>
      <c r="B95" s="8" t="str">
        <f t="shared" si="7"/>
        <v/>
      </c>
      <c r="C95" s="9" t="str">
        <f t="shared" si="8"/>
        <v/>
      </c>
      <c r="D95" s="12" t="str">
        <f t="shared" si="11"/>
        <v/>
      </c>
      <c r="E95" s="13" t="str">
        <f>IF(AND($B95&lt;&gt;"",$B95&lt;=$G$4),$G94*C95*$D$6/360,IF(B95&lt;&gt;"",$G94*C95*$G$5/360,IF(AND(B94&lt;&gt;"",B94=$D$5),SUM($E$10:E94),"")))</f>
        <v/>
      </c>
      <c r="F95" s="68" t="str">
        <f t="shared" si="9"/>
        <v/>
      </c>
      <c r="G95" s="12" t="str">
        <f t="shared" si="10"/>
        <v/>
      </c>
    </row>
    <row r="96" spans="1:7" ht="16.5" customHeight="1">
      <c r="A96" s="3" t="str">
        <f t="shared" si="6"/>
        <v/>
      </c>
      <c r="B96" s="4" t="str">
        <f t="shared" si="7"/>
        <v/>
      </c>
      <c r="C96" s="2" t="str">
        <f t="shared" si="8"/>
        <v/>
      </c>
      <c r="D96" s="14" t="str">
        <f t="shared" si="11"/>
        <v/>
      </c>
      <c r="E96" s="15" t="str">
        <f>IF(AND($B96&lt;&gt;"",$B96&lt;=$G$4),$G95*C96*$D$6/360,IF(B96&lt;&gt;"",$G95*C96*$G$5/360,IF(AND(B95&lt;&gt;"",B95=$D$5),SUM($E$10:E95),"")))</f>
        <v/>
      </c>
      <c r="F96" s="16" t="str">
        <f t="shared" si="9"/>
        <v/>
      </c>
      <c r="G96" s="14" t="str">
        <f t="shared" si="10"/>
        <v/>
      </c>
    </row>
    <row r="97" spans="1:7" ht="16.5" customHeight="1">
      <c r="A97" s="3" t="str">
        <f t="shared" si="6"/>
        <v/>
      </c>
      <c r="B97" s="4" t="str">
        <f t="shared" si="7"/>
        <v/>
      </c>
      <c r="C97" s="2" t="str">
        <f t="shared" si="8"/>
        <v/>
      </c>
      <c r="D97" s="14" t="str">
        <f t="shared" si="11"/>
        <v/>
      </c>
      <c r="E97" s="15" t="str">
        <f>IF(AND($B97&lt;&gt;"",$B97&lt;=$G$4),$G96*C97*$D$6/360,IF(B97&lt;&gt;"",$G96*C97*$G$5/360,IF(AND(B96&lt;&gt;"",B96=$D$5),SUM($E$10:E96),"")))</f>
        <v/>
      </c>
      <c r="F97" s="16" t="str">
        <f t="shared" si="9"/>
        <v/>
      </c>
      <c r="G97" s="14" t="str">
        <f t="shared" si="10"/>
        <v/>
      </c>
    </row>
    <row r="98" spans="1:7" ht="16.5" customHeight="1">
      <c r="A98" s="3" t="str">
        <f t="shared" si="6"/>
        <v/>
      </c>
      <c r="B98" s="4" t="str">
        <f t="shared" si="7"/>
        <v/>
      </c>
      <c r="C98" s="2" t="str">
        <f t="shared" si="8"/>
        <v/>
      </c>
      <c r="D98" s="14" t="str">
        <f t="shared" si="11"/>
        <v/>
      </c>
      <c r="E98" s="15" t="str">
        <f>IF(AND($B98&lt;&gt;"",$B98&lt;=$G$4),$G97*C98*$D$6/360,IF(B98&lt;&gt;"",$G97*C98*$G$5/360,IF(AND(B97&lt;&gt;"",B97=$D$5),SUM($E$10:E97),"")))</f>
        <v/>
      </c>
      <c r="F98" s="16" t="str">
        <f t="shared" si="9"/>
        <v/>
      </c>
      <c r="G98" s="14" t="str">
        <f t="shared" si="10"/>
        <v/>
      </c>
    </row>
    <row r="99" spans="1:7" ht="16.5" customHeight="1">
      <c r="A99" s="3" t="str">
        <f t="shared" si="6"/>
        <v/>
      </c>
      <c r="B99" s="4" t="str">
        <f t="shared" si="7"/>
        <v/>
      </c>
      <c r="C99" s="2" t="str">
        <f t="shared" si="8"/>
        <v/>
      </c>
      <c r="D99" s="14" t="str">
        <f t="shared" si="11"/>
        <v/>
      </c>
      <c r="E99" s="15" t="str">
        <f>IF(AND($B99&lt;&gt;"",$B99&lt;=$G$4),$G98*C99*$D$6/360,IF(B99&lt;&gt;"",$G98*C99*$G$5/360,IF(AND(B98&lt;&gt;"",B98=$D$5),SUM($E$10:E98),"")))</f>
        <v/>
      </c>
      <c r="F99" s="16" t="str">
        <f t="shared" si="9"/>
        <v/>
      </c>
      <c r="G99" s="14" t="str">
        <f t="shared" si="10"/>
        <v/>
      </c>
    </row>
    <row r="100" spans="1:7" ht="16.5" customHeight="1">
      <c r="A100" s="3" t="str">
        <f t="shared" si="6"/>
        <v/>
      </c>
      <c r="B100" s="4" t="str">
        <f t="shared" si="7"/>
        <v/>
      </c>
      <c r="C100" s="2" t="str">
        <f t="shared" si="8"/>
        <v/>
      </c>
      <c r="D100" s="14" t="str">
        <f t="shared" si="11"/>
        <v/>
      </c>
      <c r="E100" s="15" t="str">
        <f>IF(AND($B100&lt;&gt;"",$B100&lt;=$G$4),$G99*C100*$D$6/360,IF(B100&lt;&gt;"",$G99*C100*$G$5/360,IF(AND(B99&lt;&gt;"",B99=$D$5),SUM($E$10:E99),"")))</f>
        <v/>
      </c>
      <c r="F100" s="16" t="str">
        <f t="shared" si="9"/>
        <v/>
      </c>
      <c r="G100" s="14" t="str">
        <f t="shared" si="10"/>
        <v/>
      </c>
    </row>
    <row r="101" spans="1:7" ht="16.5" customHeight="1">
      <c r="A101" s="3" t="str">
        <f t="shared" si="6"/>
        <v/>
      </c>
      <c r="B101" s="4" t="str">
        <f t="shared" si="7"/>
        <v/>
      </c>
      <c r="C101" s="2" t="str">
        <f t="shared" si="8"/>
        <v/>
      </c>
      <c r="D101" s="14" t="str">
        <f t="shared" si="11"/>
        <v/>
      </c>
      <c r="E101" s="15" t="str">
        <f>IF(AND($B101&lt;&gt;"",$B101&lt;=$G$4),$G100*C101*$D$6/360,IF(B101&lt;&gt;"",$G100*C101*$G$5/360,IF(AND(B100&lt;&gt;"",B100=$D$5),SUM($E$10:E100),"")))</f>
        <v/>
      </c>
      <c r="F101" s="16" t="str">
        <f t="shared" si="9"/>
        <v/>
      </c>
      <c r="G101" s="14" t="str">
        <f t="shared" si="10"/>
        <v/>
      </c>
    </row>
    <row r="102" spans="1:7" ht="16.5" customHeight="1">
      <c r="A102" s="3" t="str">
        <f t="shared" si="6"/>
        <v/>
      </c>
      <c r="B102" s="4" t="str">
        <f t="shared" si="7"/>
        <v/>
      </c>
      <c r="C102" s="2" t="str">
        <f t="shared" si="8"/>
        <v/>
      </c>
      <c r="D102" s="14" t="str">
        <f t="shared" si="11"/>
        <v/>
      </c>
      <c r="E102" s="15" t="str">
        <f>IF(AND($B102&lt;&gt;"",$B102&lt;=$G$4),$G101*C102*$D$6/360,IF(B102&lt;&gt;"",$G101*C102*$G$5/360,IF(AND(B101&lt;&gt;"",B101=$D$5),SUM($E$10:E101),"")))</f>
        <v/>
      </c>
      <c r="F102" s="16" t="str">
        <f t="shared" si="9"/>
        <v/>
      </c>
      <c r="G102" s="14" t="str">
        <f t="shared" si="10"/>
        <v/>
      </c>
    </row>
    <row r="103" spans="1:7" ht="16.5" customHeight="1">
      <c r="A103" s="3" t="str">
        <f t="shared" si="6"/>
        <v/>
      </c>
      <c r="B103" s="4" t="str">
        <f t="shared" si="7"/>
        <v/>
      </c>
      <c r="C103" s="2" t="str">
        <f t="shared" si="8"/>
        <v/>
      </c>
      <c r="D103" s="14" t="str">
        <f t="shared" si="11"/>
        <v/>
      </c>
      <c r="E103" s="15" t="str">
        <f>IF(AND($B103&lt;&gt;"",$B103&lt;=$G$4),$G102*C103*$D$6/360,IF(B103&lt;&gt;"",$G102*C103*$G$5/360,IF(AND(B102&lt;&gt;"",B102=$D$5),SUM($E$10:E102),"")))</f>
        <v/>
      </c>
      <c r="F103" s="16" t="str">
        <f t="shared" si="9"/>
        <v/>
      </c>
      <c r="G103" s="14" t="str">
        <f t="shared" si="10"/>
        <v/>
      </c>
    </row>
    <row r="104" spans="1:7" ht="16.5" customHeight="1">
      <c r="A104" s="3" t="str">
        <f t="shared" si="6"/>
        <v/>
      </c>
      <c r="B104" s="4" t="str">
        <f t="shared" si="7"/>
        <v/>
      </c>
      <c r="C104" s="2" t="str">
        <f t="shared" si="8"/>
        <v/>
      </c>
      <c r="D104" s="14" t="str">
        <f t="shared" si="11"/>
        <v/>
      </c>
      <c r="E104" s="15" t="str">
        <f>IF(AND($B104&lt;&gt;"",$B104&lt;=$G$4),$G103*C104*$D$6/360,IF(B104&lt;&gt;"",$G103*C104*$G$5/360,IF(AND(B103&lt;&gt;"",B103=$D$5),SUM($E$10:E103),"")))</f>
        <v/>
      </c>
      <c r="F104" s="16" t="str">
        <f t="shared" si="9"/>
        <v/>
      </c>
      <c r="G104" s="14" t="str">
        <f t="shared" si="10"/>
        <v/>
      </c>
    </row>
    <row r="105" spans="1:7" ht="16.5" customHeight="1">
      <c r="A105" s="3" t="str">
        <f t="shared" si="6"/>
        <v/>
      </c>
      <c r="B105" s="4" t="str">
        <f t="shared" si="7"/>
        <v/>
      </c>
      <c r="C105" s="2" t="str">
        <f t="shared" si="8"/>
        <v/>
      </c>
      <c r="D105" s="14" t="str">
        <f t="shared" si="11"/>
        <v/>
      </c>
      <c r="E105" s="15" t="str">
        <f>IF(AND($B105&lt;&gt;"",$B105&lt;=$G$4),$G104*C105*$D$6/360,IF(B105&lt;&gt;"",$G104*C105*$G$5/360,IF(AND(B104&lt;&gt;"",B104=$D$5),SUM($E$10:E104),"")))</f>
        <v/>
      </c>
      <c r="F105" s="16" t="str">
        <f t="shared" si="9"/>
        <v/>
      </c>
      <c r="G105" s="14" t="str">
        <f t="shared" si="10"/>
        <v/>
      </c>
    </row>
    <row r="106" spans="1:7" ht="16.5" customHeight="1">
      <c r="A106" s="3" t="str">
        <f t="shared" si="6"/>
        <v/>
      </c>
      <c r="B106" s="4" t="str">
        <f t="shared" si="7"/>
        <v/>
      </c>
      <c r="C106" s="2" t="str">
        <f t="shared" si="8"/>
        <v/>
      </c>
      <c r="D106" s="14" t="str">
        <f t="shared" si="11"/>
        <v/>
      </c>
      <c r="E106" s="15" t="str">
        <f>IF(AND($B106&lt;&gt;"",$B106&lt;=$G$4),$G105*C106*$D$6/360,IF(B106&lt;&gt;"",$G105*C106*$G$5/360,IF(AND(B105&lt;&gt;"",B105=$D$5),SUM($E$10:E105),"")))</f>
        <v/>
      </c>
      <c r="F106" s="16" t="str">
        <f t="shared" si="9"/>
        <v/>
      </c>
      <c r="G106" s="14" t="str">
        <f t="shared" si="10"/>
        <v/>
      </c>
    </row>
    <row r="107" spans="1:7" ht="16.5" hidden="1" customHeight="1">
      <c r="A107" s="3" t="str">
        <f t="shared" si="6"/>
        <v/>
      </c>
      <c r="B107" s="4" t="str">
        <f t="shared" si="7"/>
        <v/>
      </c>
      <c r="C107" s="2" t="str">
        <f t="shared" si="8"/>
        <v/>
      </c>
      <c r="D107" s="14" t="str">
        <f t="shared" si="11"/>
        <v/>
      </c>
      <c r="E107" s="15" t="str">
        <f>IF(AND($B107&lt;&gt;"",$B107&lt;=$G$4),$G106*C107*$D$6/360,IF(B107&lt;&gt;"",$G106*C107*$G$5/360,IF(AND(B106&lt;&gt;"",B106=$D$5),SUM($E$10:E106),"")))</f>
        <v/>
      </c>
      <c r="F107" s="16" t="str">
        <f t="shared" si="9"/>
        <v/>
      </c>
      <c r="G107" s="14" t="str">
        <f t="shared" si="10"/>
        <v/>
      </c>
    </row>
    <row r="108" spans="1:7" ht="16.5" customHeight="1">
      <c r="A108" s="3" t="str">
        <f>IF(B107&lt;$D$5,DATE(YEAR(A107),MONTH(A107)+1,DAY(A107)),IF(B107=$D$5,"Tổng",""))</f>
        <v/>
      </c>
      <c r="B108" s="4" t="str">
        <f>IF(B107&lt;$D$5,B107+1,"")</f>
        <v/>
      </c>
      <c r="C108" s="2" t="str">
        <f>IF(B108&lt;&gt;"",A108-A107,"")</f>
        <v/>
      </c>
      <c r="D108" s="14" t="str">
        <f>IF($B107&lt;$D$5,IF(B107&lt;$G$7,0,$D$4/($D$5-$G$7)),IF($B107=$D$5,$D$4,""))</f>
        <v/>
      </c>
      <c r="E108" s="15" t="str">
        <f>IF(AND($B108&lt;&gt;"",$B108&lt;=$G$4),$G107*C108*$D$6/360,IF(B108&lt;&gt;"",$G107*C108*$G$5/360,IF(AND(B107&lt;&gt;"",B107=$D$5),SUM($E$10:E107),"")))</f>
        <v/>
      </c>
      <c r="F108" s="16" t="str">
        <f t="shared" si="9"/>
        <v/>
      </c>
      <c r="G108" s="14" t="str">
        <f>IF($B108&lt;&gt;"",G107-D108,"")</f>
        <v/>
      </c>
    </row>
    <row r="109" spans="1:7" ht="16.5" customHeight="1">
      <c r="A109" s="3" t="str">
        <f t="shared" si="6"/>
        <v/>
      </c>
      <c r="B109" s="4" t="str">
        <f t="shared" si="7"/>
        <v/>
      </c>
      <c r="C109" s="2" t="str">
        <f t="shared" si="8"/>
        <v/>
      </c>
      <c r="D109" s="14" t="str">
        <f t="shared" si="11"/>
        <v/>
      </c>
      <c r="E109" s="15" t="str">
        <f>IF(AND($B109&lt;&gt;"",$B109&lt;=$G$4),$G108*C109*$D$6/360,IF(B109&lt;&gt;"",$G108*C109*$G$5/360,IF(AND(B108&lt;&gt;"",B108=$D$5),SUM($E$10:E108),"")))</f>
        <v/>
      </c>
      <c r="F109" s="16" t="str">
        <f t="shared" si="9"/>
        <v/>
      </c>
      <c r="G109" s="14" t="str">
        <f t="shared" si="10"/>
        <v/>
      </c>
    </row>
    <row r="110" spans="1:7" ht="16.5" customHeight="1">
      <c r="A110" s="3" t="str">
        <f t="shared" si="6"/>
        <v/>
      </c>
      <c r="B110" s="4" t="str">
        <f t="shared" si="7"/>
        <v/>
      </c>
      <c r="C110" s="2" t="str">
        <f t="shared" si="8"/>
        <v/>
      </c>
      <c r="D110" s="14" t="str">
        <f t="shared" si="11"/>
        <v/>
      </c>
      <c r="E110" s="15" t="str">
        <f>IF(AND($B110&lt;&gt;"",$B110&lt;=$G$4),$G109*C110*$D$6/360,IF(B110&lt;&gt;"",$G109*C110*$G$5/360,IF(AND(B109&lt;&gt;"",B109=$D$5),SUM($E$10:E109),"")))</f>
        <v/>
      </c>
      <c r="F110" s="16" t="str">
        <f t="shared" si="9"/>
        <v/>
      </c>
      <c r="G110" s="14" t="str">
        <f t="shared" si="10"/>
        <v/>
      </c>
    </row>
    <row r="111" spans="1:7" ht="16.5" customHeight="1">
      <c r="A111" s="3" t="str">
        <f t="shared" si="6"/>
        <v/>
      </c>
      <c r="B111" s="4" t="str">
        <f t="shared" si="7"/>
        <v/>
      </c>
      <c r="C111" s="2" t="str">
        <f t="shared" si="8"/>
        <v/>
      </c>
      <c r="D111" s="14" t="str">
        <f t="shared" si="11"/>
        <v/>
      </c>
      <c r="E111" s="15" t="str">
        <f>IF(AND($B111&lt;&gt;"",$B111&lt;=$G$4),$G110*C111*$D$6/360,IF(B111&lt;&gt;"",$G110*C111*$G$5/360,IF(AND(B110&lt;&gt;"",B110=$D$5),SUM($E$10:E110),"")))</f>
        <v/>
      </c>
      <c r="F111" s="16" t="str">
        <f t="shared" si="9"/>
        <v/>
      </c>
      <c r="G111" s="14" t="str">
        <f t="shared" si="10"/>
        <v/>
      </c>
    </row>
    <row r="112" spans="1:7" ht="16.5" customHeight="1">
      <c r="A112" s="3" t="str">
        <f t="shared" si="6"/>
        <v/>
      </c>
      <c r="B112" s="4" t="str">
        <f t="shared" si="7"/>
        <v/>
      </c>
      <c r="C112" s="2" t="str">
        <f t="shared" si="8"/>
        <v/>
      </c>
      <c r="D112" s="14" t="str">
        <f t="shared" si="11"/>
        <v/>
      </c>
      <c r="E112" s="15" t="str">
        <f>IF(AND($B112&lt;&gt;"",$B112&lt;=$G$4),$G111*C112*$D$6/360,IF(B112&lt;&gt;"",$G111*C112*$G$5/360,IF(AND(B111&lt;&gt;"",B111=$D$5),SUM($E$10:E111),"")))</f>
        <v/>
      </c>
      <c r="F112" s="16" t="str">
        <f t="shared" si="9"/>
        <v/>
      </c>
      <c r="G112" s="14" t="str">
        <f t="shared" si="10"/>
        <v/>
      </c>
    </row>
    <row r="113" spans="1:7" ht="16.5" customHeight="1">
      <c r="A113" s="3" t="str">
        <f t="shared" si="6"/>
        <v/>
      </c>
      <c r="B113" s="4" t="str">
        <f t="shared" si="7"/>
        <v/>
      </c>
      <c r="C113" s="2" t="str">
        <f t="shared" si="8"/>
        <v/>
      </c>
      <c r="D113" s="14" t="str">
        <f t="shared" si="11"/>
        <v/>
      </c>
      <c r="E113" s="15" t="str">
        <f>IF(AND($B113&lt;&gt;"",$B113&lt;=$G$4),$G112*C113*$D$6/360,IF(B113&lt;&gt;"",$G112*C113*$G$5/360,IF(AND(B112&lt;&gt;"",B112=$D$5),SUM($E$10:E112),"")))</f>
        <v/>
      </c>
      <c r="F113" s="16" t="str">
        <f t="shared" si="9"/>
        <v/>
      </c>
      <c r="G113" s="14" t="str">
        <f t="shared" si="10"/>
        <v/>
      </c>
    </row>
    <row r="114" spans="1:7" ht="16.5" customHeight="1">
      <c r="A114" s="3" t="str">
        <f t="shared" si="6"/>
        <v/>
      </c>
      <c r="B114" s="4" t="str">
        <f t="shared" si="7"/>
        <v/>
      </c>
      <c r="C114" s="2" t="str">
        <f t="shared" si="8"/>
        <v/>
      </c>
      <c r="D114" s="14" t="str">
        <f t="shared" si="11"/>
        <v/>
      </c>
      <c r="E114" s="15" t="str">
        <f>IF(AND($B114&lt;&gt;"",$B114&lt;=$G$4),$G113*C114*$D$6/360,IF(B114&lt;&gt;"",$G113*C114*$G$5/360,IF(AND(B113&lt;&gt;"",B113=$D$5),SUM($E$10:E113),"")))</f>
        <v/>
      </c>
      <c r="F114" s="16" t="str">
        <f t="shared" si="9"/>
        <v/>
      </c>
      <c r="G114" s="14" t="str">
        <f t="shared" si="10"/>
        <v/>
      </c>
    </row>
    <row r="115" spans="1:7" ht="16.5" customHeight="1">
      <c r="A115" s="3" t="str">
        <f t="shared" si="6"/>
        <v/>
      </c>
      <c r="B115" s="4" t="str">
        <f t="shared" si="7"/>
        <v/>
      </c>
      <c r="C115" s="2" t="str">
        <f t="shared" si="8"/>
        <v/>
      </c>
      <c r="D115" s="14" t="str">
        <f t="shared" si="11"/>
        <v/>
      </c>
      <c r="E115" s="15" t="str">
        <f>IF(AND($B115&lt;&gt;"",$B115&lt;=$G$4),$G114*C115*$D$6/360,IF(B115&lt;&gt;"",$G114*C115*$G$5/360,IF(AND(B114&lt;&gt;"",B114=$D$5),SUM($E$10:E114),"")))</f>
        <v/>
      </c>
      <c r="F115" s="16" t="str">
        <f t="shared" si="9"/>
        <v/>
      </c>
      <c r="G115" s="14" t="str">
        <f t="shared" si="10"/>
        <v/>
      </c>
    </row>
    <row r="116" spans="1:7" ht="16.5" customHeight="1">
      <c r="A116" s="3" t="str">
        <f t="shared" si="6"/>
        <v/>
      </c>
      <c r="B116" s="4" t="str">
        <f t="shared" si="7"/>
        <v/>
      </c>
      <c r="C116" s="2" t="str">
        <f t="shared" si="8"/>
        <v/>
      </c>
      <c r="D116" s="14" t="str">
        <f t="shared" si="11"/>
        <v/>
      </c>
      <c r="E116" s="15" t="str">
        <f>IF(AND($B116&lt;&gt;"",$B116&lt;=$G$4),$G115*C116*$D$6/360,IF(B116&lt;&gt;"",$G115*C116*$G$5/360,IF(AND(B115&lt;&gt;"",B115=$D$5),SUM($E$10:E115),"")))</f>
        <v/>
      </c>
      <c r="F116" s="16" t="str">
        <f t="shared" si="9"/>
        <v/>
      </c>
      <c r="G116" s="14" t="str">
        <f t="shared" si="10"/>
        <v/>
      </c>
    </row>
    <row r="117" spans="1:7" ht="16.5" customHeight="1">
      <c r="A117" s="3" t="str">
        <f t="shared" si="6"/>
        <v/>
      </c>
      <c r="B117" s="4" t="str">
        <f t="shared" si="7"/>
        <v/>
      </c>
      <c r="C117" s="2" t="str">
        <f t="shared" si="8"/>
        <v/>
      </c>
      <c r="D117" s="14" t="str">
        <f t="shared" si="11"/>
        <v/>
      </c>
      <c r="E117" s="15" t="str">
        <f>IF(AND($B117&lt;&gt;"",$B117&lt;=$G$4),$G116*C117*$D$6/360,IF(B117&lt;&gt;"",$G116*C117*$G$5/360,IF(AND(B116&lt;&gt;"",B116=$D$5),SUM($E$10:E116),"")))</f>
        <v/>
      </c>
      <c r="F117" s="16" t="str">
        <f t="shared" si="9"/>
        <v/>
      </c>
      <c r="G117" s="14" t="str">
        <f t="shared" si="10"/>
        <v/>
      </c>
    </row>
    <row r="118" spans="1:7" ht="16.5" customHeight="1">
      <c r="A118" s="3" t="str">
        <f t="shared" si="6"/>
        <v/>
      </c>
      <c r="B118" s="4" t="str">
        <f t="shared" si="7"/>
        <v/>
      </c>
      <c r="C118" s="2" t="str">
        <f t="shared" si="8"/>
        <v/>
      </c>
      <c r="D118" s="14" t="str">
        <f t="shared" si="11"/>
        <v/>
      </c>
      <c r="E118" s="15" t="str">
        <f>IF(AND($B118&lt;&gt;"",$B118&lt;=$G$4),$G117*C118*$D$6/360,IF(B118&lt;&gt;"",$G117*C118*$G$5/360,IF(AND(B117&lt;&gt;"",B117=$D$5),SUM($E$10:E117),"")))</f>
        <v/>
      </c>
      <c r="F118" s="16" t="str">
        <f t="shared" si="9"/>
        <v/>
      </c>
      <c r="G118" s="14" t="str">
        <f t="shared" si="10"/>
        <v/>
      </c>
    </row>
    <row r="119" spans="1:7" ht="16.5" customHeight="1">
      <c r="A119" s="3" t="str">
        <f t="shared" si="6"/>
        <v/>
      </c>
      <c r="B119" s="4" t="str">
        <f t="shared" si="7"/>
        <v/>
      </c>
      <c r="C119" s="2" t="str">
        <f t="shared" si="8"/>
        <v/>
      </c>
      <c r="D119" s="14" t="str">
        <f t="shared" si="11"/>
        <v/>
      </c>
      <c r="E119" s="15" t="str">
        <f>IF(AND($B119&lt;&gt;"",$B119&lt;=$G$4),$G118*C119*$D$6/360,IF(B119&lt;&gt;"",$G118*C119*$G$5/360,IF(AND(B118&lt;&gt;"",B118=$D$5),SUM($E$10:E118),"")))</f>
        <v/>
      </c>
      <c r="F119" s="16" t="str">
        <f t="shared" si="9"/>
        <v/>
      </c>
      <c r="G119" s="14" t="str">
        <f t="shared" si="10"/>
        <v/>
      </c>
    </row>
    <row r="120" spans="1:7" ht="16.5" customHeight="1">
      <c r="A120" s="3" t="str">
        <f t="shared" si="6"/>
        <v/>
      </c>
      <c r="B120" s="4" t="str">
        <f t="shared" si="7"/>
        <v/>
      </c>
      <c r="C120" s="2" t="str">
        <f t="shared" si="8"/>
        <v/>
      </c>
      <c r="D120" s="14" t="str">
        <f t="shared" si="11"/>
        <v/>
      </c>
      <c r="E120" s="15" t="str">
        <f>IF(AND($B120&lt;&gt;"",$B120&lt;=$G$4),$G119*C120*$D$6/360,IF(B120&lt;&gt;"",$G119*C120*$G$5/360,IF(AND(B119&lt;&gt;"",B119=$D$5),SUM($E$10:E119),"")))</f>
        <v/>
      </c>
      <c r="F120" s="16" t="str">
        <f t="shared" si="9"/>
        <v/>
      </c>
      <c r="G120" s="14" t="str">
        <f t="shared" si="10"/>
        <v/>
      </c>
    </row>
    <row r="121" spans="1:7" ht="16.5" customHeight="1">
      <c r="A121" s="3" t="str">
        <f t="shared" si="6"/>
        <v/>
      </c>
      <c r="B121" s="4" t="str">
        <f t="shared" si="7"/>
        <v/>
      </c>
      <c r="C121" s="2" t="str">
        <f t="shared" si="8"/>
        <v/>
      </c>
      <c r="D121" s="14" t="str">
        <f t="shared" si="11"/>
        <v/>
      </c>
      <c r="E121" s="15" t="str">
        <f>IF(AND($B121&lt;&gt;"",$B121&lt;=$G$4),$G120*C121*$D$6/360,IF(B121&lt;&gt;"",$G120*C121*$G$5/360,IF(AND(B120&lt;&gt;"",B120=$D$5),SUM($E$10:E120),"")))</f>
        <v/>
      </c>
      <c r="F121" s="16" t="str">
        <f t="shared" si="9"/>
        <v/>
      </c>
      <c r="G121" s="14" t="str">
        <f t="shared" si="10"/>
        <v/>
      </c>
    </row>
    <row r="122" spans="1:7" ht="16.5" customHeight="1">
      <c r="A122" s="3" t="str">
        <f t="shared" si="6"/>
        <v/>
      </c>
      <c r="B122" s="4" t="str">
        <f t="shared" si="7"/>
        <v/>
      </c>
      <c r="C122" s="2" t="str">
        <f t="shared" si="8"/>
        <v/>
      </c>
      <c r="D122" s="14" t="str">
        <f t="shared" si="11"/>
        <v/>
      </c>
      <c r="E122" s="15" t="str">
        <f>IF(AND($B122&lt;&gt;"",$B122&lt;=$G$4),$G121*C122*$D$6/360,IF(B122&lt;&gt;"",$G121*C122*$G$5/360,IF(AND(B121&lt;&gt;"",B121=$D$5),SUM($E$10:E121),"")))</f>
        <v/>
      </c>
      <c r="F122" s="16" t="str">
        <f t="shared" si="9"/>
        <v/>
      </c>
      <c r="G122" s="14" t="str">
        <f t="shared" si="10"/>
        <v/>
      </c>
    </row>
    <row r="123" spans="1:7" ht="16.5" customHeight="1">
      <c r="A123" s="3" t="str">
        <f t="shared" si="6"/>
        <v/>
      </c>
      <c r="B123" s="4" t="str">
        <f t="shared" si="7"/>
        <v/>
      </c>
      <c r="C123" s="2" t="str">
        <f t="shared" si="8"/>
        <v/>
      </c>
      <c r="D123" s="14" t="str">
        <f t="shared" si="11"/>
        <v/>
      </c>
      <c r="E123" s="15" t="str">
        <f>IF(AND($B123&lt;&gt;"",$B123&lt;=$G$4),$G122*C123*$D$6/360,IF(B123&lt;&gt;"",$G122*C123*$G$5/360,IF(AND(B122&lt;&gt;"",B122=$D$5),SUM($E$10:E122),"")))</f>
        <v/>
      </c>
      <c r="F123" s="16" t="str">
        <f t="shared" si="9"/>
        <v/>
      </c>
      <c r="G123" s="14" t="str">
        <f t="shared" si="10"/>
        <v/>
      </c>
    </row>
    <row r="124" spans="1:7" ht="16.5" customHeight="1">
      <c r="A124" s="3" t="str">
        <f t="shared" si="6"/>
        <v/>
      </c>
      <c r="B124" s="4" t="str">
        <f t="shared" si="7"/>
        <v/>
      </c>
      <c r="C124" s="2" t="str">
        <f t="shared" si="8"/>
        <v/>
      </c>
      <c r="D124" s="14" t="str">
        <f t="shared" si="11"/>
        <v/>
      </c>
      <c r="E124" s="15" t="str">
        <f>IF(AND($B124&lt;&gt;"",$B124&lt;=$G$4),$G123*C124*$D$6/360,IF(B124&lt;&gt;"",$G123*C124*$G$5/360,IF(AND(B123&lt;&gt;"",B123=$D$5),SUM($E$10:E123),"")))</f>
        <v/>
      </c>
      <c r="F124" s="16" t="str">
        <f t="shared" si="9"/>
        <v/>
      </c>
      <c r="G124" s="14" t="str">
        <f t="shared" si="10"/>
        <v/>
      </c>
    </row>
    <row r="125" spans="1:7" ht="16.5" customHeight="1">
      <c r="A125" s="3" t="str">
        <f t="shared" si="6"/>
        <v/>
      </c>
      <c r="B125" s="4" t="str">
        <f t="shared" si="7"/>
        <v/>
      </c>
      <c r="C125" s="2" t="str">
        <f t="shared" si="8"/>
        <v/>
      </c>
      <c r="D125" s="14" t="str">
        <f t="shared" si="11"/>
        <v/>
      </c>
      <c r="E125" s="15" t="str">
        <f>IF(AND($B125&lt;&gt;"",$B125&lt;=$G$4),$G124*C125*$D$6/360,IF(B125&lt;&gt;"",$G124*C125*$G$5/360,IF(AND(B124&lt;&gt;"",B124=$D$5),SUM($E$10:E124),"")))</f>
        <v/>
      </c>
      <c r="F125" s="16" t="str">
        <f t="shared" si="9"/>
        <v/>
      </c>
      <c r="G125" s="14" t="str">
        <f t="shared" si="10"/>
        <v/>
      </c>
    </row>
    <row r="126" spans="1:7" ht="16.5" customHeight="1">
      <c r="A126" s="3" t="str">
        <f t="shared" si="6"/>
        <v/>
      </c>
      <c r="B126" s="4" t="str">
        <f t="shared" si="7"/>
        <v/>
      </c>
      <c r="C126" s="2" t="str">
        <f t="shared" si="8"/>
        <v/>
      </c>
      <c r="D126" s="14" t="str">
        <f t="shared" si="11"/>
        <v/>
      </c>
      <c r="E126" s="15" t="str">
        <f>IF(AND($B126&lt;&gt;"",$B126&lt;=$G$4),$G125*C126*$D$6/360,IF(B126&lt;&gt;"",$G125*C126*$G$5/360,IF(AND(B125&lt;&gt;"",B125=$D$5),SUM($E$10:E125),"")))</f>
        <v/>
      </c>
      <c r="F126" s="16" t="str">
        <f t="shared" si="9"/>
        <v/>
      </c>
      <c r="G126" s="14" t="str">
        <f t="shared" si="10"/>
        <v/>
      </c>
    </row>
    <row r="127" spans="1:7" ht="16.5" customHeight="1">
      <c r="A127" s="3" t="str">
        <f t="shared" si="6"/>
        <v/>
      </c>
      <c r="B127" s="4" t="str">
        <f t="shared" si="7"/>
        <v/>
      </c>
      <c r="C127" s="2" t="str">
        <f t="shared" si="8"/>
        <v/>
      </c>
      <c r="D127" s="14" t="str">
        <f t="shared" si="11"/>
        <v/>
      </c>
      <c r="E127" s="15" t="str">
        <f>IF(AND($B127&lt;&gt;"",$B127&lt;=$G$4),$G126*C127*$D$6/360,IF(B127&lt;&gt;"",$G126*C127*$G$5/360,IF(AND(B126&lt;&gt;"",B126=$D$5),SUM($E$10:E126),"")))</f>
        <v/>
      </c>
      <c r="F127" s="16" t="str">
        <f t="shared" si="9"/>
        <v/>
      </c>
      <c r="G127" s="14" t="str">
        <f t="shared" si="10"/>
        <v/>
      </c>
    </row>
    <row r="128" spans="1:7" ht="16.5" customHeight="1">
      <c r="A128" s="3" t="str">
        <f t="shared" si="6"/>
        <v/>
      </c>
      <c r="B128" s="4" t="str">
        <f t="shared" si="7"/>
        <v/>
      </c>
      <c r="C128" s="2" t="str">
        <f t="shared" si="8"/>
        <v/>
      </c>
      <c r="D128" s="14" t="str">
        <f t="shared" si="11"/>
        <v/>
      </c>
      <c r="E128" s="15" t="str">
        <f>IF(AND($B128&lt;&gt;"",$B128&lt;=$G$4),$G127*C128*$D$6/360,IF(B128&lt;&gt;"",$G127*C128*$G$5/360,IF(AND(B127&lt;&gt;"",B127=$D$5),SUM($E$10:E127),"")))</f>
        <v/>
      </c>
      <c r="F128" s="16" t="str">
        <f t="shared" si="9"/>
        <v/>
      </c>
      <c r="G128" s="14" t="str">
        <f t="shared" si="10"/>
        <v/>
      </c>
    </row>
    <row r="129" spans="1:7" ht="16.5" customHeight="1">
      <c r="A129" s="3" t="str">
        <f t="shared" si="6"/>
        <v/>
      </c>
      <c r="B129" s="4" t="str">
        <f t="shared" si="7"/>
        <v/>
      </c>
      <c r="C129" s="2" t="str">
        <f t="shared" si="8"/>
        <v/>
      </c>
      <c r="D129" s="14" t="str">
        <f t="shared" si="11"/>
        <v/>
      </c>
      <c r="E129" s="15" t="str">
        <f>IF(AND($B129&lt;&gt;"",$B129&lt;=$G$4),$G128*C129*$D$6/360,IF(B129&lt;&gt;"",$G128*C129*$G$5/360,IF(AND(B128&lt;&gt;"",B128=$D$5),SUM($E$10:E128),"")))</f>
        <v/>
      </c>
      <c r="F129" s="16" t="str">
        <f t="shared" si="9"/>
        <v/>
      </c>
      <c r="G129" s="14" t="str">
        <f t="shared" si="10"/>
        <v/>
      </c>
    </row>
    <row r="130" spans="1:7" ht="16.5" customHeight="1">
      <c r="A130" s="3" t="str">
        <f t="shared" si="6"/>
        <v/>
      </c>
      <c r="B130" s="4" t="str">
        <f t="shared" si="7"/>
        <v/>
      </c>
      <c r="C130" s="2" t="str">
        <f t="shared" si="8"/>
        <v/>
      </c>
      <c r="D130" s="14" t="str">
        <f t="shared" si="11"/>
        <v/>
      </c>
      <c r="E130" s="15" t="str">
        <f>IF(AND($B130&lt;&gt;"",$B130&lt;=$G$4),$G129*C130*$D$6/360,IF(B130&lt;&gt;"",$G129*C130*$G$5/360,IF(AND(B129&lt;&gt;"",B129=$D$5),SUM($E$10:E129),"")))</f>
        <v/>
      </c>
      <c r="F130" s="16" t="str">
        <f t="shared" si="9"/>
        <v/>
      </c>
      <c r="G130" s="14" t="str">
        <f t="shared" si="10"/>
        <v/>
      </c>
    </row>
    <row r="131" spans="1:7" ht="16.5" customHeight="1">
      <c r="A131" s="3" t="str">
        <f t="shared" si="6"/>
        <v/>
      </c>
      <c r="B131" s="4" t="str">
        <f t="shared" si="7"/>
        <v/>
      </c>
      <c r="C131" s="2" t="str">
        <f t="shared" si="8"/>
        <v/>
      </c>
      <c r="D131" s="14" t="str">
        <f t="shared" si="11"/>
        <v/>
      </c>
      <c r="E131" s="15" t="str">
        <f>IF(AND($B131&lt;&gt;"",$B131&lt;=$G$4),$G130*C131*$D$6/360,IF(B131&lt;&gt;"",$G130*C131*$G$5/360,IF(AND(B130&lt;&gt;"",B130=$D$5),SUM($E$10:E130),"")))</f>
        <v/>
      </c>
      <c r="F131" s="16" t="str">
        <f t="shared" si="9"/>
        <v/>
      </c>
      <c r="G131" s="14" t="str">
        <f t="shared" si="10"/>
        <v/>
      </c>
    </row>
    <row r="132" spans="1:7" ht="16.5" customHeight="1">
      <c r="A132" s="3" t="str">
        <f t="shared" si="6"/>
        <v/>
      </c>
      <c r="B132" s="4" t="str">
        <f t="shared" si="7"/>
        <v/>
      </c>
      <c r="C132" s="2" t="str">
        <f t="shared" si="8"/>
        <v/>
      </c>
      <c r="D132" s="14" t="str">
        <f t="shared" si="11"/>
        <v/>
      </c>
      <c r="E132" s="15" t="str">
        <f>IF(AND($B132&lt;&gt;"",$B132&lt;=$G$4),$G131*C132*$D$6/360,IF(B132&lt;&gt;"",$G131*C132*$G$5/360,IF(AND(B131&lt;&gt;"",B131=$D$5),SUM($E$10:E131),"")))</f>
        <v/>
      </c>
      <c r="F132" s="16" t="str">
        <f t="shared" si="9"/>
        <v/>
      </c>
      <c r="G132" s="14" t="str">
        <f t="shared" si="10"/>
        <v/>
      </c>
    </row>
    <row r="133" spans="1:7" ht="16.5" customHeight="1">
      <c r="A133" s="3" t="str">
        <f t="shared" si="6"/>
        <v/>
      </c>
      <c r="B133" s="4" t="str">
        <f t="shared" si="7"/>
        <v/>
      </c>
      <c r="C133" s="2" t="str">
        <f t="shared" si="8"/>
        <v/>
      </c>
      <c r="D133" s="14" t="str">
        <f t="shared" si="11"/>
        <v/>
      </c>
      <c r="E133" s="15" t="str">
        <f>IF(AND($B133&lt;&gt;"",$B133&lt;=$G$4),$G132*C133*$D$6/360,IF(B133&lt;&gt;"",$G132*C133*$G$5/360,IF(AND(B132&lt;&gt;"",B132=$D$5),SUM($E$10:E132),"")))</f>
        <v/>
      </c>
      <c r="F133" s="16" t="str">
        <f t="shared" si="9"/>
        <v/>
      </c>
      <c r="G133" s="14" t="str">
        <f t="shared" si="10"/>
        <v/>
      </c>
    </row>
    <row r="134" spans="1:7" ht="16.5" customHeight="1">
      <c r="A134" s="3" t="str">
        <f t="shared" si="6"/>
        <v/>
      </c>
      <c r="B134" s="4" t="str">
        <f t="shared" si="7"/>
        <v/>
      </c>
      <c r="C134" s="2" t="str">
        <f t="shared" si="8"/>
        <v/>
      </c>
      <c r="D134" s="14" t="str">
        <f t="shared" si="11"/>
        <v/>
      </c>
      <c r="E134" s="15" t="str">
        <f>IF(AND($B134&lt;&gt;"",$B134&lt;=$G$4),$G133*C134*$D$6/360,IF(B134&lt;&gt;"",$G133*C134*$G$5/360,IF(AND(B133&lt;&gt;"",B133=$D$5),SUM($E$10:E133),"")))</f>
        <v/>
      </c>
      <c r="F134" s="16" t="str">
        <f t="shared" si="9"/>
        <v/>
      </c>
      <c r="G134" s="14" t="str">
        <f t="shared" si="10"/>
        <v/>
      </c>
    </row>
    <row r="135" spans="1:7" ht="16.5" customHeight="1">
      <c r="A135" s="3" t="str">
        <f t="shared" si="6"/>
        <v/>
      </c>
      <c r="B135" s="4" t="str">
        <f t="shared" si="7"/>
        <v/>
      </c>
      <c r="C135" s="2" t="str">
        <f t="shared" si="8"/>
        <v/>
      </c>
      <c r="D135" s="14" t="str">
        <f t="shared" si="11"/>
        <v/>
      </c>
      <c r="E135" s="15" t="str">
        <f>IF(AND($B135&lt;&gt;"",$B135&lt;=$G$4),$G134*C135*$D$6/360,IF(B135&lt;&gt;"",$G134*C135*$G$5/360,IF(AND(B134&lt;&gt;"",B134=$D$5),SUM($E$10:E134),"")))</f>
        <v/>
      </c>
      <c r="F135" s="16" t="str">
        <f t="shared" si="9"/>
        <v/>
      </c>
      <c r="G135" s="14" t="str">
        <f t="shared" si="10"/>
        <v/>
      </c>
    </row>
    <row r="136" spans="1:7" ht="16.5" customHeight="1">
      <c r="A136" s="3" t="str">
        <f t="shared" si="6"/>
        <v/>
      </c>
      <c r="B136" s="4" t="str">
        <f t="shared" si="7"/>
        <v/>
      </c>
      <c r="C136" s="2" t="str">
        <f t="shared" si="8"/>
        <v/>
      </c>
      <c r="D136" s="14" t="str">
        <f t="shared" si="11"/>
        <v/>
      </c>
      <c r="E136" s="15" t="str">
        <f>IF(AND($B136&lt;&gt;"",$B136&lt;=$G$4),$G135*C136*$D$6/360,IF(B136&lt;&gt;"",$G135*C136*$G$5/360,IF(AND(B135&lt;&gt;"",B135=$D$5),SUM($E$10:E135),"")))</f>
        <v/>
      </c>
      <c r="F136" s="16" t="str">
        <f t="shared" si="9"/>
        <v/>
      </c>
      <c r="G136" s="14" t="str">
        <f t="shared" si="10"/>
        <v/>
      </c>
    </row>
    <row r="137" spans="1:7" ht="16.5" customHeight="1">
      <c r="A137" s="3" t="str">
        <f t="shared" si="6"/>
        <v/>
      </c>
      <c r="B137" s="4" t="str">
        <f t="shared" si="7"/>
        <v/>
      </c>
      <c r="C137" s="2" t="str">
        <f t="shared" si="8"/>
        <v/>
      </c>
      <c r="D137" s="14" t="str">
        <f t="shared" si="11"/>
        <v/>
      </c>
      <c r="E137" s="15" t="str">
        <f>IF(AND($B137&lt;&gt;"",$B137&lt;=$G$4),$G136*C137*$D$6/360,IF(B137&lt;&gt;"",$G136*C137*$G$5/360,IF(AND(B136&lt;&gt;"",B136=$D$5),SUM($E$10:E136),"")))</f>
        <v/>
      </c>
      <c r="F137" s="16" t="str">
        <f t="shared" si="9"/>
        <v/>
      </c>
      <c r="G137" s="14" t="str">
        <f t="shared" si="10"/>
        <v/>
      </c>
    </row>
    <row r="138" spans="1:7" ht="16.5" customHeight="1">
      <c r="A138" s="3" t="str">
        <f t="shared" si="6"/>
        <v/>
      </c>
      <c r="B138" s="4" t="str">
        <f t="shared" si="7"/>
        <v/>
      </c>
      <c r="C138" s="2" t="str">
        <f t="shared" si="8"/>
        <v/>
      </c>
      <c r="D138" s="14" t="str">
        <f t="shared" si="11"/>
        <v/>
      </c>
      <c r="E138" s="15" t="str">
        <f>IF(AND($B138&lt;&gt;"",$B138&lt;=$G$4),$G137*C138*$D$6/360,IF(B138&lt;&gt;"",$G137*C138*$G$5/360,IF(AND(B137&lt;&gt;"",B137=$D$5),SUM($E$10:E137),"")))</f>
        <v/>
      </c>
      <c r="F138" s="16" t="str">
        <f t="shared" si="9"/>
        <v/>
      </c>
      <c r="G138" s="14" t="str">
        <f t="shared" si="10"/>
        <v/>
      </c>
    </row>
    <row r="139" spans="1:7" ht="16.5" customHeight="1">
      <c r="A139" s="3" t="str">
        <f t="shared" ref="A139:A202" si="12">IF(B138&lt;$D$5,DATE(YEAR(A138),MONTH(A138)+1,DAY(A138)),IF(B138=$D$5,"Tổng",""))</f>
        <v/>
      </c>
      <c r="B139" s="4" t="str">
        <f t="shared" ref="B139:B202" si="13">IF(B138&lt;$D$5,B138+1,"")</f>
        <v/>
      </c>
      <c r="C139" s="2" t="str">
        <f t="shared" si="8"/>
        <v/>
      </c>
      <c r="D139" s="14" t="str">
        <f t="shared" si="11"/>
        <v/>
      </c>
      <c r="E139" s="15" t="str">
        <f>IF(AND($B139&lt;&gt;"",$B139&lt;=$G$4),$G138*C139*$D$6/360,IF(B139&lt;&gt;"",$G138*C139*$G$5/360,IF(AND(B138&lt;&gt;"",B138=$D$5),SUM($E$10:E138),"")))</f>
        <v/>
      </c>
      <c r="F139" s="16" t="str">
        <f t="shared" si="9"/>
        <v/>
      </c>
      <c r="G139" s="14" t="str">
        <f t="shared" si="10"/>
        <v/>
      </c>
    </row>
    <row r="140" spans="1:7" ht="16.5" customHeight="1">
      <c r="A140" s="3" t="str">
        <f t="shared" si="12"/>
        <v/>
      </c>
      <c r="B140" s="4" t="str">
        <f t="shared" si="13"/>
        <v/>
      </c>
      <c r="C140" s="2" t="str">
        <f t="shared" ref="C140:C203" si="14">IF(B140&lt;&gt;"",A140-A139,"")</f>
        <v/>
      </c>
      <c r="D140" s="14" t="str">
        <f t="shared" si="11"/>
        <v/>
      </c>
      <c r="E140" s="15" t="str">
        <f>IF(AND($B140&lt;&gt;"",$B140&lt;=$G$4),$G139*C140*$D$6/360,IF(B140&lt;&gt;"",$G139*C140*$G$5/360,IF(AND(B139&lt;&gt;"",B139=$D$5),SUM($E$10:E139),"")))</f>
        <v/>
      </c>
      <c r="F140" s="16" t="str">
        <f t="shared" si="9"/>
        <v/>
      </c>
      <c r="G140" s="14" t="str">
        <f t="shared" si="10"/>
        <v/>
      </c>
    </row>
    <row r="141" spans="1:7" ht="16.5" customHeight="1">
      <c r="A141" s="3" t="str">
        <f t="shared" si="12"/>
        <v/>
      </c>
      <c r="B141" s="4" t="str">
        <f t="shared" si="13"/>
        <v/>
      </c>
      <c r="C141" s="2" t="str">
        <f t="shared" si="14"/>
        <v/>
      </c>
      <c r="D141" s="14" t="str">
        <f t="shared" si="11"/>
        <v/>
      </c>
      <c r="E141" s="15" t="str">
        <f>IF(AND($B141&lt;&gt;"",$B141&lt;=$G$4),$G140*C141*$D$6/360,IF(B141&lt;&gt;"",$G140*C141*$G$5/360,IF(AND(B140&lt;&gt;"",B140=$D$5),SUM($E$10:E140),"")))</f>
        <v/>
      </c>
      <c r="F141" s="16" t="str">
        <f t="shared" ref="F141:F204" si="15">IF(D141&lt;&gt;"",D141+E141,"")</f>
        <v/>
      </c>
      <c r="G141" s="14" t="str">
        <f t="shared" ref="G141:G204" si="16">IF($B141&lt;&gt;"",G140-D141,"")</f>
        <v/>
      </c>
    </row>
    <row r="142" spans="1:7" ht="16.5" customHeight="1">
      <c r="A142" s="3" t="str">
        <f t="shared" si="12"/>
        <v/>
      </c>
      <c r="B142" s="4" t="str">
        <f t="shared" si="13"/>
        <v/>
      </c>
      <c r="C142" s="2" t="str">
        <f t="shared" si="14"/>
        <v/>
      </c>
      <c r="D142" s="14" t="str">
        <f t="shared" si="11"/>
        <v/>
      </c>
      <c r="E142" s="15" t="str">
        <f>IF(AND($B142&lt;&gt;"",$B142&lt;=$G$4),$G141*C142*$D$6/360,IF(B142&lt;&gt;"",$G141*C142*$G$5/360,IF(AND(B141&lt;&gt;"",B141=$D$5),SUM($E$10:E141),"")))</f>
        <v/>
      </c>
      <c r="F142" s="16" t="str">
        <f t="shared" si="15"/>
        <v/>
      </c>
      <c r="G142" s="14" t="str">
        <f t="shared" si="16"/>
        <v/>
      </c>
    </row>
    <row r="143" spans="1:7" ht="16.5" customHeight="1">
      <c r="A143" s="3" t="str">
        <f t="shared" si="12"/>
        <v/>
      </c>
      <c r="B143" s="4" t="str">
        <f t="shared" si="13"/>
        <v/>
      </c>
      <c r="C143" s="2" t="str">
        <f t="shared" si="14"/>
        <v/>
      </c>
      <c r="D143" s="14" t="str">
        <f t="shared" ref="D143:D195" si="17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16" t="str">
        <f t="shared" si="15"/>
        <v/>
      </c>
      <c r="G143" s="14" t="str">
        <f t="shared" si="16"/>
        <v/>
      </c>
    </row>
    <row r="144" spans="1:7" ht="16.5" customHeight="1">
      <c r="A144" s="3" t="str">
        <f t="shared" si="12"/>
        <v/>
      </c>
      <c r="B144" s="4" t="str">
        <f t="shared" si="13"/>
        <v/>
      </c>
      <c r="C144" s="2" t="str">
        <f t="shared" si="14"/>
        <v/>
      </c>
      <c r="D144" s="14" t="str">
        <f t="shared" si="17"/>
        <v/>
      </c>
      <c r="E144" s="15" t="str">
        <f>IF(AND($B144&lt;&gt;"",$B144&lt;=$G$4),$G143*C144*$D$6/360,IF(B144&lt;&gt;"",$G143*C144*$G$5/360,IF(AND(B143&lt;&gt;"",B143=$D$5),SUM($E$10:E143),"")))</f>
        <v/>
      </c>
      <c r="F144" s="16" t="str">
        <f t="shared" si="15"/>
        <v/>
      </c>
      <c r="G144" s="14" t="str">
        <f t="shared" si="16"/>
        <v/>
      </c>
    </row>
    <row r="145" spans="1:7" ht="16.5" customHeight="1">
      <c r="A145" s="3" t="str">
        <f t="shared" si="12"/>
        <v/>
      </c>
      <c r="B145" s="4" t="str">
        <f t="shared" si="13"/>
        <v/>
      </c>
      <c r="C145" s="2" t="str">
        <f t="shared" si="14"/>
        <v/>
      </c>
      <c r="D145" s="14" t="str">
        <f t="shared" si="17"/>
        <v/>
      </c>
      <c r="E145" s="15" t="str">
        <f>IF(AND($B145&lt;&gt;"",$B145&lt;=$G$4),$G144*C145*$D$6/360,IF(B145&lt;&gt;"",$G144*C145*$G$5/360,IF(AND(B144&lt;&gt;"",B144=$D$5),SUM($E$10:E144),"")))</f>
        <v/>
      </c>
      <c r="F145" s="16" t="str">
        <f t="shared" si="15"/>
        <v/>
      </c>
      <c r="G145" s="14" t="str">
        <f t="shared" si="16"/>
        <v/>
      </c>
    </row>
    <row r="146" spans="1:7" ht="16.5" customHeight="1">
      <c r="A146" s="3" t="str">
        <f t="shared" si="12"/>
        <v/>
      </c>
      <c r="B146" s="4" t="str">
        <f t="shared" si="13"/>
        <v/>
      </c>
      <c r="C146" s="2" t="str">
        <f t="shared" si="14"/>
        <v/>
      </c>
      <c r="D146" s="14" t="str">
        <f t="shared" si="17"/>
        <v/>
      </c>
      <c r="E146" s="15" t="str">
        <f>IF(AND($B146&lt;&gt;"",$B146&lt;=$G$4),$G145*C146*$D$6/360,IF(B146&lt;&gt;"",$G145*C146*$G$5/360,IF(AND(B145&lt;&gt;"",B145=$D$5),SUM($E$10:E145),"")))</f>
        <v/>
      </c>
      <c r="F146" s="16" t="str">
        <f t="shared" si="15"/>
        <v/>
      </c>
      <c r="G146" s="14" t="str">
        <f t="shared" si="16"/>
        <v/>
      </c>
    </row>
    <row r="147" spans="1:7" ht="16.5" customHeight="1">
      <c r="A147" s="3" t="str">
        <f t="shared" si="12"/>
        <v/>
      </c>
      <c r="B147" s="4" t="str">
        <f t="shared" si="13"/>
        <v/>
      </c>
      <c r="C147" s="2" t="str">
        <f t="shared" si="14"/>
        <v/>
      </c>
      <c r="D147" s="14" t="str">
        <f t="shared" si="17"/>
        <v/>
      </c>
      <c r="E147" s="15" t="str">
        <f>IF(AND($B147&lt;&gt;"",$B147&lt;=$G$4),$G146*C147*$D$6/360,IF(B147&lt;&gt;"",$G146*C147*$G$5/360,IF(AND(B146&lt;&gt;"",B146=$D$5),SUM($E$10:E146),"")))</f>
        <v/>
      </c>
      <c r="F147" s="16" t="str">
        <f t="shared" si="15"/>
        <v/>
      </c>
      <c r="G147" s="14" t="str">
        <f t="shared" si="16"/>
        <v/>
      </c>
    </row>
    <row r="148" spans="1:7" ht="16.5" customHeight="1">
      <c r="A148" s="3" t="str">
        <f t="shared" si="12"/>
        <v/>
      </c>
      <c r="B148" s="4" t="str">
        <f t="shared" si="13"/>
        <v/>
      </c>
      <c r="C148" s="2" t="str">
        <f t="shared" si="14"/>
        <v/>
      </c>
      <c r="D148" s="14" t="str">
        <f t="shared" si="17"/>
        <v/>
      </c>
      <c r="E148" s="15" t="str">
        <f>IF(AND($B148&lt;&gt;"",$B148&lt;=$G$4),$G147*C148*$D$6/360,IF(B148&lt;&gt;"",$G147*C148*$G$5/360,IF(AND(B147&lt;&gt;"",B147=$D$5),SUM($E$10:E147),"")))</f>
        <v/>
      </c>
      <c r="F148" s="16" t="str">
        <f t="shared" si="15"/>
        <v/>
      </c>
      <c r="G148" s="14" t="str">
        <f t="shared" si="16"/>
        <v/>
      </c>
    </row>
    <row r="149" spans="1:7" ht="16.5" customHeight="1">
      <c r="A149" s="3" t="str">
        <f t="shared" si="12"/>
        <v/>
      </c>
      <c r="B149" s="4" t="str">
        <f t="shared" si="13"/>
        <v/>
      </c>
      <c r="C149" s="2" t="str">
        <f t="shared" si="14"/>
        <v/>
      </c>
      <c r="D149" s="14" t="str">
        <f t="shared" si="17"/>
        <v/>
      </c>
      <c r="E149" s="15" t="str">
        <f>IF(AND($B149&lt;&gt;"",$B149&lt;=$G$4),$G148*C149*$D$6/360,IF(B149&lt;&gt;"",$G148*C149*$G$5/360,IF(AND(B148&lt;&gt;"",B148=$D$5),SUM($E$10:E148),"")))</f>
        <v/>
      </c>
      <c r="F149" s="16" t="str">
        <f t="shared" si="15"/>
        <v/>
      </c>
      <c r="G149" s="14" t="str">
        <f t="shared" si="16"/>
        <v/>
      </c>
    </row>
    <row r="150" spans="1:7" ht="16.5" customHeight="1">
      <c r="A150" s="3" t="str">
        <f t="shared" si="12"/>
        <v/>
      </c>
      <c r="B150" s="4" t="str">
        <f t="shared" si="13"/>
        <v/>
      </c>
      <c r="C150" s="2" t="str">
        <f t="shared" si="14"/>
        <v/>
      </c>
      <c r="D150" s="14" t="str">
        <f t="shared" si="17"/>
        <v/>
      </c>
      <c r="E150" s="15" t="str">
        <f>IF(AND($B150&lt;&gt;"",$B150&lt;=$G$4),$G149*C150*$D$6/360,IF(B150&lt;&gt;"",$G149*C150*$G$5/360,IF(AND(B149&lt;&gt;"",B149=$D$5),SUM($E$10:E149),"")))</f>
        <v/>
      </c>
      <c r="F150" s="16" t="str">
        <f t="shared" si="15"/>
        <v/>
      </c>
      <c r="G150" s="14" t="str">
        <f t="shared" si="16"/>
        <v/>
      </c>
    </row>
    <row r="151" spans="1:7" ht="16.5" customHeight="1">
      <c r="A151" s="3" t="str">
        <f t="shared" si="12"/>
        <v/>
      </c>
      <c r="B151" s="4" t="str">
        <f t="shared" si="13"/>
        <v/>
      </c>
      <c r="C151" s="2" t="str">
        <f t="shared" si="14"/>
        <v/>
      </c>
      <c r="D151" s="14" t="str">
        <f t="shared" si="17"/>
        <v/>
      </c>
      <c r="E151" s="15" t="str">
        <f>IF(AND($B151&lt;&gt;"",$B151&lt;=$G$4),$G150*C151*$D$6/360,IF(B151&lt;&gt;"",$G150*C151*$G$5/360,IF(AND(B150&lt;&gt;"",B150=$D$5),SUM($E$10:E150),"")))</f>
        <v/>
      </c>
      <c r="F151" s="16" t="str">
        <f t="shared" si="15"/>
        <v/>
      </c>
      <c r="G151" s="14" t="str">
        <f t="shared" si="16"/>
        <v/>
      </c>
    </row>
    <row r="152" spans="1:7" ht="16.5" customHeight="1">
      <c r="A152" s="3" t="str">
        <f t="shared" si="12"/>
        <v/>
      </c>
      <c r="B152" s="4" t="str">
        <f t="shared" si="13"/>
        <v/>
      </c>
      <c r="C152" s="2" t="str">
        <f t="shared" si="14"/>
        <v/>
      </c>
      <c r="D152" s="14" t="str">
        <f t="shared" si="17"/>
        <v/>
      </c>
      <c r="E152" s="15" t="str">
        <f>IF(AND($B152&lt;&gt;"",$B152&lt;=$G$4),$G151*C152*$D$6/360,IF(B152&lt;&gt;"",$G151*C152*$G$5/360,IF(AND(B151&lt;&gt;"",B151=$D$5),SUM($E$10:E151),"")))</f>
        <v/>
      </c>
      <c r="F152" s="16" t="str">
        <f t="shared" si="15"/>
        <v/>
      </c>
      <c r="G152" s="14" t="str">
        <f t="shared" si="16"/>
        <v/>
      </c>
    </row>
    <row r="153" spans="1:7" ht="16.5" customHeight="1">
      <c r="A153" s="3" t="str">
        <f t="shared" si="12"/>
        <v/>
      </c>
      <c r="B153" s="4" t="str">
        <f t="shared" si="13"/>
        <v/>
      </c>
      <c r="C153" s="2" t="str">
        <f t="shared" si="14"/>
        <v/>
      </c>
      <c r="D153" s="14" t="str">
        <f t="shared" si="17"/>
        <v/>
      </c>
      <c r="E153" s="15" t="str">
        <f>IF(AND($B153&lt;&gt;"",$B153&lt;=$G$4),$G152*C153*$D$6/360,IF(B153&lt;&gt;"",$G152*C153*$G$5/360,IF(AND(B152&lt;&gt;"",B152=$D$5),SUM($E$10:E152),"")))</f>
        <v/>
      </c>
      <c r="F153" s="16" t="str">
        <f t="shared" si="15"/>
        <v/>
      </c>
      <c r="G153" s="14" t="str">
        <f t="shared" si="16"/>
        <v/>
      </c>
    </row>
    <row r="154" spans="1:7" ht="16.5" customHeight="1">
      <c r="A154" s="3" t="str">
        <f t="shared" si="12"/>
        <v/>
      </c>
      <c r="B154" s="4" t="str">
        <f t="shared" si="13"/>
        <v/>
      </c>
      <c r="C154" s="2" t="str">
        <f t="shared" si="14"/>
        <v/>
      </c>
      <c r="D154" s="14" t="str">
        <f t="shared" si="17"/>
        <v/>
      </c>
      <c r="E154" s="15" t="str">
        <f>IF(AND($B154&lt;&gt;"",$B154&lt;=$G$4),$G153*C154*$D$6/360,IF(B154&lt;&gt;"",$G153*C154*$G$5/360,IF(AND(B153&lt;&gt;"",B153=$D$5),SUM($E$10:E153),"")))</f>
        <v/>
      </c>
      <c r="F154" s="16" t="str">
        <f t="shared" si="15"/>
        <v/>
      </c>
      <c r="G154" s="14" t="str">
        <f t="shared" si="16"/>
        <v/>
      </c>
    </row>
    <row r="155" spans="1:7" ht="16.5" customHeight="1">
      <c r="A155" s="3" t="str">
        <f t="shared" si="12"/>
        <v/>
      </c>
      <c r="B155" s="4" t="str">
        <f t="shared" si="13"/>
        <v/>
      </c>
      <c r="C155" s="2" t="str">
        <f t="shared" si="14"/>
        <v/>
      </c>
      <c r="D155" s="14" t="str">
        <f t="shared" si="17"/>
        <v/>
      </c>
      <c r="E155" s="15" t="str">
        <f>IF(AND($B155&lt;&gt;"",$B155&lt;=$G$4),$G154*C155*$D$6/360,IF(B155&lt;&gt;"",$G154*C155*$G$5/360,IF(AND(B154&lt;&gt;"",B154=$D$5),SUM($E$10:E154),"")))</f>
        <v/>
      </c>
      <c r="F155" s="16" t="str">
        <f t="shared" si="15"/>
        <v/>
      </c>
      <c r="G155" s="14" t="str">
        <f t="shared" si="16"/>
        <v/>
      </c>
    </row>
    <row r="156" spans="1:7" ht="16.5" customHeight="1">
      <c r="A156" s="3" t="str">
        <f t="shared" si="12"/>
        <v/>
      </c>
      <c r="B156" s="4" t="str">
        <f t="shared" si="13"/>
        <v/>
      </c>
      <c r="C156" s="2" t="str">
        <f t="shared" si="14"/>
        <v/>
      </c>
      <c r="D156" s="14" t="str">
        <f t="shared" si="17"/>
        <v/>
      </c>
      <c r="E156" s="15" t="str">
        <f>IF(AND($B156&lt;&gt;"",$B156&lt;=$G$4),$G155*C156*$D$6/360,IF(B156&lt;&gt;"",$G155*C156*$G$5/360,IF(AND(B155&lt;&gt;"",B155=$D$5),SUM($E$10:E155),"")))</f>
        <v/>
      </c>
      <c r="F156" s="16" t="str">
        <f t="shared" si="15"/>
        <v/>
      </c>
      <c r="G156" s="14" t="str">
        <f t="shared" si="16"/>
        <v/>
      </c>
    </row>
    <row r="157" spans="1:7" ht="16.5" customHeight="1">
      <c r="A157" s="3" t="str">
        <f t="shared" si="12"/>
        <v/>
      </c>
      <c r="B157" s="4" t="str">
        <f t="shared" si="13"/>
        <v/>
      </c>
      <c r="C157" s="2" t="str">
        <f t="shared" si="14"/>
        <v/>
      </c>
      <c r="D157" s="14" t="str">
        <f t="shared" si="17"/>
        <v/>
      </c>
      <c r="E157" s="15" t="str">
        <f>IF(AND($B157&lt;&gt;"",$B157&lt;=$G$4),$G156*C157*$D$6/360,IF(B157&lt;&gt;"",$G156*C157*$G$5/360,IF(AND(B156&lt;&gt;"",B156=$D$5),SUM($E$10:E156),"")))</f>
        <v/>
      </c>
      <c r="F157" s="16" t="str">
        <f t="shared" si="15"/>
        <v/>
      </c>
      <c r="G157" s="14" t="str">
        <f t="shared" si="16"/>
        <v/>
      </c>
    </row>
    <row r="158" spans="1:7" ht="16.5" customHeight="1">
      <c r="A158" s="3" t="str">
        <f t="shared" si="12"/>
        <v/>
      </c>
      <c r="B158" s="4" t="str">
        <f t="shared" si="13"/>
        <v/>
      </c>
      <c r="C158" s="2" t="str">
        <f t="shared" si="14"/>
        <v/>
      </c>
      <c r="D158" s="14" t="str">
        <f t="shared" si="17"/>
        <v/>
      </c>
      <c r="E158" s="15" t="str">
        <f>IF(AND($B158&lt;&gt;"",$B158&lt;=$G$4),$G157*C158*$D$6/360,IF(B158&lt;&gt;"",$G157*C158*$G$5/360,IF(AND(B157&lt;&gt;"",B157=$D$5),SUM($E$10:E157),"")))</f>
        <v/>
      </c>
      <c r="F158" s="16" t="str">
        <f t="shared" si="15"/>
        <v/>
      </c>
      <c r="G158" s="14" t="str">
        <f t="shared" si="16"/>
        <v/>
      </c>
    </row>
    <row r="159" spans="1:7" ht="16.5" customHeight="1">
      <c r="A159" s="3" t="str">
        <f t="shared" si="12"/>
        <v/>
      </c>
      <c r="B159" s="4" t="str">
        <f t="shared" si="13"/>
        <v/>
      </c>
      <c r="C159" s="2" t="str">
        <f t="shared" si="14"/>
        <v/>
      </c>
      <c r="D159" s="14" t="str">
        <f t="shared" si="17"/>
        <v/>
      </c>
      <c r="E159" s="15" t="str">
        <f>IF(AND($B159&lt;&gt;"",$B159&lt;=$G$4),$G158*C159*$D$6/360,IF(B159&lt;&gt;"",$G158*C159*$G$5/360,IF(AND(B158&lt;&gt;"",B158=$D$5),SUM($E$10:E158),"")))</f>
        <v/>
      </c>
      <c r="F159" s="16" t="str">
        <f t="shared" si="15"/>
        <v/>
      </c>
      <c r="G159" s="14" t="str">
        <f t="shared" si="16"/>
        <v/>
      </c>
    </row>
    <row r="160" spans="1:7" ht="16.5" customHeight="1">
      <c r="A160" s="3" t="str">
        <f t="shared" si="12"/>
        <v/>
      </c>
      <c r="B160" s="4" t="str">
        <f t="shared" si="13"/>
        <v/>
      </c>
      <c r="C160" s="2" t="str">
        <f t="shared" si="14"/>
        <v/>
      </c>
      <c r="D160" s="14" t="str">
        <f t="shared" si="17"/>
        <v/>
      </c>
      <c r="E160" s="15" t="str">
        <f>IF(AND($B160&lt;&gt;"",$B160&lt;=$G$4),$G159*C160*$D$6/360,IF(B160&lt;&gt;"",$G159*C160*$G$5/360,IF(AND(B159&lt;&gt;"",B159=$D$5),SUM($E$10:E159),"")))</f>
        <v/>
      </c>
      <c r="F160" s="16" t="str">
        <f t="shared" si="15"/>
        <v/>
      </c>
      <c r="G160" s="14" t="str">
        <f t="shared" si="16"/>
        <v/>
      </c>
    </row>
    <row r="161" spans="1:7" ht="16.5" customHeight="1">
      <c r="A161" s="3" t="str">
        <f t="shared" si="12"/>
        <v/>
      </c>
      <c r="B161" s="4" t="str">
        <f t="shared" si="13"/>
        <v/>
      </c>
      <c r="C161" s="2" t="str">
        <f t="shared" si="14"/>
        <v/>
      </c>
      <c r="D161" s="14" t="str">
        <f t="shared" si="17"/>
        <v/>
      </c>
      <c r="E161" s="15" t="str">
        <f>IF(AND($B161&lt;&gt;"",$B161&lt;=$G$4),$G160*C161*$D$6/360,IF(B161&lt;&gt;"",$G160*C161*$G$5/360,IF(AND(B160&lt;&gt;"",B160=$D$5),SUM($E$10:E160),"")))</f>
        <v/>
      </c>
      <c r="F161" s="16" t="str">
        <f t="shared" si="15"/>
        <v/>
      </c>
      <c r="G161" s="14" t="str">
        <f t="shared" si="16"/>
        <v/>
      </c>
    </row>
    <row r="162" spans="1:7" ht="16.5" customHeight="1">
      <c r="A162" s="3" t="str">
        <f t="shared" si="12"/>
        <v/>
      </c>
      <c r="B162" s="4" t="str">
        <f t="shared" si="13"/>
        <v/>
      </c>
      <c r="C162" s="2" t="str">
        <f t="shared" si="14"/>
        <v/>
      </c>
      <c r="D162" s="14" t="str">
        <f t="shared" si="17"/>
        <v/>
      </c>
      <c r="E162" s="15" t="str">
        <f>IF(AND($B162&lt;&gt;"",$B162&lt;=$G$4),$G161*C162*$D$6/360,IF(B162&lt;&gt;"",$G161*C162*$G$5/360,IF(AND(B161&lt;&gt;"",B161=$D$5),SUM($E$10:E161),"")))</f>
        <v/>
      </c>
      <c r="F162" s="16" t="str">
        <f t="shared" si="15"/>
        <v/>
      </c>
      <c r="G162" s="14" t="str">
        <f t="shared" si="16"/>
        <v/>
      </c>
    </row>
    <row r="163" spans="1:7" ht="16.5" customHeight="1">
      <c r="A163" s="3" t="str">
        <f t="shared" si="12"/>
        <v/>
      </c>
      <c r="B163" s="4" t="str">
        <f t="shared" si="13"/>
        <v/>
      </c>
      <c r="C163" s="2" t="str">
        <f t="shared" si="14"/>
        <v/>
      </c>
      <c r="D163" s="14" t="str">
        <f t="shared" si="17"/>
        <v/>
      </c>
      <c r="E163" s="15" t="str">
        <f>IF(AND($B163&lt;&gt;"",$B163&lt;=$G$4),$G162*C163*$D$6/360,IF(B163&lt;&gt;"",$G162*C163*$G$5/360,IF(AND(B162&lt;&gt;"",B162=$D$5),SUM($E$10:E162),"")))</f>
        <v/>
      </c>
      <c r="F163" s="16" t="str">
        <f t="shared" si="15"/>
        <v/>
      </c>
      <c r="G163" s="14" t="str">
        <f t="shared" si="16"/>
        <v/>
      </c>
    </row>
    <row r="164" spans="1:7" ht="16.5" customHeight="1">
      <c r="A164" s="3" t="str">
        <f t="shared" si="12"/>
        <v/>
      </c>
      <c r="B164" s="4" t="str">
        <f t="shared" si="13"/>
        <v/>
      </c>
      <c r="C164" s="2" t="str">
        <f t="shared" si="14"/>
        <v/>
      </c>
      <c r="D164" s="14" t="str">
        <f t="shared" si="17"/>
        <v/>
      </c>
      <c r="E164" s="15" t="str">
        <f>IF(AND($B164&lt;&gt;"",$B164&lt;=$G$4),$G163*C164*$D$6/360,IF(B164&lt;&gt;"",$G163*C164*$G$5/360,IF(AND(B163&lt;&gt;"",B163=$D$5),SUM($E$10:E163),"")))</f>
        <v/>
      </c>
      <c r="F164" s="16" t="str">
        <f t="shared" si="15"/>
        <v/>
      </c>
      <c r="G164" s="14" t="str">
        <f t="shared" si="16"/>
        <v/>
      </c>
    </row>
    <row r="165" spans="1:7" ht="16.5" customHeight="1">
      <c r="A165" s="3" t="str">
        <f t="shared" si="12"/>
        <v/>
      </c>
      <c r="B165" s="4" t="str">
        <f t="shared" si="13"/>
        <v/>
      </c>
      <c r="C165" s="2" t="str">
        <f t="shared" si="14"/>
        <v/>
      </c>
      <c r="D165" s="14" t="str">
        <f t="shared" si="17"/>
        <v/>
      </c>
      <c r="E165" s="15" t="str">
        <f>IF(AND($B165&lt;&gt;"",$B165&lt;=$G$4),$G164*C165*$D$6/360,IF(B165&lt;&gt;"",$G164*C165*$G$5/360,IF(AND(B164&lt;&gt;"",B164=$D$5),SUM($E$10:E164),"")))</f>
        <v/>
      </c>
      <c r="F165" s="16" t="str">
        <f t="shared" si="15"/>
        <v/>
      </c>
      <c r="G165" s="14" t="str">
        <f t="shared" si="16"/>
        <v/>
      </c>
    </row>
    <row r="166" spans="1:7" ht="16.5" customHeight="1">
      <c r="A166" s="3" t="str">
        <f t="shared" si="12"/>
        <v/>
      </c>
      <c r="B166" s="4" t="str">
        <f t="shared" si="13"/>
        <v/>
      </c>
      <c r="C166" s="2" t="str">
        <f t="shared" si="14"/>
        <v/>
      </c>
      <c r="D166" s="14" t="str">
        <f t="shared" si="17"/>
        <v/>
      </c>
      <c r="E166" s="15" t="str">
        <f>IF(AND($B166&lt;&gt;"",$B166&lt;=$G$4),$G165*C166*$D$6/360,IF(B166&lt;&gt;"",$G165*C166*$G$5/360,IF(AND(B165&lt;&gt;"",B165=$D$5),SUM($E$10:E165),"")))</f>
        <v/>
      </c>
      <c r="F166" s="16" t="str">
        <f t="shared" si="15"/>
        <v/>
      </c>
      <c r="G166" s="14" t="str">
        <f t="shared" si="16"/>
        <v/>
      </c>
    </row>
    <row r="167" spans="1:7" ht="16.5" customHeight="1">
      <c r="A167" s="3" t="str">
        <f t="shared" si="12"/>
        <v/>
      </c>
      <c r="B167" s="4" t="str">
        <f t="shared" si="13"/>
        <v/>
      </c>
      <c r="C167" s="2" t="str">
        <f t="shared" si="14"/>
        <v/>
      </c>
      <c r="D167" s="14" t="str">
        <f t="shared" si="17"/>
        <v/>
      </c>
      <c r="E167" s="15" t="str">
        <f>IF(AND($B167&lt;&gt;"",$B167&lt;=$G$4),$G166*C167*$D$6/360,IF(B167&lt;&gt;"",$G166*C167*$G$5/360,IF(AND(B166&lt;&gt;"",B166=$D$5),SUM($E$10:E166),"")))</f>
        <v/>
      </c>
      <c r="F167" s="16" t="str">
        <f t="shared" si="15"/>
        <v/>
      </c>
      <c r="G167" s="14" t="str">
        <f t="shared" si="16"/>
        <v/>
      </c>
    </row>
    <row r="168" spans="1:7" ht="16.5" customHeight="1">
      <c r="A168" s="3" t="str">
        <f t="shared" si="12"/>
        <v/>
      </c>
      <c r="B168" s="4" t="str">
        <f t="shared" si="13"/>
        <v/>
      </c>
      <c r="C168" s="2" t="str">
        <f t="shared" si="14"/>
        <v/>
      </c>
      <c r="D168" s="14" t="str">
        <f t="shared" si="17"/>
        <v/>
      </c>
      <c r="E168" s="15" t="str">
        <f>IF(AND($B168&lt;&gt;"",$B168&lt;=$G$4),$G167*C168*$D$6/360,IF(B168&lt;&gt;"",$G167*C168*$G$5/360,IF(AND(B167&lt;&gt;"",B167=$D$5),SUM($E$10:E167),"")))</f>
        <v/>
      </c>
      <c r="F168" s="16" t="str">
        <f t="shared" si="15"/>
        <v/>
      </c>
      <c r="G168" s="14" t="str">
        <f t="shared" si="16"/>
        <v/>
      </c>
    </row>
    <row r="169" spans="1:7" ht="16.5" customHeight="1">
      <c r="A169" s="3" t="str">
        <f t="shared" si="12"/>
        <v/>
      </c>
      <c r="B169" s="4" t="str">
        <f t="shared" si="13"/>
        <v/>
      </c>
      <c r="C169" s="2" t="str">
        <f t="shared" si="14"/>
        <v/>
      </c>
      <c r="D169" s="14" t="str">
        <f t="shared" si="17"/>
        <v/>
      </c>
      <c r="E169" s="15" t="str">
        <f>IF(AND($B169&lt;&gt;"",$B169&lt;=$G$4),$G168*C169*$D$6/360,IF(B169&lt;&gt;"",$G168*C169*$G$5/360,IF(AND(B168&lt;&gt;"",B168=$D$5),SUM($E$10:E168),"")))</f>
        <v/>
      </c>
      <c r="F169" s="16" t="str">
        <f t="shared" si="15"/>
        <v/>
      </c>
      <c r="G169" s="14" t="str">
        <f t="shared" si="16"/>
        <v/>
      </c>
    </row>
    <row r="170" spans="1:7" ht="16.5" customHeight="1">
      <c r="A170" s="3" t="str">
        <f t="shared" si="12"/>
        <v/>
      </c>
      <c r="B170" s="4" t="str">
        <f t="shared" si="13"/>
        <v/>
      </c>
      <c r="C170" s="2" t="str">
        <f t="shared" si="14"/>
        <v/>
      </c>
      <c r="D170" s="14" t="str">
        <f t="shared" si="17"/>
        <v/>
      </c>
      <c r="E170" s="15" t="str">
        <f>IF(AND($B170&lt;&gt;"",$B170&lt;=$G$4),$G169*C170*$D$6/360,IF(B170&lt;&gt;"",$G169*C170*$G$5/360,IF(AND(B169&lt;&gt;"",B169=$D$5),SUM($E$10:E169),"")))</f>
        <v/>
      </c>
      <c r="F170" s="16" t="str">
        <f t="shared" si="15"/>
        <v/>
      </c>
      <c r="G170" s="14" t="str">
        <f t="shared" si="16"/>
        <v/>
      </c>
    </row>
    <row r="171" spans="1:7" ht="16.5" customHeight="1">
      <c r="A171" s="3" t="str">
        <f t="shared" si="12"/>
        <v/>
      </c>
      <c r="B171" s="4" t="str">
        <f t="shared" si="13"/>
        <v/>
      </c>
      <c r="C171" s="2" t="str">
        <f t="shared" si="14"/>
        <v/>
      </c>
      <c r="D171" s="14" t="str">
        <f t="shared" si="17"/>
        <v/>
      </c>
      <c r="E171" s="15" t="str">
        <f>IF(AND($B171&lt;&gt;"",$B171&lt;=$G$4),$G170*C171*$D$6/360,IF(B171&lt;&gt;"",$G170*C171*$G$5/360,IF(AND(B170&lt;&gt;"",B170=$D$5),SUM($E$10:E170),"")))</f>
        <v/>
      </c>
      <c r="F171" s="16" t="str">
        <f t="shared" si="15"/>
        <v/>
      </c>
      <c r="G171" s="14" t="str">
        <f t="shared" si="16"/>
        <v/>
      </c>
    </row>
    <row r="172" spans="1:7" ht="16.5" customHeight="1">
      <c r="A172" s="3" t="str">
        <f t="shared" si="12"/>
        <v/>
      </c>
      <c r="B172" s="4" t="str">
        <f t="shared" si="13"/>
        <v/>
      </c>
      <c r="C172" s="2" t="str">
        <f t="shared" si="14"/>
        <v/>
      </c>
      <c r="D172" s="14" t="str">
        <f t="shared" si="17"/>
        <v/>
      </c>
      <c r="E172" s="15" t="str">
        <f>IF(AND($B172&lt;&gt;"",$B172&lt;=$G$4),$G171*C172*$D$6/360,IF(B172&lt;&gt;"",$G171*C172*$G$5/360,IF(AND(B171&lt;&gt;"",B171=$D$5),SUM($E$10:E171),"")))</f>
        <v/>
      </c>
      <c r="F172" s="16" t="str">
        <f t="shared" si="15"/>
        <v/>
      </c>
      <c r="G172" s="14" t="str">
        <f t="shared" si="16"/>
        <v/>
      </c>
    </row>
    <row r="173" spans="1:7" ht="16.5" customHeight="1">
      <c r="A173" s="3" t="str">
        <f t="shared" si="12"/>
        <v/>
      </c>
      <c r="B173" s="4" t="str">
        <f t="shared" si="13"/>
        <v/>
      </c>
      <c r="C173" s="2" t="str">
        <f t="shared" si="14"/>
        <v/>
      </c>
      <c r="D173" s="14" t="str">
        <f t="shared" si="17"/>
        <v/>
      </c>
      <c r="E173" s="15" t="str">
        <f>IF(AND($B173&lt;&gt;"",$B173&lt;=$G$4),$G172*C173*$D$6/360,IF(B173&lt;&gt;"",$G172*C173*$G$5/360,IF(AND(B172&lt;&gt;"",B172=$D$5),SUM($E$10:E172),"")))</f>
        <v/>
      </c>
      <c r="F173" s="16" t="str">
        <f t="shared" si="15"/>
        <v/>
      </c>
      <c r="G173" s="14" t="str">
        <f t="shared" si="16"/>
        <v/>
      </c>
    </row>
    <row r="174" spans="1:7" ht="16.5" customHeight="1">
      <c r="A174" s="3" t="str">
        <f t="shared" si="12"/>
        <v/>
      </c>
      <c r="B174" s="4" t="str">
        <f t="shared" si="13"/>
        <v/>
      </c>
      <c r="C174" s="2" t="str">
        <f t="shared" si="14"/>
        <v/>
      </c>
      <c r="D174" s="14" t="str">
        <f t="shared" si="17"/>
        <v/>
      </c>
      <c r="E174" s="15" t="str">
        <f>IF(AND($B174&lt;&gt;"",$B174&lt;=$G$4),$G173*C174*$D$6/360,IF(B174&lt;&gt;"",$G173*C174*$G$5/360,IF(AND(B173&lt;&gt;"",B173=$D$5),SUM($E$10:E173),"")))</f>
        <v/>
      </c>
      <c r="F174" s="16" t="str">
        <f t="shared" si="15"/>
        <v/>
      </c>
      <c r="G174" s="14" t="str">
        <f t="shared" si="16"/>
        <v/>
      </c>
    </row>
    <row r="175" spans="1:7" ht="16.5" customHeight="1">
      <c r="A175" s="3" t="str">
        <f t="shared" si="12"/>
        <v/>
      </c>
      <c r="B175" s="4" t="str">
        <f t="shared" si="13"/>
        <v/>
      </c>
      <c r="C175" s="2" t="str">
        <f t="shared" si="14"/>
        <v/>
      </c>
      <c r="D175" s="14" t="str">
        <f t="shared" si="17"/>
        <v/>
      </c>
      <c r="E175" s="15" t="str">
        <f>IF(AND($B175&lt;&gt;"",$B175&lt;=$G$4),$G174*C175*$D$6/360,IF(B175&lt;&gt;"",$G174*C175*$G$5/360,IF(AND(B174&lt;&gt;"",B174=$D$5),SUM($E$10:E174),"")))</f>
        <v/>
      </c>
      <c r="F175" s="16" t="str">
        <f t="shared" si="15"/>
        <v/>
      </c>
      <c r="G175" s="14" t="str">
        <f t="shared" si="16"/>
        <v/>
      </c>
    </row>
    <row r="176" spans="1:7" ht="16.5" customHeight="1">
      <c r="A176" s="3" t="str">
        <f t="shared" si="12"/>
        <v/>
      </c>
      <c r="B176" s="4" t="str">
        <f t="shared" si="13"/>
        <v/>
      </c>
      <c r="C176" s="2" t="str">
        <f t="shared" si="14"/>
        <v/>
      </c>
      <c r="D176" s="14" t="str">
        <f t="shared" si="17"/>
        <v/>
      </c>
      <c r="E176" s="15" t="str">
        <f>IF(AND($B176&lt;&gt;"",$B176&lt;=$G$4),$G175*C176*$D$6/360,IF(B176&lt;&gt;"",$G175*C176*$G$5/360,IF(AND(B175&lt;&gt;"",B175=$D$5),SUM($E$10:E175),"")))</f>
        <v/>
      </c>
      <c r="F176" s="16" t="str">
        <f t="shared" si="15"/>
        <v/>
      </c>
      <c r="G176" s="14" t="str">
        <f t="shared" si="16"/>
        <v/>
      </c>
    </row>
    <row r="177" spans="1:7" ht="16.5" customHeight="1">
      <c r="A177" s="3" t="str">
        <f t="shared" si="12"/>
        <v/>
      </c>
      <c r="B177" s="4" t="str">
        <f t="shared" si="13"/>
        <v/>
      </c>
      <c r="C177" s="2" t="str">
        <f t="shared" si="14"/>
        <v/>
      </c>
      <c r="D177" s="14" t="str">
        <f t="shared" si="17"/>
        <v/>
      </c>
      <c r="E177" s="15" t="str">
        <f>IF(AND($B177&lt;&gt;"",$B177&lt;=$G$4),$G176*C177*$D$6/360,IF(B177&lt;&gt;"",$G176*C177*$G$5/360,IF(AND(B176&lt;&gt;"",B176=$D$5),SUM($E$10:E176),"")))</f>
        <v/>
      </c>
      <c r="F177" s="16" t="str">
        <f t="shared" si="15"/>
        <v/>
      </c>
      <c r="G177" s="14" t="str">
        <f t="shared" si="16"/>
        <v/>
      </c>
    </row>
    <row r="178" spans="1:7" ht="16.5" customHeight="1">
      <c r="A178" s="3" t="str">
        <f t="shared" si="12"/>
        <v/>
      </c>
      <c r="B178" s="4" t="str">
        <f t="shared" si="13"/>
        <v/>
      </c>
      <c r="C178" s="2" t="str">
        <f t="shared" si="14"/>
        <v/>
      </c>
      <c r="D178" s="14" t="str">
        <f t="shared" si="17"/>
        <v/>
      </c>
      <c r="E178" s="15" t="str">
        <f>IF(AND($B178&lt;&gt;"",$B178&lt;=$G$4),$G177*C178*$D$6/360,IF(B178&lt;&gt;"",$G177*C178*$G$5/360,IF(AND(B177&lt;&gt;"",B177=$D$5),SUM($E$10:E177),"")))</f>
        <v/>
      </c>
      <c r="F178" s="16" t="str">
        <f t="shared" si="15"/>
        <v/>
      </c>
      <c r="G178" s="14" t="str">
        <f t="shared" si="16"/>
        <v/>
      </c>
    </row>
    <row r="179" spans="1:7" ht="16.5" customHeight="1">
      <c r="A179" s="3" t="str">
        <f t="shared" si="12"/>
        <v/>
      </c>
      <c r="B179" s="4" t="str">
        <f t="shared" si="13"/>
        <v/>
      </c>
      <c r="C179" s="2" t="str">
        <f t="shared" si="14"/>
        <v/>
      </c>
      <c r="D179" s="14" t="str">
        <f t="shared" si="17"/>
        <v/>
      </c>
      <c r="E179" s="15" t="str">
        <f>IF(AND($B179&lt;&gt;"",$B179&lt;=$G$4),$G178*C179*$D$6/360,IF(B179&lt;&gt;"",$G178*C179*$G$5/360,IF(AND(B178&lt;&gt;"",B178=$D$5),SUM($E$10:E178),"")))</f>
        <v/>
      </c>
      <c r="F179" s="16" t="str">
        <f t="shared" si="15"/>
        <v/>
      </c>
      <c r="G179" s="14" t="str">
        <f t="shared" si="16"/>
        <v/>
      </c>
    </row>
    <row r="180" spans="1:7" ht="16.5" customHeight="1">
      <c r="A180" s="3" t="str">
        <f t="shared" si="12"/>
        <v/>
      </c>
      <c r="B180" s="4" t="str">
        <f t="shared" si="13"/>
        <v/>
      </c>
      <c r="C180" s="2" t="str">
        <f t="shared" si="14"/>
        <v/>
      </c>
      <c r="D180" s="14" t="str">
        <f t="shared" si="17"/>
        <v/>
      </c>
      <c r="E180" s="15" t="str">
        <f>IF(AND($B180&lt;&gt;"",$B180&lt;=$G$4),$G179*C180*$D$6/360,IF(B180&lt;&gt;"",$G179*C180*$G$5/360,IF(AND(B179&lt;&gt;"",B179=$D$5),SUM($E$10:E179),"")))</f>
        <v/>
      </c>
      <c r="F180" s="16" t="str">
        <f t="shared" si="15"/>
        <v/>
      </c>
      <c r="G180" s="14" t="str">
        <f t="shared" si="16"/>
        <v/>
      </c>
    </row>
    <row r="181" spans="1:7" ht="16.5" customHeight="1">
      <c r="A181" s="3" t="str">
        <f t="shared" si="12"/>
        <v/>
      </c>
      <c r="B181" s="4" t="str">
        <f t="shared" si="13"/>
        <v/>
      </c>
      <c r="C181" s="2" t="str">
        <f t="shared" si="14"/>
        <v/>
      </c>
      <c r="D181" s="14" t="str">
        <f t="shared" si="17"/>
        <v/>
      </c>
      <c r="E181" s="15" t="str">
        <f>IF(AND($B181&lt;&gt;"",$B181&lt;=$G$4),$G180*C181*$D$6/360,IF(B181&lt;&gt;"",$G180*C181*$G$5/360,IF(AND(B180&lt;&gt;"",B180=$D$5),SUM($E$10:E180),"")))</f>
        <v/>
      </c>
      <c r="F181" s="16" t="str">
        <f t="shared" si="15"/>
        <v/>
      </c>
      <c r="G181" s="14" t="str">
        <f t="shared" si="16"/>
        <v/>
      </c>
    </row>
    <row r="182" spans="1:7" ht="16.5" customHeight="1">
      <c r="A182" s="3" t="str">
        <f t="shared" si="12"/>
        <v/>
      </c>
      <c r="B182" s="4" t="str">
        <f t="shared" si="13"/>
        <v/>
      </c>
      <c r="C182" s="2" t="str">
        <f t="shared" si="14"/>
        <v/>
      </c>
      <c r="D182" s="14" t="str">
        <f t="shared" si="17"/>
        <v/>
      </c>
      <c r="E182" s="15" t="str">
        <f>IF(AND($B182&lt;&gt;"",$B182&lt;=$G$4),$G181*C182*$D$6/360,IF(B182&lt;&gt;"",$G181*C182*$G$5/360,IF(AND(B181&lt;&gt;"",B181=$D$5),SUM($E$10:E181),"")))</f>
        <v/>
      </c>
      <c r="F182" s="16" t="str">
        <f t="shared" si="15"/>
        <v/>
      </c>
      <c r="G182" s="14" t="str">
        <f t="shared" si="16"/>
        <v/>
      </c>
    </row>
    <row r="183" spans="1:7" ht="16.5" customHeight="1">
      <c r="A183" s="3" t="str">
        <f t="shared" si="12"/>
        <v/>
      </c>
      <c r="B183" s="4" t="str">
        <f t="shared" si="13"/>
        <v/>
      </c>
      <c r="C183" s="2" t="str">
        <f t="shared" si="14"/>
        <v/>
      </c>
      <c r="D183" s="14" t="str">
        <f t="shared" si="17"/>
        <v/>
      </c>
      <c r="E183" s="15" t="str">
        <f>IF(AND($B183&lt;&gt;"",$B183&lt;=$G$4),$G182*C183*$D$6/360,IF(B183&lt;&gt;"",$G182*C183*$G$5/360,IF(AND(B182&lt;&gt;"",B182=$D$5),SUM($E$10:E182),"")))</f>
        <v/>
      </c>
      <c r="F183" s="16" t="str">
        <f t="shared" si="15"/>
        <v/>
      </c>
      <c r="G183" s="14" t="str">
        <f t="shared" si="16"/>
        <v/>
      </c>
    </row>
    <row r="184" spans="1:7" ht="16.5" customHeight="1">
      <c r="A184" s="3" t="str">
        <f t="shared" si="12"/>
        <v/>
      </c>
      <c r="B184" s="4" t="str">
        <f t="shared" si="13"/>
        <v/>
      </c>
      <c r="C184" s="2" t="str">
        <f t="shared" si="14"/>
        <v/>
      </c>
      <c r="D184" s="14" t="str">
        <f t="shared" si="17"/>
        <v/>
      </c>
      <c r="E184" s="15" t="str">
        <f>IF(AND($B184&lt;&gt;"",$B184&lt;=$G$4),$G183*C184*$D$6/360,IF(B184&lt;&gt;"",$G183*C184*$G$5/360,IF(AND(B183&lt;&gt;"",B183=$D$5),SUM($E$10:E183),"")))</f>
        <v/>
      </c>
      <c r="F184" s="16" t="str">
        <f t="shared" si="15"/>
        <v/>
      </c>
      <c r="G184" s="14" t="str">
        <f t="shared" si="16"/>
        <v/>
      </c>
    </row>
    <row r="185" spans="1:7" ht="16.5" customHeight="1">
      <c r="A185" s="3" t="str">
        <f t="shared" si="12"/>
        <v/>
      </c>
      <c r="B185" s="4" t="str">
        <f t="shared" si="13"/>
        <v/>
      </c>
      <c r="C185" s="2" t="str">
        <f t="shared" si="14"/>
        <v/>
      </c>
      <c r="D185" s="14" t="str">
        <f t="shared" si="17"/>
        <v/>
      </c>
      <c r="E185" s="15" t="str">
        <f>IF(AND($B185&lt;&gt;"",$B185&lt;=$G$4),$G184*C185*$D$6/360,IF(B185&lt;&gt;"",$G184*C185*$G$5/360,IF(AND(B184&lt;&gt;"",B184=$D$5),SUM($E$10:E184),"")))</f>
        <v/>
      </c>
      <c r="F185" s="16" t="str">
        <f t="shared" si="15"/>
        <v/>
      </c>
      <c r="G185" s="14" t="str">
        <f t="shared" si="16"/>
        <v/>
      </c>
    </row>
    <row r="186" spans="1:7" ht="16.5" customHeight="1">
      <c r="A186" s="3" t="str">
        <f t="shared" si="12"/>
        <v/>
      </c>
      <c r="B186" s="4" t="str">
        <f t="shared" si="13"/>
        <v/>
      </c>
      <c r="C186" s="2" t="str">
        <f t="shared" si="14"/>
        <v/>
      </c>
      <c r="D186" s="14" t="str">
        <f t="shared" si="17"/>
        <v/>
      </c>
      <c r="E186" s="15" t="str">
        <f>IF(AND($B186&lt;&gt;"",$B186&lt;=$G$4),$G185*C186*$D$6/360,IF(B186&lt;&gt;"",$G185*C186*$G$5/360,IF(AND(B185&lt;&gt;"",B185=$D$5),SUM($E$10:E185),"")))</f>
        <v/>
      </c>
      <c r="F186" s="16" t="str">
        <f t="shared" si="15"/>
        <v/>
      </c>
      <c r="G186" s="14" t="str">
        <f t="shared" si="16"/>
        <v/>
      </c>
    </row>
    <row r="187" spans="1:7" ht="16.5" customHeight="1">
      <c r="A187" s="3" t="str">
        <f t="shared" si="12"/>
        <v/>
      </c>
      <c r="B187" s="4" t="str">
        <f t="shared" si="13"/>
        <v/>
      </c>
      <c r="C187" s="2" t="str">
        <f t="shared" si="14"/>
        <v/>
      </c>
      <c r="D187" s="14" t="str">
        <f t="shared" si="17"/>
        <v/>
      </c>
      <c r="E187" s="15" t="str">
        <f>IF(AND($B187&lt;&gt;"",$B187&lt;=$G$4),$G186*C187*$D$6/360,IF(B187&lt;&gt;"",$G186*C187*$G$5/360,IF(AND(B186&lt;&gt;"",B186=$D$5),SUM($E$10:E186),"")))</f>
        <v/>
      </c>
      <c r="F187" s="16" t="str">
        <f t="shared" si="15"/>
        <v/>
      </c>
      <c r="G187" s="14" t="str">
        <f t="shared" si="16"/>
        <v/>
      </c>
    </row>
    <row r="188" spans="1:7" ht="16.5" customHeight="1">
      <c r="A188" s="3" t="str">
        <f t="shared" si="12"/>
        <v/>
      </c>
      <c r="B188" s="4" t="str">
        <f t="shared" si="13"/>
        <v/>
      </c>
      <c r="C188" s="2" t="str">
        <f t="shared" si="14"/>
        <v/>
      </c>
      <c r="D188" s="14" t="str">
        <f t="shared" si="17"/>
        <v/>
      </c>
      <c r="E188" s="15" t="str">
        <f>IF(AND($B188&lt;&gt;"",$B188&lt;=$G$4),$G187*C188*$D$6/360,IF(B188&lt;&gt;"",$G187*C188*$G$5/360,IF(AND(B187&lt;&gt;"",B187=$D$5),SUM($E$10:E187),"")))</f>
        <v/>
      </c>
      <c r="F188" s="16" t="str">
        <f t="shared" si="15"/>
        <v/>
      </c>
      <c r="G188" s="14" t="str">
        <f t="shared" si="16"/>
        <v/>
      </c>
    </row>
    <row r="189" spans="1:7" ht="16.5" customHeight="1">
      <c r="A189" s="3" t="str">
        <f t="shared" si="12"/>
        <v/>
      </c>
      <c r="B189" s="4" t="str">
        <f t="shared" si="13"/>
        <v/>
      </c>
      <c r="C189" s="2" t="str">
        <f t="shared" si="14"/>
        <v/>
      </c>
      <c r="D189" s="14" t="str">
        <f t="shared" si="17"/>
        <v/>
      </c>
      <c r="E189" s="15" t="str">
        <f>IF(AND($B189&lt;&gt;"",$B189&lt;=$G$4),$G188*C189*$D$6/360,IF(B189&lt;&gt;"",$G188*C189*$G$5/360,IF(AND(B188&lt;&gt;"",B188=$D$5),SUM($E$10:E188),"")))</f>
        <v/>
      </c>
      <c r="F189" s="16" t="str">
        <f t="shared" si="15"/>
        <v/>
      </c>
      <c r="G189" s="14" t="str">
        <f t="shared" si="16"/>
        <v/>
      </c>
    </row>
    <row r="190" spans="1:7" ht="16.5" customHeight="1">
      <c r="A190" s="3" t="str">
        <f t="shared" si="12"/>
        <v/>
      </c>
      <c r="B190" s="4" t="str">
        <f t="shared" si="13"/>
        <v/>
      </c>
      <c r="C190" s="2" t="str">
        <f t="shared" si="14"/>
        <v/>
      </c>
      <c r="D190" s="14" t="str">
        <f t="shared" si="17"/>
        <v/>
      </c>
      <c r="E190" s="15" t="str">
        <f>IF(AND($B190&lt;&gt;"",$B190&lt;=$G$4),$G189*C190*$D$6/360,IF(B190&lt;&gt;"",$G189*C190*$G$5/360,IF(AND(B189&lt;&gt;"",B189=$D$5),SUM($E$10:E189),"")))</f>
        <v/>
      </c>
      <c r="F190" s="16" t="str">
        <f t="shared" si="15"/>
        <v/>
      </c>
      <c r="G190" s="14" t="str">
        <f t="shared" si="16"/>
        <v/>
      </c>
    </row>
    <row r="191" spans="1:7" ht="16.5" customHeight="1">
      <c r="A191" s="3" t="str">
        <f t="shared" si="12"/>
        <v/>
      </c>
      <c r="B191" s="4" t="str">
        <f t="shared" si="13"/>
        <v/>
      </c>
      <c r="C191" s="2" t="str">
        <f t="shared" si="14"/>
        <v/>
      </c>
      <c r="D191" s="14" t="str">
        <f t="shared" si="17"/>
        <v/>
      </c>
      <c r="E191" s="15" t="str">
        <f>IF(AND($B191&lt;&gt;"",$B191&lt;=$G$4),$G190*C191*$D$6/360,IF(B191&lt;&gt;"",$G190*C191*$G$5/360,IF(AND(B190&lt;&gt;"",B190=$D$5),SUM($E$10:E190),"")))</f>
        <v/>
      </c>
      <c r="F191" s="16" t="str">
        <f t="shared" si="15"/>
        <v/>
      </c>
      <c r="G191" s="14" t="str">
        <f t="shared" si="16"/>
        <v/>
      </c>
    </row>
    <row r="192" spans="1:7" ht="16.5" customHeight="1">
      <c r="A192" s="3" t="str">
        <f t="shared" si="12"/>
        <v/>
      </c>
      <c r="B192" s="4" t="str">
        <f t="shared" si="13"/>
        <v/>
      </c>
      <c r="C192" s="2" t="str">
        <f t="shared" si="14"/>
        <v/>
      </c>
      <c r="D192" s="14" t="str">
        <f t="shared" si="17"/>
        <v/>
      </c>
      <c r="E192" s="15" t="str">
        <f>IF(AND($B192&lt;&gt;"",$B192&lt;=$G$4),$G191*C192*$D$6/360,IF(B192&lt;&gt;"",$G191*C192*$G$5/360,IF(AND(B191&lt;&gt;"",B191=$D$5),SUM($E$10:E191),"")))</f>
        <v/>
      </c>
      <c r="F192" s="16" t="str">
        <f t="shared" si="15"/>
        <v/>
      </c>
      <c r="G192" s="14" t="str">
        <f t="shared" si="16"/>
        <v/>
      </c>
    </row>
    <row r="193" spans="1:7" ht="16.5" customHeight="1">
      <c r="A193" s="3" t="str">
        <f t="shared" si="12"/>
        <v/>
      </c>
      <c r="B193" s="4" t="str">
        <f t="shared" si="13"/>
        <v/>
      </c>
      <c r="C193" s="2" t="str">
        <f t="shared" si="14"/>
        <v/>
      </c>
      <c r="D193" s="14" t="str">
        <f t="shared" si="17"/>
        <v/>
      </c>
      <c r="E193" s="15" t="str">
        <f>IF(AND($B193&lt;&gt;"",$B193&lt;=$G$4),$G192*C193*$D$6/360,IF(B193&lt;&gt;"",$G192*C193*$G$5/360,IF(AND(B192&lt;&gt;"",B192=$D$5),SUM($E$10:E192),"")))</f>
        <v/>
      </c>
      <c r="F193" s="16" t="str">
        <f t="shared" si="15"/>
        <v/>
      </c>
      <c r="G193" s="14" t="str">
        <f t="shared" si="16"/>
        <v/>
      </c>
    </row>
    <row r="194" spans="1:7" ht="16.5" customHeight="1">
      <c r="A194" s="3" t="str">
        <f t="shared" si="12"/>
        <v/>
      </c>
      <c r="B194" s="4" t="str">
        <f t="shared" si="13"/>
        <v/>
      </c>
      <c r="C194" s="2" t="str">
        <f t="shared" si="14"/>
        <v/>
      </c>
      <c r="D194" s="14" t="str">
        <f t="shared" si="17"/>
        <v/>
      </c>
      <c r="E194" s="15" t="str">
        <f>IF(AND($B194&lt;&gt;"",$B194&lt;=$G$4),$G193*C194*$D$6/360,IF(B194&lt;&gt;"",$G193*C194*$G$5/360,IF(AND(B193&lt;&gt;"",B193=$D$5),SUM($E$10:E193),"")))</f>
        <v/>
      </c>
      <c r="F194" s="16" t="str">
        <f t="shared" si="15"/>
        <v/>
      </c>
      <c r="G194" s="14" t="str">
        <f t="shared" si="16"/>
        <v/>
      </c>
    </row>
    <row r="195" spans="1:7" ht="16.5" customHeight="1">
      <c r="A195" s="3" t="str">
        <f t="shared" si="12"/>
        <v/>
      </c>
      <c r="B195" s="4" t="str">
        <f t="shared" si="13"/>
        <v/>
      </c>
      <c r="C195" s="2" t="str">
        <f t="shared" si="14"/>
        <v/>
      </c>
      <c r="D195" s="14" t="str">
        <f t="shared" si="17"/>
        <v/>
      </c>
      <c r="E195" s="15" t="str">
        <f>IF(AND($B195&lt;&gt;"",$B195&lt;=$G$4),$G194*C195*$D$6/360,IF(B195&lt;&gt;"",$G194*C195*$G$5/360,IF(AND(B194&lt;&gt;"",B194=$D$5),SUM($E$10:E194),"")))</f>
        <v/>
      </c>
      <c r="F195" s="16" t="str">
        <f t="shared" si="15"/>
        <v/>
      </c>
      <c r="G195" s="14" t="str">
        <f t="shared" si="16"/>
        <v/>
      </c>
    </row>
    <row r="196" spans="1:7" ht="16.5" customHeight="1">
      <c r="A196" s="3" t="str">
        <f t="shared" si="12"/>
        <v/>
      </c>
      <c r="B196" s="4" t="str">
        <f t="shared" si="13"/>
        <v/>
      </c>
      <c r="C196" s="2" t="str">
        <f t="shared" si="14"/>
        <v/>
      </c>
      <c r="D196" s="14" t="str">
        <f t="shared" ref="D196:D259" si="18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16" t="str">
        <f t="shared" si="15"/>
        <v/>
      </c>
      <c r="G196" s="14" t="str">
        <f t="shared" si="16"/>
        <v/>
      </c>
    </row>
    <row r="197" spans="1:7" ht="16.5" customHeight="1">
      <c r="A197" s="3" t="str">
        <f t="shared" si="12"/>
        <v/>
      </c>
      <c r="B197" s="4" t="str">
        <f t="shared" si="13"/>
        <v/>
      </c>
      <c r="C197" s="2" t="str">
        <f t="shared" si="14"/>
        <v/>
      </c>
      <c r="D197" s="14" t="str">
        <f t="shared" si="18"/>
        <v/>
      </c>
      <c r="E197" s="15" t="str">
        <f>IF(AND($B197&lt;&gt;"",$B197&lt;=$G$4),$G196*C197*$D$6/360,IF(B197&lt;&gt;"",$G196*C197*$G$5/360,IF(AND(B196&lt;&gt;"",B196=$D$5),SUM($E$10:E196),"")))</f>
        <v/>
      </c>
      <c r="F197" s="16" t="str">
        <f t="shared" si="15"/>
        <v/>
      </c>
      <c r="G197" s="14" t="str">
        <f t="shared" si="16"/>
        <v/>
      </c>
    </row>
    <row r="198" spans="1:7" ht="16.5" customHeight="1">
      <c r="A198" s="3" t="str">
        <f t="shared" si="12"/>
        <v/>
      </c>
      <c r="B198" s="4" t="str">
        <f t="shared" si="13"/>
        <v/>
      </c>
      <c r="C198" s="2" t="str">
        <f t="shared" si="14"/>
        <v/>
      </c>
      <c r="D198" s="14" t="str">
        <f t="shared" si="18"/>
        <v/>
      </c>
      <c r="E198" s="15" t="str">
        <f>IF(AND($B198&lt;&gt;"",$B198&lt;=$G$4),$G197*C198*$D$6/360,IF(B198&lt;&gt;"",$G197*C198*$G$5/360,IF(AND(B197&lt;&gt;"",B197=$D$5),SUM($E$10:E197),"")))</f>
        <v/>
      </c>
      <c r="F198" s="16" t="str">
        <f t="shared" si="15"/>
        <v/>
      </c>
      <c r="G198" s="14" t="str">
        <f t="shared" si="16"/>
        <v/>
      </c>
    </row>
    <row r="199" spans="1:7" ht="16.5" customHeight="1">
      <c r="A199" s="3" t="str">
        <f t="shared" si="12"/>
        <v/>
      </c>
      <c r="B199" s="4" t="str">
        <f t="shared" si="13"/>
        <v/>
      </c>
      <c r="C199" s="2" t="str">
        <f t="shared" si="14"/>
        <v/>
      </c>
      <c r="D199" s="14" t="str">
        <f t="shared" si="18"/>
        <v/>
      </c>
      <c r="E199" s="15" t="str">
        <f>IF(AND($B199&lt;&gt;"",$B199&lt;=$G$4),$G198*C199*$D$6/360,IF(B199&lt;&gt;"",$G198*C199*$G$5/360,IF(AND(B198&lt;&gt;"",B198=$D$5),SUM($E$10:E198),"")))</f>
        <v/>
      </c>
      <c r="F199" s="16" t="str">
        <f t="shared" si="15"/>
        <v/>
      </c>
      <c r="G199" s="14" t="str">
        <f t="shared" si="16"/>
        <v/>
      </c>
    </row>
    <row r="200" spans="1:7" ht="16.5" customHeight="1">
      <c r="A200" s="3" t="str">
        <f t="shared" si="12"/>
        <v/>
      </c>
      <c r="B200" s="4" t="str">
        <f t="shared" si="13"/>
        <v/>
      </c>
      <c r="C200" s="2" t="str">
        <f t="shared" si="14"/>
        <v/>
      </c>
      <c r="D200" s="14" t="str">
        <f t="shared" si="18"/>
        <v/>
      </c>
      <c r="E200" s="15" t="str">
        <f>IF(AND($B200&lt;&gt;"",$B200&lt;=$G$4),$G199*C200*$D$6/360,IF(B200&lt;&gt;"",$G199*C200*$G$5/360,IF(AND(B199&lt;&gt;"",B199=$D$5),SUM($E$10:E199),"")))</f>
        <v/>
      </c>
      <c r="F200" s="16" t="str">
        <f t="shared" si="15"/>
        <v/>
      </c>
      <c r="G200" s="14" t="str">
        <f t="shared" si="16"/>
        <v/>
      </c>
    </row>
    <row r="201" spans="1:7" ht="16.5" customHeight="1">
      <c r="A201" s="3" t="str">
        <f t="shared" si="12"/>
        <v/>
      </c>
      <c r="B201" s="4" t="str">
        <f t="shared" si="13"/>
        <v/>
      </c>
      <c r="C201" s="2" t="str">
        <f t="shared" si="14"/>
        <v/>
      </c>
      <c r="D201" s="14" t="str">
        <f t="shared" si="18"/>
        <v/>
      </c>
      <c r="E201" s="15" t="str">
        <f>IF(AND($B201&lt;&gt;"",$B201&lt;=$G$4),$G200*C201*$D$6/360,IF(B201&lt;&gt;"",$G200*C201*$G$5/360,IF(AND(B200&lt;&gt;"",B200=$D$5),SUM($E$10:E200),"")))</f>
        <v/>
      </c>
      <c r="F201" s="16" t="str">
        <f t="shared" si="15"/>
        <v/>
      </c>
      <c r="G201" s="14" t="str">
        <f t="shared" si="16"/>
        <v/>
      </c>
    </row>
    <row r="202" spans="1:7" ht="16.5" customHeight="1">
      <c r="A202" s="3" t="str">
        <f t="shared" si="12"/>
        <v/>
      </c>
      <c r="B202" s="4" t="str">
        <f t="shared" si="13"/>
        <v/>
      </c>
      <c r="C202" s="2" t="str">
        <f t="shared" si="14"/>
        <v/>
      </c>
      <c r="D202" s="14" t="str">
        <f t="shared" si="18"/>
        <v/>
      </c>
      <c r="E202" s="15" t="str">
        <f>IF(AND($B202&lt;&gt;"",$B202&lt;=$G$4),$G201*C202*$D$6/360,IF(B202&lt;&gt;"",$G201*C202*$G$5/360,IF(AND(B201&lt;&gt;"",B201=$D$5),SUM($E$10:E201),"")))</f>
        <v/>
      </c>
      <c r="F202" s="16" t="str">
        <f t="shared" si="15"/>
        <v/>
      </c>
      <c r="G202" s="14" t="str">
        <f t="shared" si="16"/>
        <v/>
      </c>
    </row>
    <row r="203" spans="1:7" ht="16.5" customHeight="1">
      <c r="A203" s="3" t="str">
        <f t="shared" ref="A203:A266" si="19">IF(B202&lt;$D$5,DATE(YEAR(A202),MONTH(A202)+1,DAY(A202)),IF(B202=$D$5,"Tổng",""))</f>
        <v/>
      </c>
      <c r="B203" s="4" t="str">
        <f t="shared" ref="B203:B266" si="20">IF(B202&lt;$D$5,B202+1,"")</f>
        <v/>
      </c>
      <c r="C203" s="2" t="str">
        <f t="shared" si="14"/>
        <v/>
      </c>
      <c r="D203" s="14" t="str">
        <f t="shared" si="18"/>
        <v/>
      </c>
      <c r="E203" s="15" t="str">
        <f>IF(AND($B203&lt;&gt;"",$B203&lt;=$G$4),$G202*C203*$D$6/360,IF(B203&lt;&gt;"",$G202*C203*$G$5/360,IF(AND(B202&lt;&gt;"",B202=$D$5),SUM($E$10:E202),"")))</f>
        <v/>
      </c>
      <c r="F203" s="16" t="str">
        <f t="shared" si="15"/>
        <v/>
      </c>
      <c r="G203" s="14" t="str">
        <f t="shared" si="16"/>
        <v/>
      </c>
    </row>
    <row r="204" spans="1:7" ht="16.5" customHeight="1">
      <c r="A204" s="3" t="str">
        <f t="shared" si="19"/>
        <v/>
      </c>
      <c r="B204" s="4" t="str">
        <f t="shared" si="20"/>
        <v/>
      </c>
      <c r="C204" s="2" t="str">
        <f t="shared" ref="C204:C267" si="21">IF(B204&lt;&gt;"",A204-A203,"")</f>
        <v/>
      </c>
      <c r="D204" s="14" t="str">
        <f t="shared" si="18"/>
        <v/>
      </c>
      <c r="E204" s="15" t="str">
        <f>IF(AND($B204&lt;&gt;"",$B204&lt;=$G$4),$G203*C204*$D$6/360,IF(B204&lt;&gt;"",$G203*C204*$G$5/360,IF(AND(B203&lt;&gt;"",B203=$D$5),SUM($E$10:E203),"")))</f>
        <v/>
      </c>
      <c r="F204" s="16" t="str">
        <f t="shared" si="15"/>
        <v/>
      </c>
      <c r="G204" s="14" t="str">
        <f t="shared" si="16"/>
        <v/>
      </c>
    </row>
    <row r="205" spans="1:7" ht="16.5" customHeight="1">
      <c r="A205" s="3" t="str">
        <f t="shared" si="19"/>
        <v/>
      </c>
      <c r="B205" s="4" t="str">
        <f t="shared" si="20"/>
        <v/>
      </c>
      <c r="C205" s="2" t="str">
        <f t="shared" si="21"/>
        <v/>
      </c>
      <c r="D205" s="14" t="str">
        <f t="shared" si="18"/>
        <v/>
      </c>
      <c r="E205" s="15" t="str">
        <f>IF(AND($B205&lt;&gt;"",$B205&lt;=$G$4),$G204*C205*$D$6/360,IF(B205&lt;&gt;"",$G204*C205*$G$5/360,IF(AND(B204&lt;&gt;"",B204=$D$5),SUM($E$10:E204),"")))</f>
        <v/>
      </c>
      <c r="F205" s="16" t="str">
        <f t="shared" ref="F205:F262" si="22">IF(D205&lt;&gt;"",D205+E205,"")</f>
        <v/>
      </c>
      <c r="G205" s="14" t="str">
        <f t="shared" ref="G205:G268" si="23">IF($B205&lt;&gt;"",G204-D205,"")</f>
        <v/>
      </c>
    </row>
    <row r="206" spans="1:7" ht="16.5" customHeight="1">
      <c r="A206" s="3" t="str">
        <f t="shared" si="19"/>
        <v/>
      </c>
      <c r="B206" s="4" t="str">
        <f t="shared" si="20"/>
        <v/>
      </c>
      <c r="C206" s="2" t="str">
        <f t="shared" si="21"/>
        <v/>
      </c>
      <c r="D206" s="14" t="str">
        <f t="shared" si="18"/>
        <v/>
      </c>
      <c r="E206" s="15" t="str">
        <f>IF(AND($B206&lt;&gt;"",$B206&lt;=$G$4),$G205*C206*$D$6/360,IF(B206&lt;&gt;"",$G205*C206*$G$5/360,IF(AND(B205&lt;&gt;"",B205=$D$5),SUM($E$10:E205),"")))</f>
        <v/>
      </c>
      <c r="F206" s="16" t="str">
        <f t="shared" si="22"/>
        <v/>
      </c>
      <c r="G206" s="14" t="str">
        <f t="shared" si="23"/>
        <v/>
      </c>
    </row>
    <row r="207" spans="1:7" ht="16.5" customHeight="1">
      <c r="A207" s="3" t="str">
        <f t="shared" si="19"/>
        <v/>
      </c>
      <c r="B207" s="4" t="str">
        <f t="shared" si="20"/>
        <v/>
      </c>
      <c r="C207" s="2" t="str">
        <f t="shared" si="21"/>
        <v/>
      </c>
      <c r="D207" s="14" t="str">
        <f t="shared" si="18"/>
        <v/>
      </c>
      <c r="E207" s="15" t="str">
        <f>IF(AND($B207&lt;&gt;"",$B207&lt;=$G$4),$G206*C207*$D$6/360,IF(B207&lt;&gt;"",$G206*C207*$G$5/360,IF(AND(B206&lt;&gt;"",B206=$D$5),SUM($E$10:E206),"")))</f>
        <v/>
      </c>
      <c r="F207" s="16" t="str">
        <f t="shared" si="22"/>
        <v/>
      </c>
      <c r="G207" s="14" t="str">
        <f t="shared" si="23"/>
        <v/>
      </c>
    </row>
    <row r="208" spans="1:7" ht="16.5" customHeight="1">
      <c r="A208" s="3" t="str">
        <f t="shared" si="19"/>
        <v/>
      </c>
      <c r="B208" s="4" t="str">
        <f t="shared" si="20"/>
        <v/>
      </c>
      <c r="C208" s="2" t="str">
        <f t="shared" si="21"/>
        <v/>
      </c>
      <c r="D208" s="14" t="str">
        <f t="shared" si="18"/>
        <v/>
      </c>
      <c r="E208" s="15" t="str">
        <f>IF(AND($B208&lt;&gt;"",$B208&lt;=$G$4),$G207*C208*$D$6/360,IF(B208&lt;&gt;"",$G207*C208*$G$5/360,IF(AND(B207&lt;&gt;"",B207=$D$5),SUM($E$10:E207),"")))</f>
        <v/>
      </c>
      <c r="F208" s="16" t="str">
        <f t="shared" si="22"/>
        <v/>
      </c>
      <c r="G208" s="14" t="str">
        <f t="shared" si="23"/>
        <v/>
      </c>
    </row>
    <row r="209" spans="1:7" ht="16.5" customHeight="1">
      <c r="A209" s="3" t="str">
        <f t="shared" si="19"/>
        <v/>
      </c>
      <c r="B209" s="4" t="str">
        <f t="shared" si="20"/>
        <v/>
      </c>
      <c r="C209" s="2" t="str">
        <f t="shared" si="21"/>
        <v/>
      </c>
      <c r="D209" s="14" t="str">
        <f t="shared" si="18"/>
        <v/>
      </c>
      <c r="E209" s="15" t="str">
        <f>IF(AND($B209&lt;&gt;"",$B209&lt;=$G$4),$G208*C209*$D$6/360,IF(B209&lt;&gt;"",$G208*C209*$G$5/360,IF(AND(B208&lt;&gt;"",B208=$D$5),SUM($E$10:E208),"")))</f>
        <v/>
      </c>
      <c r="F209" s="16" t="str">
        <f t="shared" si="22"/>
        <v/>
      </c>
      <c r="G209" s="14" t="str">
        <f t="shared" si="23"/>
        <v/>
      </c>
    </row>
    <row r="210" spans="1:7" ht="16.5" customHeight="1">
      <c r="A210" s="3" t="str">
        <f t="shared" si="19"/>
        <v/>
      </c>
      <c r="B210" s="4" t="str">
        <f t="shared" si="20"/>
        <v/>
      </c>
      <c r="C210" s="2" t="str">
        <f t="shared" si="21"/>
        <v/>
      </c>
      <c r="D210" s="14" t="str">
        <f t="shared" si="18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2"/>
        <v/>
      </c>
      <c r="G210" s="14" t="str">
        <f t="shared" si="23"/>
        <v/>
      </c>
    </row>
    <row r="211" spans="1:7" ht="16.5" customHeight="1">
      <c r="A211" s="3" t="str">
        <f t="shared" si="19"/>
        <v/>
      </c>
      <c r="B211" s="4" t="str">
        <f t="shared" si="20"/>
        <v/>
      </c>
      <c r="C211" s="2" t="str">
        <f t="shared" si="21"/>
        <v/>
      </c>
      <c r="D211" s="14" t="str">
        <f t="shared" si="18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2"/>
        <v/>
      </c>
      <c r="G211" s="14" t="str">
        <f t="shared" si="23"/>
        <v/>
      </c>
    </row>
    <row r="212" spans="1:7" ht="16.5" customHeight="1">
      <c r="A212" s="3" t="str">
        <f t="shared" si="19"/>
        <v/>
      </c>
      <c r="B212" s="4" t="str">
        <f t="shared" si="20"/>
        <v/>
      </c>
      <c r="C212" s="2" t="str">
        <f t="shared" si="21"/>
        <v/>
      </c>
      <c r="D212" s="14" t="str">
        <f t="shared" si="18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2"/>
        <v/>
      </c>
      <c r="G212" s="14" t="str">
        <f t="shared" si="23"/>
        <v/>
      </c>
    </row>
    <row r="213" spans="1:7" ht="16.5" customHeight="1">
      <c r="A213" s="3" t="str">
        <f t="shared" si="19"/>
        <v/>
      </c>
      <c r="B213" s="4" t="str">
        <f t="shared" si="20"/>
        <v/>
      </c>
      <c r="C213" s="2" t="str">
        <f t="shared" si="21"/>
        <v/>
      </c>
      <c r="D213" s="14" t="str">
        <f t="shared" si="18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2"/>
        <v/>
      </c>
      <c r="G213" s="14" t="str">
        <f t="shared" si="23"/>
        <v/>
      </c>
    </row>
    <row r="214" spans="1:7" ht="16.5" customHeight="1">
      <c r="A214" s="3" t="str">
        <f t="shared" si="19"/>
        <v/>
      </c>
      <c r="B214" s="4" t="str">
        <f t="shared" si="20"/>
        <v/>
      </c>
      <c r="C214" s="2" t="str">
        <f t="shared" si="21"/>
        <v/>
      </c>
      <c r="D214" s="14" t="str">
        <f t="shared" si="18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2"/>
        <v/>
      </c>
      <c r="G214" s="14" t="str">
        <f t="shared" si="23"/>
        <v/>
      </c>
    </row>
    <row r="215" spans="1:7" ht="16.5" customHeight="1">
      <c r="A215" s="3" t="str">
        <f t="shared" si="19"/>
        <v/>
      </c>
      <c r="B215" s="4" t="str">
        <f t="shared" si="20"/>
        <v/>
      </c>
      <c r="C215" s="2" t="str">
        <f t="shared" si="21"/>
        <v/>
      </c>
      <c r="D215" s="14" t="str">
        <f t="shared" si="18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2"/>
        <v/>
      </c>
      <c r="G215" s="14" t="str">
        <f t="shared" si="23"/>
        <v/>
      </c>
    </row>
    <row r="216" spans="1:7" ht="16.5" customHeight="1">
      <c r="A216" s="3" t="str">
        <f t="shared" si="19"/>
        <v/>
      </c>
      <c r="B216" s="4" t="str">
        <f t="shared" si="20"/>
        <v/>
      </c>
      <c r="C216" s="2" t="str">
        <f t="shared" si="21"/>
        <v/>
      </c>
      <c r="D216" s="14" t="str">
        <f t="shared" si="18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2"/>
        <v/>
      </c>
      <c r="G216" s="14" t="str">
        <f t="shared" si="23"/>
        <v/>
      </c>
    </row>
    <row r="217" spans="1:7" ht="16.5" customHeight="1">
      <c r="A217" s="3" t="str">
        <f t="shared" si="19"/>
        <v/>
      </c>
      <c r="B217" s="4" t="str">
        <f t="shared" si="20"/>
        <v/>
      </c>
      <c r="C217" s="2" t="str">
        <f t="shared" si="21"/>
        <v/>
      </c>
      <c r="D217" s="14" t="str">
        <f t="shared" si="18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2"/>
        <v/>
      </c>
      <c r="G217" s="14" t="str">
        <f t="shared" si="23"/>
        <v/>
      </c>
    </row>
    <row r="218" spans="1:7" ht="16.5" customHeight="1">
      <c r="A218" s="3" t="str">
        <f t="shared" si="19"/>
        <v/>
      </c>
      <c r="B218" s="4" t="str">
        <f t="shared" si="20"/>
        <v/>
      </c>
      <c r="C218" s="2" t="str">
        <f t="shared" si="21"/>
        <v/>
      </c>
      <c r="D218" s="14" t="str">
        <f t="shared" si="18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2"/>
        <v/>
      </c>
      <c r="G218" s="14" t="str">
        <f t="shared" si="23"/>
        <v/>
      </c>
    </row>
    <row r="219" spans="1:7" ht="16.5" customHeight="1">
      <c r="A219" s="3" t="str">
        <f t="shared" si="19"/>
        <v/>
      </c>
      <c r="B219" s="4" t="str">
        <f t="shared" si="20"/>
        <v/>
      </c>
      <c r="C219" s="2" t="str">
        <f t="shared" si="21"/>
        <v/>
      </c>
      <c r="D219" s="14" t="str">
        <f t="shared" si="18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2"/>
        <v/>
      </c>
      <c r="G219" s="14" t="str">
        <f t="shared" si="23"/>
        <v/>
      </c>
    </row>
    <row r="220" spans="1:7" ht="16.5" customHeight="1">
      <c r="A220" s="3" t="str">
        <f t="shared" si="19"/>
        <v/>
      </c>
      <c r="B220" s="4" t="str">
        <f t="shared" si="20"/>
        <v/>
      </c>
      <c r="C220" s="2" t="str">
        <f t="shared" si="21"/>
        <v/>
      </c>
      <c r="D220" s="14" t="str">
        <f t="shared" si="18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2"/>
        <v/>
      </c>
      <c r="G220" s="14" t="str">
        <f t="shared" si="23"/>
        <v/>
      </c>
    </row>
    <row r="221" spans="1:7" ht="16.5" customHeight="1">
      <c r="A221" s="3" t="str">
        <f t="shared" si="19"/>
        <v/>
      </c>
      <c r="B221" s="4" t="str">
        <f t="shared" si="20"/>
        <v/>
      </c>
      <c r="C221" s="2" t="str">
        <f t="shared" si="21"/>
        <v/>
      </c>
      <c r="D221" s="14" t="str">
        <f t="shared" si="18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2"/>
        <v/>
      </c>
      <c r="G221" s="14" t="str">
        <f t="shared" si="23"/>
        <v/>
      </c>
    </row>
    <row r="222" spans="1:7" ht="16.5" customHeight="1">
      <c r="A222" s="3" t="str">
        <f t="shared" si="19"/>
        <v/>
      </c>
      <c r="B222" s="4" t="str">
        <f t="shared" si="20"/>
        <v/>
      </c>
      <c r="C222" s="2" t="str">
        <f t="shared" si="21"/>
        <v/>
      </c>
      <c r="D222" s="14" t="str">
        <f t="shared" si="18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2"/>
        <v/>
      </c>
      <c r="G222" s="14" t="str">
        <f t="shared" si="23"/>
        <v/>
      </c>
    </row>
    <row r="223" spans="1:7" ht="16.5" customHeight="1">
      <c r="A223" s="3" t="str">
        <f t="shared" si="19"/>
        <v/>
      </c>
      <c r="B223" s="4" t="str">
        <f t="shared" si="20"/>
        <v/>
      </c>
      <c r="C223" s="2" t="str">
        <f t="shared" si="21"/>
        <v/>
      </c>
      <c r="D223" s="14" t="str">
        <f t="shared" si="18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2"/>
        <v/>
      </c>
      <c r="G223" s="14" t="str">
        <f t="shared" si="23"/>
        <v/>
      </c>
    </row>
    <row r="224" spans="1:7" ht="16.5" customHeight="1">
      <c r="A224" s="3" t="str">
        <f t="shared" si="19"/>
        <v/>
      </c>
      <c r="B224" s="4" t="str">
        <f t="shared" si="20"/>
        <v/>
      </c>
      <c r="C224" s="2" t="str">
        <f t="shared" si="21"/>
        <v/>
      </c>
      <c r="D224" s="14" t="str">
        <f t="shared" si="18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2"/>
        <v/>
      </c>
      <c r="G224" s="14" t="str">
        <f t="shared" si="23"/>
        <v/>
      </c>
    </row>
    <row r="225" spans="1:7" ht="16.5" customHeight="1">
      <c r="A225" s="3" t="str">
        <f t="shared" si="19"/>
        <v/>
      </c>
      <c r="B225" s="4" t="str">
        <f t="shared" si="20"/>
        <v/>
      </c>
      <c r="C225" s="2" t="str">
        <f t="shared" si="21"/>
        <v/>
      </c>
      <c r="D225" s="14" t="str">
        <f t="shared" si="18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2"/>
        <v/>
      </c>
      <c r="G225" s="14" t="str">
        <f t="shared" si="23"/>
        <v/>
      </c>
    </row>
    <row r="226" spans="1:7" ht="16.5" customHeight="1">
      <c r="A226" s="3" t="str">
        <f t="shared" si="19"/>
        <v/>
      </c>
      <c r="B226" s="4" t="str">
        <f t="shared" si="20"/>
        <v/>
      </c>
      <c r="C226" s="2" t="str">
        <f t="shared" si="21"/>
        <v/>
      </c>
      <c r="D226" s="14" t="str">
        <f t="shared" si="18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2"/>
        <v/>
      </c>
      <c r="G226" s="14" t="str">
        <f t="shared" si="23"/>
        <v/>
      </c>
    </row>
    <row r="227" spans="1:7" ht="16.5" customHeight="1">
      <c r="A227" s="3" t="str">
        <f t="shared" si="19"/>
        <v/>
      </c>
      <c r="B227" s="4" t="str">
        <f t="shared" si="20"/>
        <v/>
      </c>
      <c r="C227" s="2" t="str">
        <f t="shared" si="21"/>
        <v/>
      </c>
      <c r="D227" s="14" t="str">
        <f t="shared" si="18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2"/>
        <v/>
      </c>
      <c r="G227" s="14" t="str">
        <f t="shared" si="23"/>
        <v/>
      </c>
    </row>
    <row r="228" spans="1:7" ht="16.5" customHeight="1">
      <c r="A228" s="3" t="str">
        <f t="shared" si="19"/>
        <v/>
      </c>
      <c r="B228" s="4" t="str">
        <f t="shared" si="20"/>
        <v/>
      </c>
      <c r="C228" s="2" t="str">
        <f t="shared" si="21"/>
        <v/>
      </c>
      <c r="D228" s="14" t="str">
        <f t="shared" si="18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2"/>
        <v/>
      </c>
      <c r="G228" s="14" t="str">
        <f t="shared" si="23"/>
        <v/>
      </c>
    </row>
    <row r="229" spans="1:7" ht="16.5" customHeight="1">
      <c r="A229" s="3" t="str">
        <f t="shared" si="19"/>
        <v/>
      </c>
      <c r="B229" s="4" t="str">
        <f t="shared" si="20"/>
        <v/>
      </c>
      <c r="C229" s="2" t="str">
        <f t="shared" si="21"/>
        <v/>
      </c>
      <c r="D229" s="14" t="str">
        <f t="shared" si="18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2"/>
        <v/>
      </c>
      <c r="G229" s="14" t="str">
        <f t="shared" si="23"/>
        <v/>
      </c>
    </row>
    <row r="230" spans="1:7" ht="16.5" customHeight="1">
      <c r="A230" s="3" t="str">
        <f t="shared" si="19"/>
        <v/>
      </c>
      <c r="B230" s="4" t="str">
        <f t="shared" si="20"/>
        <v/>
      </c>
      <c r="C230" s="2" t="str">
        <f t="shared" si="21"/>
        <v/>
      </c>
      <c r="D230" s="14" t="str">
        <f t="shared" si="18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2"/>
        <v/>
      </c>
      <c r="G230" s="14" t="str">
        <f t="shared" si="23"/>
        <v/>
      </c>
    </row>
    <row r="231" spans="1:7" ht="16.5" customHeight="1">
      <c r="A231" s="3" t="str">
        <f t="shared" si="19"/>
        <v/>
      </c>
      <c r="B231" s="4" t="str">
        <f t="shared" si="20"/>
        <v/>
      </c>
      <c r="C231" s="2" t="str">
        <f t="shared" si="21"/>
        <v/>
      </c>
      <c r="D231" s="14" t="str">
        <f t="shared" si="18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2"/>
        <v/>
      </c>
      <c r="G231" s="14" t="str">
        <f t="shared" si="23"/>
        <v/>
      </c>
    </row>
    <row r="232" spans="1:7" ht="16.5" customHeight="1">
      <c r="A232" s="3" t="str">
        <f t="shared" si="19"/>
        <v/>
      </c>
      <c r="B232" s="4" t="str">
        <f t="shared" si="20"/>
        <v/>
      </c>
      <c r="C232" s="2" t="str">
        <f t="shared" si="21"/>
        <v/>
      </c>
      <c r="D232" s="14" t="str">
        <f t="shared" si="18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2"/>
        <v/>
      </c>
      <c r="G232" s="14" t="str">
        <f t="shared" si="23"/>
        <v/>
      </c>
    </row>
    <row r="233" spans="1:7" ht="16.5" customHeight="1">
      <c r="A233" s="3" t="str">
        <f t="shared" si="19"/>
        <v/>
      </c>
      <c r="B233" s="4" t="str">
        <f t="shared" si="20"/>
        <v/>
      </c>
      <c r="C233" s="2" t="str">
        <f t="shared" si="21"/>
        <v/>
      </c>
      <c r="D233" s="14" t="str">
        <f t="shared" si="18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2"/>
        <v/>
      </c>
      <c r="G233" s="14" t="str">
        <f t="shared" si="23"/>
        <v/>
      </c>
    </row>
    <row r="234" spans="1:7" ht="16.5" customHeight="1">
      <c r="A234" s="3" t="str">
        <f t="shared" si="19"/>
        <v/>
      </c>
      <c r="B234" s="4" t="str">
        <f t="shared" si="20"/>
        <v/>
      </c>
      <c r="C234" s="2" t="str">
        <f t="shared" si="21"/>
        <v/>
      </c>
      <c r="D234" s="14" t="str">
        <f t="shared" si="18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2"/>
        <v/>
      </c>
      <c r="G234" s="14" t="str">
        <f t="shared" si="23"/>
        <v/>
      </c>
    </row>
    <row r="235" spans="1:7" ht="16.5" customHeight="1">
      <c r="A235" s="3" t="str">
        <f t="shared" si="19"/>
        <v/>
      </c>
      <c r="B235" s="4" t="str">
        <f t="shared" si="20"/>
        <v/>
      </c>
      <c r="C235" s="2" t="str">
        <f t="shared" si="21"/>
        <v/>
      </c>
      <c r="D235" s="14" t="str">
        <f t="shared" si="18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2"/>
        <v/>
      </c>
      <c r="G235" s="14" t="str">
        <f t="shared" si="23"/>
        <v/>
      </c>
    </row>
    <row r="236" spans="1:7" ht="16.5" customHeight="1">
      <c r="A236" s="3" t="str">
        <f t="shared" si="19"/>
        <v/>
      </c>
      <c r="B236" s="4" t="str">
        <f t="shared" si="20"/>
        <v/>
      </c>
      <c r="C236" s="2" t="str">
        <f t="shared" si="21"/>
        <v/>
      </c>
      <c r="D236" s="14" t="str">
        <f t="shared" si="18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2"/>
        <v/>
      </c>
      <c r="G236" s="14" t="str">
        <f t="shared" si="23"/>
        <v/>
      </c>
    </row>
    <row r="237" spans="1:7" ht="16.5" customHeight="1">
      <c r="A237" s="3" t="str">
        <f t="shared" si="19"/>
        <v/>
      </c>
      <c r="B237" s="4" t="str">
        <f t="shared" si="20"/>
        <v/>
      </c>
      <c r="C237" s="2" t="str">
        <f t="shared" si="21"/>
        <v/>
      </c>
      <c r="D237" s="14" t="str">
        <f t="shared" si="18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2"/>
        <v/>
      </c>
      <c r="G237" s="14" t="str">
        <f t="shared" si="23"/>
        <v/>
      </c>
    </row>
    <row r="238" spans="1:7" ht="16.5" customHeight="1">
      <c r="A238" s="3" t="str">
        <f t="shared" si="19"/>
        <v/>
      </c>
      <c r="B238" s="4" t="str">
        <f t="shared" si="20"/>
        <v/>
      </c>
      <c r="C238" s="2" t="str">
        <f t="shared" si="21"/>
        <v/>
      </c>
      <c r="D238" s="14" t="str">
        <f t="shared" si="18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2"/>
        <v/>
      </c>
      <c r="G238" s="14" t="str">
        <f t="shared" si="23"/>
        <v/>
      </c>
    </row>
    <row r="239" spans="1:7" ht="16.5" customHeight="1">
      <c r="A239" s="3" t="str">
        <f t="shared" si="19"/>
        <v/>
      </c>
      <c r="B239" s="4" t="str">
        <f t="shared" si="20"/>
        <v/>
      </c>
      <c r="C239" s="2" t="str">
        <f t="shared" si="21"/>
        <v/>
      </c>
      <c r="D239" s="14" t="str">
        <f t="shared" si="18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2"/>
        <v/>
      </c>
      <c r="G239" s="14" t="str">
        <f t="shared" si="23"/>
        <v/>
      </c>
    </row>
    <row r="240" spans="1:7" ht="16.5" customHeight="1">
      <c r="A240" s="3" t="str">
        <f t="shared" si="19"/>
        <v/>
      </c>
      <c r="B240" s="4" t="str">
        <f t="shared" si="20"/>
        <v/>
      </c>
      <c r="C240" s="2" t="str">
        <f t="shared" si="21"/>
        <v/>
      </c>
      <c r="D240" s="14" t="str">
        <f t="shared" si="18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2"/>
        <v/>
      </c>
      <c r="G240" s="14" t="str">
        <f t="shared" si="23"/>
        <v/>
      </c>
    </row>
    <row r="241" spans="1:7" ht="16.5" customHeight="1">
      <c r="A241" s="3" t="str">
        <f t="shared" si="19"/>
        <v/>
      </c>
      <c r="B241" s="4" t="str">
        <f t="shared" si="20"/>
        <v/>
      </c>
      <c r="C241" s="2" t="str">
        <f t="shared" si="21"/>
        <v/>
      </c>
      <c r="D241" s="14" t="str">
        <f t="shared" si="18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2"/>
        <v/>
      </c>
      <c r="G241" s="14" t="str">
        <f t="shared" si="23"/>
        <v/>
      </c>
    </row>
    <row r="242" spans="1:7" ht="16.5" customHeight="1">
      <c r="A242" s="3" t="str">
        <f t="shared" si="19"/>
        <v/>
      </c>
      <c r="B242" s="4" t="str">
        <f t="shared" si="20"/>
        <v/>
      </c>
      <c r="C242" s="2" t="str">
        <f t="shared" si="21"/>
        <v/>
      </c>
      <c r="D242" s="14" t="str">
        <f t="shared" si="18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2"/>
        <v/>
      </c>
      <c r="G242" s="14" t="str">
        <f t="shared" si="23"/>
        <v/>
      </c>
    </row>
    <row r="243" spans="1:7" ht="16.5" customHeight="1">
      <c r="A243" s="3" t="str">
        <f t="shared" si="19"/>
        <v/>
      </c>
      <c r="B243" s="4" t="str">
        <f t="shared" si="20"/>
        <v/>
      </c>
      <c r="C243" s="2" t="str">
        <f t="shared" si="21"/>
        <v/>
      </c>
      <c r="D243" s="14" t="str">
        <f t="shared" si="18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2"/>
        <v/>
      </c>
      <c r="G243" s="14" t="str">
        <f t="shared" si="23"/>
        <v/>
      </c>
    </row>
    <row r="244" spans="1:7" ht="16.5" customHeight="1">
      <c r="A244" s="3" t="str">
        <f t="shared" si="19"/>
        <v/>
      </c>
      <c r="B244" s="4" t="str">
        <f t="shared" si="20"/>
        <v/>
      </c>
      <c r="C244" s="2" t="str">
        <f t="shared" si="21"/>
        <v/>
      </c>
      <c r="D244" s="14" t="str">
        <f t="shared" si="18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2"/>
        <v/>
      </c>
      <c r="G244" s="14" t="str">
        <f t="shared" si="23"/>
        <v/>
      </c>
    </row>
    <row r="245" spans="1:7" ht="16.5" customHeight="1">
      <c r="A245" s="3" t="str">
        <f t="shared" si="19"/>
        <v/>
      </c>
      <c r="B245" s="4" t="str">
        <f t="shared" si="20"/>
        <v/>
      </c>
      <c r="C245" s="2" t="str">
        <f t="shared" si="21"/>
        <v/>
      </c>
      <c r="D245" s="14" t="str">
        <f t="shared" si="18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2"/>
        <v/>
      </c>
      <c r="G245" s="14" t="str">
        <f t="shared" si="23"/>
        <v/>
      </c>
    </row>
    <row r="246" spans="1:7" ht="16.5" customHeight="1">
      <c r="A246" s="3" t="str">
        <f t="shared" si="19"/>
        <v/>
      </c>
      <c r="B246" s="4" t="str">
        <f t="shared" si="20"/>
        <v/>
      </c>
      <c r="C246" s="2" t="str">
        <f t="shared" si="21"/>
        <v/>
      </c>
      <c r="D246" s="14" t="str">
        <f t="shared" si="18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2"/>
        <v/>
      </c>
      <c r="G246" s="14" t="str">
        <f t="shared" si="23"/>
        <v/>
      </c>
    </row>
    <row r="247" spans="1:7" ht="16.5" customHeight="1">
      <c r="A247" s="3" t="str">
        <f t="shared" si="19"/>
        <v/>
      </c>
      <c r="B247" s="4" t="str">
        <f t="shared" si="20"/>
        <v/>
      </c>
      <c r="C247" s="2" t="str">
        <f t="shared" si="21"/>
        <v/>
      </c>
      <c r="D247" s="14" t="str">
        <f t="shared" si="18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2"/>
        <v/>
      </c>
      <c r="G247" s="14" t="str">
        <f t="shared" si="23"/>
        <v/>
      </c>
    </row>
    <row r="248" spans="1:7" ht="16.5" customHeight="1">
      <c r="A248" s="3" t="str">
        <f t="shared" si="19"/>
        <v/>
      </c>
      <c r="B248" s="4" t="str">
        <f t="shared" si="20"/>
        <v/>
      </c>
      <c r="C248" s="2" t="str">
        <f t="shared" si="21"/>
        <v/>
      </c>
      <c r="D248" s="14" t="str">
        <f t="shared" si="18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2"/>
        <v/>
      </c>
      <c r="G248" s="14" t="str">
        <f t="shared" si="23"/>
        <v/>
      </c>
    </row>
    <row r="249" spans="1:7" ht="16.5" customHeight="1">
      <c r="A249" s="3" t="str">
        <f t="shared" si="19"/>
        <v/>
      </c>
      <c r="B249" s="4" t="str">
        <f t="shared" si="20"/>
        <v/>
      </c>
      <c r="C249" s="2" t="str">
        <f t="shared" si="21"/>
        <v/>
      </c>
      <c r="D249" s="14" t="str">
        <f t="shared" si="18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2"/>
        <v/>
      </c>
      <c r="G249" s="14" t="str">
        <f t="shared" si="23"/>
        <v/>
      </c>
    </row>
    <row r="250" spans="1:7" ht="16.5" customHeight="1">
      <c r="A250" s="3" t="str">
        <f t="shared" si="19"/>
        <v/>
      </c>
      <c r="B250" s="4" t="str">
        <f t="shared" si="20"/>
        <v/>
      </c>
      <c r="C250" s="2" t="str">
        <f t="shared" si="21"/>
        <v/>
      </c>
      <c r="D250" s="14" t="str">
        <f t="shared" si="18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2"/>
        <v/>
      </c>
      <c r="G250" s="14" t="str">
        <f t="shared" si="23"/>
        <v/>
      </c>
    </row>
    <row r="251" spans="1:7" ht="16.5" customHeight="1">
      <c r="A251" s="17" t="str">
        <f t="shared" si="19"/>
        <v/>
      </c>
      <c r="B251" s="18" t="str">
        <f t="shared" si="20"/>
        <v/>
      </c>
      <c r="C251" s="6" t="str">
        <f t="shared" si="21"/>
        <v/>
      </c>
      <c r="D251" s="19" t="str">
        <f t="shared" si="18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2"/>
        <v/>
      </c>
      <c r="G251" s="19" t="str">
        <f t="shared" si="23"/>
        <v/>
      </c>
    </row>
    <row r="252" spans="1:7" ht="16.5" customHeight="1">
      <c r="A252" s="3" t="str">
        <f t="shared" si="19"/>
        <v/>
      </c>
      <c r="B252" s="4" t="str">
        <f t="shared" si="20"/>
        <v/>
      </c>
      <c r="C252" s="2" t="str">
        <f t="shared" si="21"/>
        <v/>
      </c>
      <c r="D252" s="14" t="str">
        <f t="shared" si="18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2"/>
        <v/>
      </c>
      <c r="G252" s="14" t="str">
        <f t="shared" si="23"/>
        <v/>
      </c>
    </row>
    <row r="253" spans="1:7" ht="16.5" customHeight="1">
      <c r="A253" s="3" t="str">
        <f t="shared" si="19"/>
        <v/>
      </c>
      <c r="B253" s="4" t="str">
        <f t="shared" si="20"/>
        <v/>
      </c>
      <c r="C253" s="2" t="str">
        <f t="shared" si="21"/>
        <v/>
      </c>
      <c r="D253" s="14" t="str">
        <f t="shared" si="18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2"/>
        <v/>
      </c>
      <c r="G253" s="14" t="str">
        <f t="shared" si="23"/>
        <v/>
      </c>
    </row>
    <row r="254" spans="1:7" ht="16.5" customHeight="1">
      <c r="A254" s="3" t="str">
        <f t="shared" si="19"/>
        <v/>
      </c>
      <c r="B254" s="4" t="str">
        <f t="shared" si="20"/>
        <v/>
      </c>
      <c r="C254" s="2" t="str">
        <f t="shared" si="21"/>
        <v/>
      </c>
      <c r="D254" s="14" t="str">
        <f t="shared" si="18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2"/>
        <v/>
      </c>
      <c r="G254" s="14" t="str">
        <f t="shared" si="23"/>
        <v/>
      </c>
    </row>
    <row r="255" spans="1:7" ht="16.5" customHeight="1">
      <c r="A255" s="3" t="str">
        <f t="shared" si="19"/>
        <v/>
      </c>
      <c r="B255" s="4" t="str">
        <f t="shared" si="20"/>
        <v/>
      </c>
      <c r="C255" s="2" t="str">
        <f t="shared" si="21"/>
        <v/>
      </c>
      <c r="D255" s="14" t="str">
        <f t="shared" si="18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2"/>
        <v/>
      </c>
      <c r="G255" s="14" t="str">
        <f t="shared" si="23"/>
        <v/>
      </c>
    </row>
    <row r="256" spans="1:7" ht="16.5" customHeight="1">
      <c r="A256" s="3" t="str">
        <f t="shared" si="19"/>
        <v/>
      </c>
      <c r="B256" s="4" t="str">
        <f t="shared" si="20"/>
        <v/>
      </c>
      <c r="C256" s="2" t="str">
        <f t="shared" si="21"/>
        <v/>
      </c>
      <c r="D256" s="14" t="str">
        <f t="shared" si="18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2"/>
        <v/>
      </c>
      <c r="G256" s="14" t="str">
        <f t="shared" si="23"/>
        <v/>
      </c>
    </row>
    <row r="257" spans="1:7" ht="16.5" customHeight="1">
      <c r="A257" s="3" t="str">
        <f t="shared" si="19"/>
        <v/>
      </c>
      <c r="B257" s="4" t="str">
        <f t="shared" si="20"/>
        <v/>
      </c>
      <c r="C257" s="2" t="str">
        <f t="shared" si="21"/>
        <v/>
      </c>
      <c r="D257" s="14" t="str">
        <f t="shared" si="18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2"/>
        <v/>
      </c>
      <c r="G257" s="14" t="str">
        <f t="shared" si="23"/>
        <v/>
      </c>
    </row>
    <row r="258" spans="1:7" ht="16.5" customHeight="1">
      <c r="A258" s="3" t="str">
        <f t="shared" si="19"/>
        <v/>
      </c>
      <c r="B258" s="4" t="str">
        <f t="shared" si="20"/>
        <v/>
      </c>
      <c r="C258" s="2" t="str">
        <f t="shared" si="21"/>
        <v/>
      </c>
      <c r="D258" s="14" t="str">
        <f t="shared" si="18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2"/>
        <v/>
      </c>
      <c r="G258" s="14" t="str">
        <f t="shared" si="23"/>
        <v/>
      </c>
    </row>
    <row r="259" spans="1:7" ht="16.5" customHeight="1">
      <c r="A259" s="3" t="str">
        <f t="shared" si="19"/>
        <v/>
      </c>
      <c r="B259" s="4" t="str">
        <f t="shared" si="20"/>
        <v/>
      </c>
      <c r="C259" s="2" t="str">
        <f t="shared" si="21"/>
        <v/>
      </c>
      <c r="D259" s="14" t="str">
        <f t="shared" si="18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2"/>
        <v/>
      </c>
      <c r="G259" s="14" t="str">
        <f t="shared" si="23"/>
        <v/>
      </c>
    </row>
    <row r="260" spans="1:7" ht="16.5" customHeight="1">
      <c r="A260" s="3" t="str">
        <f t="shared" si="19"/>
        <v/>
      </c>
      <c r="B260" s="4" t="str">
        <f t="shared" si="20"/>
        <v/>
      </c>
      <c r="C260" s="2" t="str">
        <f t="shared" si="21"/>
        <v/>
      </c>
      <c r="D260" s="14" t="str">
        <f t="shared" ref="D260:D300" si="24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2"/>
        <v/>
      </c>
      <c r="G260" s="14" t="str">
        <f t="shared" si="23"/>
        <v/>
      </c>
    </row>
    <row r="261" spans="1:7" ht="16.5" customHeight="1">
      <c r="A261" s="3" t="str">
        <f t="shared" si="19"/>
        <v/>
      </c>
      <c r="B261" s="4" t="str">
        <f t="shared" si="20"/>
        <v/>
      </c>
      <c r="C261" s="2" t="str">
        <f t="shared" si="21"/>
        <v/>
      </c>
      <c r="D261" s="14" t="str">
        <f t="shared" si="24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2"/>
        <v/>
      </c>
      <c r="G261" s="14" t="str">
        <f t="shared" si="23"/>
        <v/>
      </c>
    </row>
    <row r="262" spans="1:7" ht="16.5" customHeight="1">
      <c r="A262" s="3" t="str">
        <f t="shared" si="19"/>
        <v/>
      </c>
      <c r="B262" s="4" t="str">
        <f t="shared" si="20"/>
        <v/>
      </c>
      <c r="C262" s="2" t="str">
        <f t="shared" si="21"/>
        <v/>
      </c>
      <c r="D262" s="14" t="str">
        <f t="shared" si="24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2"/>
        <v/>
      </c>
      <c r="G262" s="14" t="str">
        <f t="shared" si="23"/>
        <v/>
      </c>
    </row>
    <row r="263" spans="1:7" ht="16.5" customHeight="1">
      <c r="A263" s="3" t="str">
        <f t="shared" si="19"/>
        <v/>
      </c>
      <c r="B263" s="4" t="str">
        <f t="shared" si="20"/>
        <v/>
      </c>
      <c r="C263" s="2" t="str">
        <f t="shared" si="21"/>
        <v/>
      </c>
      <c r="D263" s="14" t="str">
        <f t="shared" si="24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5">IF(B263&lt;&gt;"",D263+E263,"")</f>
        <v/>
      </c>
      <c r="G263" s="14" t="str">
        <f t="shared" si="23"/>
        <v/>
      </c>
    </row>
    <row r="264" spans="1:7" ht="16.5" customHeight="1">
      <c r="A264" s="3" t="str">
        <f t="shared" si="19"/>
        <v/>
      </c>
      <c r="B264" s="4" t="str">
        <f t="shared" si="20"/>
        <v/>
      </c>
      <c r="C264" s="2" t="str">
        <f t="shared" si="21"/>
        <v/>
      </c>
      <c r="D264" s="14" t="str">
        <f t="shared" si="24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5"/>
        <v/>
      </c>
      <c r="G264" s="14" t="str">
        <f t="shared" si="23"/>
        <v/>
      </c>
    </row>
    <row r="265" spans="1:7" ht="16.5" customHeight="1">
      <c r="A265" s="3" t="str">
        <f t="shared" si="19"/>
        <v/>
      </c>
      <c r="B265" s="4" t="str">
        <f t="shared" si="20"/>
        <v/>
      </c>
      <c r="C265" s="2" t="str">
        <f t="shared" si="21"/>
        <v/>
      </c>
      <c r="D265" s="14" t="str">
        <f t="shared" si="24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5"/>
        <v/>
      </c>
      <c r="G265" s="14" t="str">
        <f t="shared" si="23"/>
        <v/>
      </c>
    </row>
    <row r="266" spans="1:7" ht="16.5" customHeight="1">
      <c r="A266" s="3" t="str">
        <f t="shared" si="19"/>
        <v/>
      </c>
      <c r="B266" s="4" t="str">
        <f t="shared" si="20"/>
        <v/>
      </c>
      <c r="C266" s="2" t="str">
        <f t="shared" si="21"/>
        <v/>
      </c>
      <c r="D266" s="14" t="str">
        <f t="shared" si="24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5"/>
        <v/>
      </c>
      <c r="G266" s="14" t="str">
        <f t="shared" si="23"/>
        <v/>
      </c>
    </row>
    <row r="267" spans="1:7" ht="16.5" customHeight="1">
      <c r="A267" s="3" t="str">
        <f t="shared" ref="A267:A300" si="26">IF(B266&lt;$D$5,DATE(YEAR(A266),MONTH(A266)+1,DAY(A266)),IF(B266=$D$5,"Tổng",""))</f>
        <v/>
      </c>
      <c r="B267" s="4" t="str">
        <f t="shared" ref="B267:B300" si="27">IF(B266&lt;$D$5,B266+1,"")</f>
        <v/>
      </c>
      <c r="C267" s="2" t="str">
        <f t="shared" si="21"/>
        <v/>
      </c>
      <c r="D267" s="14" t="str">
        <f t="shared" si="24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5"/>
        <v/>
      </c>
      <c r="G267" s="14" t="str">
        <f t="shared" si="23"/>
        <v/>
      </c>
    </row>
    <row r="268" spans="1:7" ht="16.5" customHeight="1">
      <c r="A268" s="3" t="str">
        <f t="shared" si="26"/>
        <v/>
      </c>
      <c r="B268" s="4" t="str">
        <f t="shared" si="27"/>
        <v/>
      </c>
      <c r="C268" s="2" t="str">
        <f t="shared" ref="C268:C296" si="28">IF(B268&lt;&gt;"",A268-A267,"")</f>
        <v/>
      </c>
      <c r="D268" s="14" t="str">
        <f t="shared" si="24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5"/>
        <v/>
      </c>
      <c r="G268" s="14" t="str">
        <f t="shared" si="23"/>
        <v/>
      </c>
    </row>
    <row r="269" spans="1:7" ht="16.5" customHeight="1">
      <c r="A269" s="3" t="str">
        <f t="shared" si="26"/>
        <v/>
      </c>
      <c r="B269" s="4" t="str">
        <f t="shared" si="27"/>
        <v/>
      </c>
      <c r="C269" s="2" t="str">
        <f t="shared" si="28"/>
        <v/>
      </c>
      <c r="D269" s="14" t="str">
        <f t="shared" si="24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5"/>
        <v/>
      </c>
      <c r="G269" s="14" t="str">
        <f t="shared" ref="G269:G281" si="29">IF($B269&lt;&gt;"",G268-D269,"")</f>
        <v/>
      </c>
    </row>
    <row r="270" spans="1:7" ht="16.5" customHeight="1">
      <c r="A270" s="3" t="str">
        <f t="shared" si="26"/>
        <v/>
      </c>
      <c r="B270" s="4" t="str">
        <f t="shared" si="27"/>
        <v/>
      </c>
      <c r="C270" s="2" t="str">
        <f t="shared" si="28"/>
        <v/>
      </c>
      <c r="D270" s="14" t="str">
        <f t="shared" si="24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5"/>
        <v/>
      </c>
      <c r="G270" s="14" t="str">
        <f t="shared" si="29"/>
        <v/>
      </c>
    </row>
    <row r="271" spans="1:7" ht="16.5" customHeight="1">
      <c r="A271" s="3" t="str">
        <f t="shared" si="26"/>
        <v/>
      </c>
      <c r="B271" s="4" t="str">
        <f t="shared" si="27"/>
        <v/>
      </c>
      <c r="C271" s="2" t="str">
        <f t="shared" si="28"/>
        <v/>
      </c>
      <c r="D271" s="14" t="str">
        <f t="shared" si="24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5"/>
        <v/>
      </c>
      <c r="G271" s="14" t="str">
        <f t="shared" si="29"/>
        <v/>
      </c>
    </row>
    <row r="272" spans="1:7" ht="16.5" customHeight="1">
      <c r="A272" s="3" t="str">
        <f t="shared" si="26"/>
        <v/>
      </c>
      <c r="B272" s="4" t="str">
        <f t="shared" si="27"/>
        <v/>
      </c>
      <c r="C272" s="2" t="str">
        <f t="shared" si="28"/>
        <v/>
      </c>
      <c r="D272" s="14" t="str">
        <f t="shared" si="24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29"/>
        <v/>
      </c>
    </row>
    <row r="273" spans="1:7" ht="16.5" customHeight="1">
      <c r="A273" s="3" t="str">
        <f t="shared" si="26"/>
        <v/>
      </c>
      <c r="B273" s="4" t="str">
        <f t="shared" si="27"/>
        <v/>
      </c>
      <c r="C273" s="2" t="str">
        <f t="shared" si="28"/>
        <v/>
      </c>
      <c r="D273" s="14" t="str">
        <f t="shared" si="24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29"/>
        <v/>
      </c>
    </row>
    <row r="274" spans="1:7" ht="16.5" customHeight="1">
      <c r="A274" s="3" t="str">
        <f t="shared" si="26"/>
        <v/>
      </c>
      <c r="B274" s="4" t="str">
        <f t="shared" si="27"/>
        <v/>
      </c>
      <c r="C274" s="2" t="str">
        <f t="shared" si="28"/>
        <v/>
      </c>
      <c r="D274" s="14" t="str">
        <f t="shared" si="24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29"/>
        <v/>
      </c>
    </row>
    <row r="275" spans="1:7" ht="16.5" customHeight="1">
      <c r="A275" s="3" t="str">
        <f t="shared" si="26"/>
        <v/>
      </c>
      <c r="B275" s="4" t="str">
        <f t="shared" si="27"/>
        <v/>
      </c>
      <c r="C275" s="2" t="str">
        <f t="shared" si="28"/>
        <v/>
      </c>
      <c r="D275" s="14" t="str">
        <f t="shared" si="24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29"/>
        <v/>
      </c>
    </row>
    <row r="276" spans="1:7" ht="16.5" customHeight="1">
      <c r="A276" s="3" t="str">
        <f t="shared" si="26"/>
        <v/>
      </c>
      <c r="B276" s="4" t="str">
        <f t="shared" si="27"/>
        <v/>
      </c>
      <c r="C276" s="2" t="str">
        <f t="shared" si="28"/>
        <v/>
      </c>
      <c r="D276" s="14" t="str">
        <f t="shared" si="24"/>
        <v/>
      </c>
      <c r="G276" s="14" t="str">
        <f t="shared" si="29"/>
        <v/>
      </c>
    </row>
    <row r="277" spans="1:7" ht="16.5" customHeight="1">
      <c r="A277" s="3" t="str">
        <f t="shared" si="26"/>
        <v/>
      </c>
      <c r="B277" s="4" t="str">
        <f t="shared" si="27"/>
        <v/>
      </c>
      <c r="C277" s="2" t="str">
        <f t="shared" si="28"/>
        <v/>
      </c>
      <c r="D277" s="14" t="str">
        <f t="shared" si="24"/>
        <v/>
      </c>
      <c r="G277" s="14" t="str">
        <f t="shared" si="29"/>
        <v/>
      </c>
    </row>
    <row r="278" spans="1:7" ht="16.5" customHeight="1">
      <c r="A278" s="3" t="str">
        <f t="shared" si="26"/>
        <v/>
      </c>
      <c r="B278" s="4" t="str">
        <f t="shared" si="27"/>
        <v/>
      </c>
      <c r="C278" s="2" t="str">
        <f t="shared" si="28"/>
        <v/>
      </c>
      <c r="D278" s="14" t="str">
        <f t="shared" si="24"/>
        <v/>
      </c>
      <c r="G278" s="14" t="str">
        <f t="shared" si="29"/>
        <v/>
      </c>
    </row>
    <row r="279" spans="1:7" ht="16.5" customHeight="1">
      <c r="A279" s="3" t="str">
        <f t="shared" si="26"/>
        <v/>
      </c>
      <c r="B279" s="4" t="str">
        <f t="shared" si="27"/>
        <v/>
      </c>
      <c r="C279" s="2" t="str">
        <f t="shared" si="28"/>
        <v/>
      </c>
      <c r="D279" s="14" t="str">
        <f t="shared" si="24"/>
        <v/>
      </c>
      <c r="G279" s="14" t="str">
        <f t="shared" si="29"/>
        <v/>
      </c>
    </row>
    <row r="280" spans="1:7" ht="16.5" customHeight="1">
      <c r="A280" s="3" t="str">
        <f t="shared" si="26"/>
        <v/>
      </c>
      <c r="B280" s="4" t="str">
        <f t="shared" si="27"/>
        <v/>
      </c>
      <c r="C280" s="2" t="str">
        <f t="shared" si="28"/>
        <v/>
      </c>
      <c r="D280" s="14" t="str">
        <f t="shared" si="24"/>
        <v/>
      </c>
      <c r="G280" s="14" t="str">
        <f t="shared" si="29"/>
        <v/>
      </c>
    </row>
    <row r="281" spans="1:7" ht="16.5" customHeight="1">
      <c r="A281" s="3" t="str">
        <f t="shared" si="26"/>
        <v/>
      </c>
      <c r="B281" s="4" t="str">
        <f t="shared" si="27"/>
        <v/>
      </c>
      <c r="C281" s="2" t="str">
        <f t="shared" si="28"/>
        <v/>
      </c>
      <c r="D281" s="14" t="str">
        <f t="shared" si="24"/>
        <v/>
      </c>
      <c r="G281" s="14" t="str">
        <f t="shared" si="29"/>
        <v/>
      </c>
    </row>
    <row r="282" spans="1:7" ht="16.5" customHeight="1">
      <c r="A282" s="3" t="str">
        <f t="shared" si="26"/>
        <v/>
      </c>
      <c r="B282" s="4" t="str">
        <f t="shared" si="27"/>
        <v/>
      </c>
      <c r="C282" s="2" t="str">
        <f t="shared" si="28"/>
        <v/>
      </c>
      <c r="D282" s="14" t="str">
        <f t="shared" si="24"/>
        <v/>
      </c>
      <c r="G282" s="14" t="str">
        <f>IF($B282&lt;&gt;"",G281-D282,"")</f>
        <v/>
      </c>
    </row>
    <row r="283" spans="1:7" ht="16.5" customHeight="1">
      <c r="A283" s="3" t="str">
        <f t="shared" si="26"/>
        <v/>
      </c>
      <c r="B283" s="4" t="str">
        <f t="shared" si="27"/>
        <v/>
      </c>
      <c r="C283" s="2" t="str">
        <f t="shared" si="28"/>
        <v/>
      </c>
      <c r="D283" s="14" t="str">
        <f t="shared" si="24"/>
        <v/>
      </c>
      <c r="G283" s="14" t="str">
        <f t="shared" ref="G283:G296" si="30">IF($B283&lt;&gt;"",G282-D283,"")</f>
        <v/>
      </c>
    </row>
    <row r="284" spans="1:7" ht="16.5" customHeight="1">
      <c r="A284" s="3" t="str">
        <f t="shared" si="26"/>
        <v/>
      </c>
      <c r="B284" s="4" t="str">
        <f t="shared" si="27"/>
        <v/>
      </c>
      <c r="C284" s="2" t="str">
        <f t="shared" si="28"/>
        <v/>
      </c>
      <c r="D284" s="14" t="str">
        <f t="shared" si="24"/>
        <v/>
      </c>
      <c r="G284" s="14" t="str">
        <f t="shared" si="30"/>
        <v/>
      </c>
    </row>
    <row r="285" spans="1:7" ht="16.5" customHeight="1">
      <c r="A285" s="3" t="str">
        <f t="shared" si="26"/>
        <v/>
      </c>
      <c r="B285" s="4" t="str">
        <f t="shared" si="27"/>
        <v/>
      </c>
      <c r="C285" s="2" t="str">
        <f t="shared" si="28"/>
        <v/>
      </c>
      <c r="D285" s="14" t="str">
        <f t="shared" si="24"/>
        <v/>
      </c>
      <c r="G285" s="14" t="str">
        <f t="shared" si="30"/>
        <v/>
      </c>
    </row>
    <row r="286" spans="1:7" ht="16.5" customHeight="1">
      <c r="A286" s="3" t="str">
        <f t="shared" si="26"/>
        <v/>
      </c>
      <c r="B286" s="4" t="str">
        <f t="shared" si="27"/>
        <v/>
      </c>
      <c r="C286" s="2" t="str">
        <f t="shared" si="28"/>
        <v/>
      </c>
      <c r="D286" s="14" t="str">
        <f t="shared" si="24"/>
        <v/>
      </c>
      <c r="G286" s="14" t="str">
        <f t="shared" si="30"/>
        <v/>
      </c>
    </row>
    <row r="287" spans="1:7" ht="16.5" customHeight="1">
      <c r="A287" s="3" t="str">
        <f t="shared" si="26"/>
        <v/>
      </c>
      <c r="B287" s="4" t="str">
        <f t="shared" si="27"/>
        <v/>
      </c>
      <c r="C287" s="2" t="str">
        <f t="shared" si="28"/>
        <v/>
      </c>
      <c r="D287" s="14" t="str">
        <f t="shared" si="24"/>
        <v/>
      </c>
      <c r="G287" s="14" t="str">
        <f t="shared" si="30"/>
        <v/>
      </c>
    </row>
    <row r="288" spans="1:7" ht="16.5" customHeight="1">
      <c r="A288" s="3" t="str">
        <f t="shared" si="26"/>
        <v/>
      </c>
      <c r="B288" s="4" t="str">
        <f t="shared" si="27"/>
        <v/>
      </c>
      <c r="C288" s="2" t="str">
        <f t="shared" si="28"/>
        <v/>
      </c>
      <c r="D288" s="14" t="str">
        <f t="shared" si="24"/>
        <v/>
      </c>
      <c r="G288" s="14" t="str">
        <f t="shared" si="30"/>
        <v/>
      </c>
    </row>
    <row r="289" spans="1:7" ht="16.5" customHeight="1">
      <c r="A289" s="3" t="str">
        <f t="shared" si="26"/>
        <v/>
      </c>
      <c r="B289" s="4" t="str">
        <f t="shared" si="27"/>
        <v/>
      </c>
      <c r="C289" s="2" t="str">
        <f t="shared" si="28"/>
        <v/>
      </c>
      <c r="D289" s="14" t="str">
        <f t="shared" si="24"/>
        <v/>
      </c>
      <c r="G289" s="14" t="str">
        <f t="shared" si="30"/>
        <v/>
      </c>
    </row>
    <row r="290" spans="1:7" ht="16.5" customHeight="1">
      <c r="A290" s="3" t="str">
        <f t="shared" si="26"/>
        <v/>
      </c>
      <c r="B290" s="4" t="str">
        <f t="shared" si="27"/>
        <v/>
      </c>
      <c r="C290" s="2" t="str">
        <f t="shared" si="28"/>
        <v/>
      </c>
      <c r="D290" s="14" t="str">
        <f t="shared" si="24"/>
        <v/>
      </c>
      <c r="G290" s="14" t="str">
        <f t="shared" si="30"/>
        <v/>
      </c>
    </row>
    <row r="291" spans="1:7" ht="16.5" customHeight="1">
      <c r="A291" s="3" t="str">
        <f t="shared" si="26"/>
        <v/>
      </c>
      <c r="B291" s="4" t="str">
        <f t="shared" si="27"/>
        <v/>
      </c>
      <c r="C291" s="2" t="str">
        <f t="shared" si="28"/>
        <v/>
      </c>
      <c r="D291" s="14" t="str">
        <f t="shared" si="24"/>
        <v/>
      </c>
      <c r="G291" s="14" t="str">
        <f t="shared" si="30"/>
        <v/>
      </c>
    </row>
    <row r="292" spans="1:7" ht="16.5" customHeight="1">
      <c r="A292" s="3" t="str">
        <f t="shared" si="26"/>
        <v/>
      </c>
      <c r="B292" s="4" t="str">
        <f t="shared" si="27"/>
        <v/>
      </c>
      <c r="C292" s="2" t="str">
        <f t="shared" si="28"/>
        <v/>
      </c>
      <c r="D292" s="14" t="str">
        <f t="shared" si="24"/>
        <v/>
      </c>
      <c r="G292" s="14" t="str">
        <f t="shared" si="30"/>
        <v/>
      </c>
    </row>
    <row r="293" spans="1:7" ht="16.5" customHeight="1">
      <c r="A293" s="3" t="str">
        <f t="shared" si="26"/>
        <v/>
      </c>
      <c r="B293" s="4" t="str">
        <f t="shared" si="27"/>
        <v/>
      </c>
      <c r="C293" s="2" t="str">
        <f t="shared" si="28"/>
        <v/>
      </c>
      <c r="D293" s="14" t="str">
        <f t="shared" si="24"/>
        <v/>
      </c>
      <c r="G293" s="14" t="str">
        <f t="shared" si="30"/>
        <v/>
      </c>
    </row>
    <row r="294" spans="1:7" ht="16.5" customHeight="1">
      <c r="A294" s="3" t="str">
        <f t="shared" si="26"/>
        <v/>
      </c>
      <c r="B294" s="4" t="str">
        <f t="shared" si="27"/>
        <v/>
      </c>
      <c r="C294" s="2" t="str">
        <f t="shared" si="28"/>
        <v/>
      </c>
      <c r="D294" s="14" t="str">
        <f t="shared" si="24"/>
        <v/>
      </c>
      <c r="G294" s="14" t="str">
        <f t="shared" si="30"/>
        <v/>
      </c>
    </row>
    <row r="295" spans="1:7" ht="16.5" customHeight="1">
      <c r="A295" s="3" t="str">
        <f t="shared" si="26"/>
        <v/>
      </c>
      <c r="B295" s="4" t="str">
        <f t="shared" si="27"/>
        <v/>
      </c>
      <c r="C295" s="2" t="str">
        <f t="shared" si="28"/>
        <v/>
      </c>
      <c r="D295" s="14" t="str">
        <f t="shared" si="24"/>
        <v/>
      </c>
      <c r="G295" s="14" t="str">
        <f t="shared" si="30"/>
        <v/>
      </c>
    </row>
    <row r="296" spans="1:7" ht="16.5" customHeight="1">
      <c r="A296" s="3" t="str">
        <f t="shared" si="26"/>
        <v/>
      </c>
      <c r="B296" s="4" t="str">
        <f t="shared" si="27"/>
        <v/>
      </c>
      <c r="C296" s="2" t="str">
        <f t="shared" si="28"/>
        <v/>
      </c>
      <c r="D296" s="14" t="str">
        <f t="shared" si="24"/>
        <v/>
      </c>
      <c r="G296" s="14" t="str">
        <f t="shared" si="30"/>
        <v/>
      </c>
    </row>
    <row r="297" spans="1:7" ht="16.5" customHeight="1">
      <c r="A297" s="3" t="str">
        <f t="shared" si="26"/>
        <v/>
      </c>
      <c r="B297" s="4" t="str">
        <f t="shared" si="27"/>
        <v/>
      </c>
      <c r="C297" s="2" t="str">
        <f>IF(B297&lt;&gt;"",A297-A296,"")</f>
        <v/>
      </c>
      <c r="D297" s="14" t="str">
        <f t="shared" si="24"/>
        <v/>
      </c>
    </row>
    <row r="298" spans="1:7" ht="16.5" customHeight="1">
      <c r="A298" s="3" t="str">
        <f t="shared" si="26"/>
        <v/>
      </c>
      <c r="B298" s="4" t="str">
        <f t="shared" si="27"/>
        <v/>
      </c>
      <c r="C298" s="2" t="str">
        <f t="shared" ref="C298:C300" si="31">IF(B298&lt;&gt;"",A298-A297,"")</f>
        <v/>
      </c>
      <c r="D298" s="14" t="str">
        <f t="shared" si="24"/>
        <v/>
      </c>
    </row>
    <row r="299" spans="1:7" ht="16.5" customHeight="1">
      <c r="A299" s="3" t="str">
        <f t="shared" si="26"/>
        <v/>
      </c>
      <c r="B299" s="4" t="str">
        <f t="shared" si="27"/>
        <v/>
      </c>
      <c r="C299" s="2" t="str">
        <f t="shared" si="31"/>
        <v/>
      </c>
      <c r="D299" s="14" t="str">
        <f t="shared" si="24"/>
        <v/>
      </c>
    </row>
    <row r="300" spans="1:7" ht="16.5" customHeight="1">
      <c r="A300" s="3" t="str">
        <f t="shared" si="26"/>
        <v/>
      </c>
      <c r="B300" s="4" t="str">
        <f t="shared" si="27"/>
        <v/>
      </c>
      <c r="C300" s="2" t="str">
        <f t="shared" si="31"/>
        <v/>
      </c>
      <c r="D300" s="14" t="str">
        <f t="shared" si="24"/>
        <v/>
      </c>
    </row>
  </sheetData>
  <mergeCells count="13">
    <mergeCell ref="A8:F8"/>
    <mergeCell ref="A1:G1"/>
    <mergeCell ref="A2:C2"/>
    <mergeCell ref="D2:G2"/>
    <mergeCell ref="A3:C3"/>
    <mergeCell ref="E3:G3"/>
    <mergeCell ref="A4:C4"/>
    <mergeCell ref="E4:F4"/>
    <mergeCell ref="A5:C5"/>
    <mergeCell ref="E5:F5"/>
    <mergeCell ref="A6:C6"/>
    <mergeCell ref="E6:F6"/>
    <mergeCell ref="E7:F7"/>
  </mergeCells>
  <dataValidations count="1">
    <dataValidation type="list" allowBlank="1" showInputMessage="1" showErrorMessage="1" sqref="D5" xr:uid="{00000000-0002-0000-0B00-000000000000}">
      <formula1>$L$5:$L$12</formula1>
    </dataValidation>
  </dataValidations>
  <pageMargins left="0.54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B1E92-FF8E-4F39-8217-262E59EFAC93}">
  <sheetPr codeName="Sheet31"/>
  <dimension ref="A1:L300"/>
  <sheetViews>
    <sheetView workbookViewId="0">
      <selection activeCell="I14" sqref="I14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9.140625" style="1"/>
    <col min="9" max="9" width="9.85546875" style="1" bestFit="1" customWidth="1"/>
    <col min="10" max="10" width="13.85546875" style="54" bestFit="1" customWidth="1"/>
    <col min="11" max="11" width="12.85546875" style="1" customWidth="1"/>
    <col min="12" max="12" width="3.28515625" style="125" customWidth="1"/>
    <col min="13" max="16384" width="9.140625" style="1"/>
  </cols>
  <sheetData>
    <row r="1" spans="1:12" ht="16.5" customHeight="1">
      <c r="A1" s="778" t="s">
        <v>9</v>
      </c>
      <c r="B1" s="778"/>
      <c r="C1" s="778"/>
      <c r="D1" s="778"/>
      <c r="E1" s="778"/>
      <c r="F1" s="778"/>
      <c r="G1" s="778"/>
    </row>
    <row r="2" spans="1:12" ht="16.5" customHeight="1">
      <c r="A2" s="779" t="s">
        <v>15</v>
      </c>
      <c r="B2" s="779"/>
      <c r="C2" s="779"/>
      <c r="D2" s="780"/>
      <c r="E2" s="780"/>
      <c r="F2" s="780"/>
      <c r="G2" s="780"/>
    </row>
    <row r="3" spans="1:12" ht="16.5" customHeight="1">
      <c r="A3" s="781" t="s">
        <v>36</v>
      </c>
      <c r="B3" s="781"/>
      <c r="C3" s="781"/>
      <c r="D3" s="70">
        <f>'BG New'!H26</f>
        <v>846040000</v>
      </c>
      <c r="E3" s="782"/>
      <c r="F3" s="782"/>
      <c r="G3" s="782"/>
    </row>
    <row r="4" spans="1:12" ht="16.5" customHeight="1">
      <c r="A4" s="776" t="s">
        <v>8</v>
      </c>
      <c r="B4" s="776"/>
      <c r="C4" s="776"/>
      <c r="D4" s="123">
        <f>'Thuế chấp'!D4</f>
        <v>761436000</v>
      </c>
      <c r="E4" s="777" t="s">
        <v>12</v>
      </c>
      <c r="F4" s="777"/>
      <c r="G4" s="24">
        <v>12</v>
      </c>
    </row>
    <row r="5" spans="1:12" ht="16.5" customHeight="1">
      <c r="A5" s="776" t="s">
        <v>7</v>
      </c>
      <c r="B5" s="776"/>
      <c r="C5" s="776"/>
      <c r="D5" s="124">
        <v>48</v>
      </c>
      <c r="E5" s="777" t="s">
        <v>11</v>
      </c>
      <c r="F5" s="777"/>
      <c r="G5" s="25">
        <f>BG03Y!G5</f>
        <v>9.2499999999999999E-2</v>
      </c>
      <c r="L5" s="125">
        <v>12</v>
      </c>
    </row>
    <row r="6" spans="1:12" ht="16.5" customHeight="1">
      <c r="A6" s="776" t="s">
        <v>6</v>
      </c>
      <c r="B6" s="776"/>
      <c r="C6" s="776"/>
      <c r="D6" s="58">
        <f>BG03Y!D6</f>
        <v>6.9000000000000006E-2</v>
      </c>
      <c r="E6" s="777" t="s">
        <v>10</v>
      </c>
      <c r="F6" s="777"/>
      <c r="G6" s="69">
        <f ca="1">'Thuế chấp'!G6</f>
        <v>45958</v>
      </c>
      <c r="L6" s="125">
        <v>24</v>
      </c>
    </row>
    <row r="7" spans="1:12" ht="16.5" customHeight="1">
      <c r="A7" s="28"/>
      <c r="B7" s="29"/>
      <c r="C7" s="30"/>
      <c r="D7" s="31"/>
      <c r="E7" s="964" t="s">
        <v>13</v>
      </c>
      <c r="F7" s="965"/>
      <c r="G7" s="124"/>
      <c r="L7" s="125">
        <v>36</v>
      </c>
    </row>
    <row r="8" spans="1:12" ht="16.5" customHeight="1">
      <c r="A8" s="788">
        <f>D5</f>
        <v>48</v>
      </c>
      <c r="B8" s="788"/>
      <c r="C8" s="788"/>
      <c r="D8" s="788"/>
      <c r="E8" s="788"/>
      <c r="F8" s="788"/>
      <c r="G8" s="166" t="s">
        <v>138</v>
      </c>
      <c r="L8" s="125">
        <v>48</v>
      </c>
    </row>
    <row r="9" spans="1:12" s="6" customFormat="1" ht="16.5" customHeight="1">
      <c r="A9" s="22" t="s">
        <v>2</v>
      </c>
      <c r="B9" s="23" t="s">
        <v>0</v>
      </c>
      <c r="C9" s="23" t="s">
        <v>1</v>
      </c>
      <c r="D9" s="23" t="s">
        <v>3</v>
      </c>
      <c r="E9" s="22" t="s">
        <v>4</v>
      </c>
      <c r="F9" s="47" t="s">
        <v>14</v>
      </c>
      <c r="G9" s="23" t="s">
        <v>5</v>
      </c>
      <c r="J9" s="138"/>
      <c r="L9" s="126">
        <v>60</v>
      </c>
    </row>
    <row r="10" spans="1:12" ht="16.5" customHeight="1">
      <c r="A10" s="7">
        <f ca="1">$G$6</f>
        <v>45958</v>
      </c>
      <c r="B10" s="8">
        <v>0</v>
      </c>
      <c r="C10" s="9"/>
      <c r="D10" s="10"/>
      <c r="E10" s="11"/>
      <c r="F10" s="48"/>
      <c r="G10" s="12">
        <f>$D4-D10</f>
        <v>761436000</v>
      </c>
      <c r="J10" s="56"/>
      <c r="K10" s="54"/>
      <c r="L10" s="125">
        <v>72</v>
      </c>
    </row>
    <row r="11" spans="1:12" ht="16.5" customHeight="1">
      <c r="A11" s="7">
        <f t="shared" ref="A11:A74" ca="1" si="0">IF(B10&lt;$D$5,DATE(YEAR(A10),MONTH(A10)+1,DAY(A10)),IF(B10=$D$5,"Tổng",""))</f>
        <v>45989</v>
      </c>
      <c r="B11" s="8">
        <f t="shared" ref="B11:B74" si="1">IF(B10&lt;$D$5,B10+1,"")</f>
        <v>1</v>
      </c>
      <c r="C11" s="9">
        <f ca="1">IF(B11&lt;&gt;"",A11-A10,"")</f>
        <v>31</v>
      </c>
      <c r="D11" s="12">
        <f>IF($B10&lt;$D$5,IF(B10&lt;$G$7,0,$D$4/($D$5-$G$7)),IF($B10=$D$5,$D$4,""))</f>
        <v>15863250</v>
      </c>
      <c r="E11" s="13">
        <f ca="1">IF(AND($B11&lt;&gt;"",$B11&lt;=$G$4),$G10*C11*$D$6/360,IF(B11&lt;&gt;"",$G10*C11*$G$5/360,IF(AND(B10&lt;&gt;"",B10=$D$5),SUM($E$10:E10),"")))</f>
        <v>4524198.9000000004</v>
      </c>
      <c r="F11" s="49">
        <f ca="1">IF(D11&lt;&gt;"",D11+E11,"")</f>
        <v>20387448.899999999</v>
      </c>
      <c r="G11" s="12">
        <f>IF($B11&lt;&gt;"",G10-D11,"")</f>
        <v>745572750</v>
      </c>
      <c r="I11" s="14"/>
      <c r="L11" s="125">
        <v>84</v>
      </c>
    </row>
    <row r="12" spans="1:12" ht="16.5" customHeight="1">
      <c r="A12" s="7">
        <f t="shared" ca="1" si="0"/>
        <v>46019</v>
      </c>
      <c r="B12" s="8">
        <f t="shared" si="1"/>
        <v>2</v>
      </c>
      <c r="C12" s="9">
        <f t="shared" ref="C12:C75" ca="1" si="2">IF(B12&lt;&gt;"",A12-A11,"")</f>
        <v>30</v>
      </c>
      <c r="D12" s="12">
        <f>IF($B11&lt;$D$5,IF(B11&lt;$G$7,0,$D$4/($D$5-$G$7)),IF($B11=$D$5,$D$4,""))</f>
        <v>15863250</v>
      </c>
      <c r="E12" s="13">
        <f ca="1">IF(AND($B12&lt;&gt;"",$B12&lt;=$G$4),$G11*C12*$D$6/360,IF(B12&lt;&gt;"",$G11*C12*$G$5/360,IF(AND(B11&lt;&gt;"",B11=$D$5),SUM($E$10:E11),"")))</f>
        <v>4287043.3125000009</v>
      </c>
      <c r="F12" s="49">
        <f ca="1">IF(D12&lt;&gt;"",D12+E12,"")</f>
        <v>20150293.3125</v>
      </c>
      <c r="G12" s="12">
        <f>IF($B12&lt;&gt;"",G11-D12,"")</f>
        <v>729709500</v>
      </c>
      <c r="L12" s="125">
        <v>96</v>
      </c>
    </row>
    <row r="13" spans="1:12" ht="16.5" customHeight="1">
      <c r="A13" s="7">
        <f t="shared" ca="1" si="0"/>
        <v>46050</v>
      </c>
      <c r="B13" s="8">
        <f t="shared" si="1"/>
        <v>3</v>
      </c>
      <c r="C13" s="9">
        <f t="shared" ca="1" si="2"/>
        <v>31</v>
      </c>
      <c r="D13" s="12">
        <f>IF($B12&lt;$D$5,IF(B12&lt;$G$7,0,$D$4/($D$5-$G$7)),IF($B12=$D$5,$D$4,""))</f>
        <v>15863250</v>
      </c>
      <c r="E13" s="13">
        <f ca="1">IF(AND($B13&lt;&gt;"",$B13&lt;=$G$4),$G12*C13*$D$6/360,IF(B13&lt;&gt;"",$G12*C13*$G$5/360,IF(AND(B12&lt;&gt;"",B12=$D$5),SUM($E$10:E12),"")))</f>
        <v>4335690.6125000007</v>
      </c>
      <c r="F13" s="49">
        <f t="shared" ref="F13:F76" ca="1" si="3">IF(D13&lt;&gt;"",D13+E13,"")</f>
        <v>20198940.612500001</v>
      </c>
      <c r="G13" s="12">
        <f t="shared" ref="G13:G76" si="4">IF($B13&lt;&gt;"",G12-D13,"")</f>
        <v>713846250</v>
      </c>
    </row>
    <row r="14" spans="1:12" ht="16.5" customHeight="1">
      <c r="A14" s="7">
        <f t="shared" ca="1" si="0"/>
        <v>46081</v>
      </c>
      <c r="B14" s="8">
        <f t="shared" si="1"/>
        <v>4</v>
      </c>
      <c r="C14" s="9">
        <f t="shared" ca="1" si="2"/>
        <v>31</v>
      </c>
      <c r="D14" s="12">
        <f>IF($B13&lt;$D$5,IF(B13&lt;$G$7,0,$D$4/($D$5-$G$7)),IF($B13=$D$5,$D$4,""))</f>
        <v>15863250</v>
      </c>
      <c r="E14" s="13">
        <f ca="1">IF(AND($B14&lt;&gt;"",$B14&lt;=$G$4),$G13*C14*$D$6/360,IF(B14&lt;&gt;"",$G13*C14*$G$5/360,IF(AND(B13&lt;&gt;"",B13=$D$5),SUM($E$10:E13),"")))</f>
        <v>4241436.4687500009</v>
      </c>
      <c r="F14" s="49">
        <f t="shared" ca="1" si="3"/>
        <v>20104686.46875</v>
      </c>
      <c r="G14" s="12">
        <f t="shared" si="4"/>
        <v>697983000</v>
      </c>
    </row>
    <row r="15" spans="1:12" ht="16.5" customHeight="1">
      <c r="A15" s="7">
        <f t="shared" ca="1" si="0"/>
        <v>46109</v>
      </c>
      <c r="B15" s="8">
        <f t="shared" si="1"/>
        <v>5</v>
      </c>
      <c r="C15" s="9">
        <f t="shared" ca="1" si="2"/>
        <v>28</v>
      </c>
      <c r="D15" s="12">
        <f t="shared" ref="D15:D78" si="5">IF($B14&lt;$D$5,IF(B14&lt;$G$7,0,$D$4/($D$5-$G$7)),IF($B14=$D$5,$D$4,""))</f>
        <v>15863250</v>
      </c>
      <c r="E15" s="13">
        <f ca="1">IF(AND($B15&lt;&gt;"",$B15&lt;=$G$4),$G14*C15*$D$6/360,IF(B15&lt;&gt;"",$G14*C15*$G$5/360,IF(AND(B14&lt;&gt;"",B14=$D$5),SUM($E$10:E14),"")))</f>
        <v>3745842.1</v>
      </c>
      <c r="F15" s="49">
        <f t="shared" ca="1" si="3"/>
        <v>19609092.100000001</v>
      </c>
      <c r="G15" s="12">
        <f t="shared" si="4"/>
        <v>682119750</v>
      </c>
    </row>
    <row r="16" spans="1:12" ht="16.5" customHeight="1">
      <c r="A16" s="7">
        <f t="shared" ca="1" si="0"/>
        <v>46140</v>
      </c>
      <c r="B16" s="8">
        <f t="shared" si="1"/>
        <v>6</v>
      </c>
      <c r="C16" s="9">
        <f t="shared" ca="1" si="2"/>
        <v>31</v>
      </c>
      <c r="D16" s="12">
        <f t="shared" si="5"/>
        <v>15863250</v>
      </c>
      <c r="E16" s="13">
        <f ca="1">IF(AND($B16&lt;&gt;"",$B16&lt;=$G$4),$G15*C16*$D$6/360,IF(B16&lt;&gt;"",$G15*C16*$G$5/360,IF(AND(B15&lt;&gt;"",B15=$D$5),SUM($E$10:E15),"")))</f>
        <v>4052928.1812500008</v>
      </c>
      <c r="F16" s="49">
        <f t="shared" ca="1" si="3"/>
        <v>19916178.181250002</v>
      </c>
      <c r="G16" s="12">
        <f t="shared" si="4"/>
        <v>666256500</v>
      </c>
    </row>
    <row r="17" spans="1:12" ht="16.5" customHeight="1">
      <c r="A17" s="7">
        <f t="shared" ca="1" si="0"/>
        <v>46170</v>
      </c>
      <c r="B17" s="8">
        <f t="shared" si="1"/>
        <v>7</v>
      </c>
      <c r="C17" s="9">
        <f t="shared" ca="1" si="2"/>
        <v>30</v>
      </c>
      <c r="D17" s="12">
        <f t="shared" si="5"/>
        <v>15863250</v>
      </c>
      <c r="E17" s="13">
        <f ca="1">IF(AND($B17&lt;&gt;"",$B17&lt;=$G$4),$G16*C17*$D$6/360,IF(B17&lt;&gt;"",$G16*C17*$G$5/360,IF(AND(B16&lt;&gt;"",B16=$D$5),SUM($E$10:E16),"")))</f>
        <v>3830974.875</v>
      </c>
      <c r="F17" s="49">
        <f t="shared" ca="1" si="3"/>
        <v>19694224.875</v>
      </c>
      <c r="G17" s="12">
        <f t="shared" si="4"/>
        <v>650393250</v>
      </c>
      <c r="I17" s="14"/>
    </row>
    <row r="18" spans="1:12" ht="16.5" customHeight="1">
      <c r="A18" s="7">
        <f t="shared" ca="1" si="0"/>
        <v>46201</v>
      </c>
      <c r="B18" s="8">
        <f t="shared" si="1"/>
        <v>8</v>
      </c>
      <c r="C18" s="9">
        <f t="shared" ca="1" si="2"/>
        <v>31</v>
      </c>
      <c r="D18" s="12">
        <f t="shared" si="5"/>
        <v>15863250</v>
      </c>
      <c r="E18" s="13">
        <f ca="1">IF(AND($B18&lt;&gt;"",$B18&lt;=$G$4),$G17*C18*$D$6/360,IF(B18&lt;&gt;"",$G17*C18*$G$5/360,IF(AND(B17&lt;&gt;"",B17=$D$5),SUM($E$10:E17),"")))</f>
        <v>3864419.8937499998</v>
      </c>
      <c r="F18" s="49">
        <f t="shared" ca="1" si="3"/>
        <v>19727669.893750001</v>
      </c>
      <c r="G18" s="12">
        <f t="shared" si="4"/>
        <v>634530000</v>
      </c>
    </row>
    <row r="19" spans="1:12" ht="16.5" customHeight="1">
      <c r="A19" s="7">
        <f t="shared" ca="1" si="0"/>
        <v>46231</v>
      </c>
      <c r="B19" s="8">
        <f t="shared" si="1"/>
        <v>9</v>
      </c>
      <c r="C19" s="9">
        <f t="shared" ca="1" si="2"/>
        <v>30</v>
      </c>
      <c r="D19" s="12">
        <f t="shared" si="5"/>
        <v>15863250</v>
      </c>
      <c r="E19" s="13">
        <f ca="1">IF(AND($B19&lt;&gt;"",$B19&lt;=$G$4),$G18*C19*$D$6/360,IF(B19&lt;&gt;"",$G18*C19*$G$5/360,IF(AND(B18&lt;&gt;"",B18=$D$5),SUM($E$10:E18),"")))</f>
        <v>3648547.5</v>
      </c>
      <c r="F19" s="49">
        <f t="shared" ca="1" si="3"/>
        <v>19511797.5</v>
      </c>
      <c r="G19" s="12">
        <f t="shared" si="4"/>
        <v>618666750</v>
      </c>
    </row>
    <row r="20" spans="1:12" ht="16.5" customHeight="1">
      <c r="A20" s="7">
        <f t="shared" ca="1" si="0"/>
        <v>46262</v>
      </c>
      <c r="B20" s="8">
        <f t="shared" si="1"/>
        <v>10</v>
      </c>
      <c r="C20" s="9">
        <f t="shared" ca="1" si="2"/>
        <v>31</v>
      </c>
      <c r="D20" s="12">
        <f t="shared" si="5"/>
        <v>15863250</v>
      </c>
      <c r="E20" s="13">
        <f ca="1">IF(AND($B20&lt;&gt;"",$B20&lt;=$G$4),$G19*C20*$D$6/360,IF(B20&lt;&gt;"",$G19*C20*$G$5/360,IF(AND(B19&lt;&gt;"",B19=$D$5),SUM($E$10:E19),"")))</f>
        <v>3675911.6062500002</v>
      </c>
      <c r="F20" s="49">
        <f t="shared" ca="1" si="3"/>
        <v>19539161.606249999</v>
      </c>
      <c r="G20" s="12">
        <f t="shared" si="4"/>
        <v>602803500</v>
      </c>
    </row>
    <row r="21" spans="1:12" ht="16.5" customHeight="1">
      <c r="A21" s="7">
        <f t="shared" ca="1" si="0"/>
        <v>46293</v>
      </c>
      <c r="B21" s="8">
        <f t="shared" si="1"/>
        <v>11</v>
      </c>
      <c r="C21" s="9">
        <f t="shared" ca="1" si="2"/>
        <v>31</v>
      </c>
      <c r="D21" s="12">
        <f t="shared" si="5"/>
        <v>15863250</v>
      </c>
      <c r="E21" s="13">
        <f ca="1">IF(AND($B21&lt;&gt;"",$B21&lt;=$G$4),$G20*C21*$D$6/360,IF(B21&lt;&gt;"",$G20*C21*$G$5/360,IF(AND(B20&lt;&gt;"",B20=$D$5),SUM($E$10:E20),"")))</f>
        <v>3581657.4624999999</v>
      </c>
      <c r="F21" s="49">
        <f t="shared" ca="1" si="3"/>
        <v>19444907.462499999</v>
      </c>
      <c r="G21" s="12">
        <f t="shared" si="4"/>
        <v>586940250</v>
      </c>
    </row>
    <row r="22" spans="1:12" ht="16.5" customHeight="1">
      <c r="A22" s="7">
        <f t="shared" ca="1" si="0"/>
        <v>46323</v>
      </c>
      <c r="B22" s="8">
        <f t="shared" si="1"/>
        <v>12</v>
      </c>
      <c r="C22" s="9">
        <f t="shared" ca="1" si="2"/>
        <v>30</v>
      </c>
      <c r="D22" s="12">
        <f t="shared" si="5"/>
        <v>15863250</v>
      </c>
      <c r="E22" s="13">
        <f ca="1">IF(AND($B22&lt;&gt;"",$B22&lt;=$G$4),$G21*C22*$D$6/360,IF(B22&lt;&gt;"",$G21*C22*$G$5/360,IF(AND(B21&lt;&gt;"",B21=$D$5),SUM($E$10:E21),"")))</f>
        <v>3374906.4375</v>
      </c>
      <c r="F22" s="49">
        <f t="shared" ca="1" si="3"/>
        <v>19238156.4375</v>
      </c>
      <c r="G22" s="12">
        <f t="shared" si="4"/>
        <v>571077000</v>
      </c>
    </row>
    <row r="23" spans="1:12" ht="16.5" customHeight="1">
      <c r="A23" s="7">
        <f t="shared" ca="1" si="0"/>
        <v>46354</v>
      </c>
      <c r="B23" s="8">
        <f t="shared" si="1"/>
        <v>13</v>
      </c>
      <c r="C23" s="9">
        <f t="shared" ca="1" si="2"/>
        <v>31</v>
      </c>
      <c r="D23" s="12">
        <f t="shared" si="5"/>
        <v>15863250</v>
      </c>
      <c r="E23" s="13">
        <f ca="1">IF(AND($B23&lt;&gt;"",$B23&lt;=$G$4),$G22*C23*$D$6/360,IF(B23&lt;&gt;"",$G22*C23*$G$5/360,IF(AND(B22&lt;&gt;"",B22=$D$5),SUM($E$10:E22),"")))</f>
        <v>4548786.9375</v>
      </c>
      <c r="F23" s="49">
        <f t="shared" ca="1" si="3"/>
        <v>20412036.9375</v>
      </c>
      <c r="G23" s="12">
        <f t="shared" si="4"/>
        <v>555213750</v>
      </c>
    </row>
    <row r="24" spans="1:12" ht="16.5" customHeight="1">
      <c r="A24" s="7">
        <f t="shared" ca="1" si="0"/>
        <v>46384</v>
      </c>
      <c r="B24" s="8">
        <f t="shared" si="1"/>
        <v>14</v>
      </c>
      <c r="C24" s="9">
        <f t="shared" ca="1" si="2"/>
        <v>30</v>
      </c>
      <c r="D24" s="12">
        <f t="shared" si="5"/>
        <v>15863250</v>
      </c>
      <c r="E24" s="13">
        <f ca="1">IF(AND($B24&lt;&gt;"",$B24&lt;=$G$4),$G23*C24*$D$6/360,IF(B24&lt;&gt;"",$G23*C24*$G$5/360,IF(AND(B23&lt;&gt;"",B23=$D$5),SUM($E$10:E23),"")))</f>
        <v>4279772.65625</v>
      </c>
      <c r="F24" s="49">
        <f t="shared" ca="1" si="3"/>
        <v>20143022.65625</v>
      </c>
      <c r="G24" s="12">
        <f t="shared" si="4"/>
        <v>539350500</v>
      </c>
    </row>
    <row r="25" spans="1:12" ht="16.5" customHeight="1">
      <c r="A25" s="7">
        <f t="shared" ca="1" si="0"/>
        <v>46415</v>
      </c>
      <c r="B25" s="8">
        <f t="shared" si="1"/>
        <v>15</v>
      </c>
      <c r="C25" s="9">
        <f t="shared" ca="1" si="2"/>
        <v>31</v>
      </c>
      <c r="D25" s="12">
        <f t="shared" si="5"/>
        <v>15863250</v>
      </c>
      <c r="E25" s="13">
        <f ca="1">IF(AND($B25&lt;&gt;"",$B25&lt;=$G$4),$G24*C25*$D$6/360,IF(B25&lt;&gt;"",$G24*C25*$G$5/360,IF(AND(B24&lt;&gt;"",B24=$D$5),SUM($E$10:E24),"")))</f>
        <v>4296076.552083333</v>
      </c>
      <c r="F25" s="49">
        <f t="shared" ca="1" si="3"/>
        <v>20159326.552083332</v>
      </c>
      <c r="G25" s="12">
        <f t="shared" si="4"/>
        <v>523487250</v>
      </c>
    </row>
    <row r="26" spans="1:12" ht="16.5" customHeight="1">
      <c r="A26" s="7">
        <f t="shared" ca="1" si="0"/>
        <v>46446</v>
      </c>
      <c r="B26" s="8">
        <f t="shared" si="1"/>
        <v>16</v>
      </c>
      <c r="C26" s="9">
        <f t="shared" ca="1" si="2"/>
        <v>31</v>
      </c>
      <c r="D26" s="12">
        <f t="shared" si="5"/>
        <v>15863250</v>
      </c>
      <c r="E26" s="13">
        <f ca="1">IF(AND($B26&lt;&gt;"",$B26&lt;=$G$4),$G25*C26*$D$6/360,IF(B26&lt;&gt;"",$G25*C26*$G$5/360,IF(AND(B25&lt;&gt;"",B25=$D$5),SUM($E$10:E25),"")))</f>
        <v>4169721.359375</v>
      </c>
      <c r="F26" s="49">
        <f t="shared" ca="1" si="3"/>
        <v>20032971.359375</v>
      </c>
      <c r="G26" s="12">
        <f t="shared" si="4"/>
        <v>507624000</v>
      </c>
    </row>
    <row r="27" spans="1:12" ht="16.5" customHeight="1">
      <c r="A27" s="7">
        <f t="shared" ca="1" si="0"/>
        <v>46474</v>
      </c>
      <c r="B27" s="8">
        <f t="shared" si="1"/>
        <v>17</v>
      </c>
      <c r="C27" s="9">
        <f t="shared" ca="1" si="2"/>
        <v>28</v>
      </c>
      <c r="D27" s="12">
        <f t="shared" si="5"/>
        <v>15863250</v>
      </c>
      <c r="E27" s="13">
        <f ca="1">IF(AND($B27&lt;&gt;"",$B27&lt;=$G$4),$G26*C27*$D$6/360,IF(B27&lt;&gt;"",$G26*C27*$G$5/360,IF(AND(B26&lt;&gt;"",B26=$D$5),SUM($E$10:E26),"")))</f>
        <v>3652072.6666666665</v>
      </c>
      <c r="F27" s="49">
        <f t="shared" ca="1" si="3"/>
        <v>19515322.666666668</v>
      </c>
      <c r="G27" s="12">
        <f t="shared" si="4"/>
        <v>491760750</v>
      </c>
    </row>
    <row r="28" spans="1:12" ht="16.5" customHeight="1">
      <c r="A28" s="7">
        <f t="shared" ca="1" si="0"/>
        <v>46505</v>
      </c>
      <c r="B28" s="8">
        <f t="shared" si="1"/>
        <v>18</v>
      </c>
      <c r="C28" s="9">
        <f t="shared" ca="1" si="2"/>
        <v>31</v>
      </c>
      <c r="D28" s="12">
        <f t="shared" si="5"/>
        <v>15863250</v>
      </c>
      <c r="E28" s="13">
        <f ca="1">IF(AND($B28&lt;&gt;"",$B28&lt;=$G$4),$G27*C28*$D$6/360,IF(B28&lt;&gt;"",$G27*C28*$G$5/360,IF(AND(B27&lt;&gt;"",B27=$D$5),SUM($E$10:E27),"")))</f>
        <v>3917010.9739583335</v>
      </c>
      <c r="F28" s="49">
        <f t="shared" ca="1" si="3"/>
        <v>19780260.973958332</v>
      </c>
      <c r="G28" s="12">
        <f t="shared" si="4"/>
        <v>475897500</v>
      </c>
    </row>
    <row r="29" spans="1:12" s="60" customFormat="1" ht="16.5" customHeight="1">
      <c r="A29" s="62">
        <f t="shared" ca="1" si="0"/>
        <v>46535</v>
      </c>
      <c r="B29" s="63">
        <f t="shared" si="1"/>
        <v>19</v>
      </c>
      <c r="C29" s="64">
        <f t="shared" ca="1" si="2"/>
        <v>30</v>
      </c>
      <c r="D29" s="65">
        <f t="shared" si="5"/>
        <v>15863250</v>
      </c>
      <c r="E29" s="66">
        <f ca="1">IF(AND($B29&lt;&gt;"",$B29&lt;=$G$4),$G28*C29*$D$6/360,IF(B29&lt;&gt;"",$G28*C29*$G$5/360,IF(AND(B28&lt;&gt;"",B28=$D$5),SUM($E$10:E28),"")))</f>
        <v>3668376.5625</v>
      </c>
      <c r="F29" s="67">
        <f t="shared" ca="1" si="3"/>
        <v>19531626.5625</v>
      </c>
      <c r="G29" s="65">
        <f t="shared" si="4"/>
        <v>460034250</v>
      </c>
      <c r="J29" s="74"/>
      <c r="L29" s="125"/>
    </row>
    <row r="30" spans="1:12" ht="16.5" customHeight="1">
      <c r="A30" s="7">
        <f t="shared" ca="1" si="0"/>
        <v>46566</v>
      </c>
      <c r="B30" s="8">
        <f t="shared" si="1"/>
        <v>20</v>
      </c>
      <c r="C30" s="9">
        <f t="shared" ca="1" si="2"/>
        <v>31</v>
      </c>
      <c r="D30" s="12">
        <f t="shared" si="5"/>
        <v>15863250</v>
      </c>
      <c r="E30" s="13">
        <f ca="1">IF(AND($B30&lt;&gt;"",$B30&lt;=$G$4),$G29*C30*$D$6/360,IF(B30&lt;&gt;"",$G29*C30*$G$5/360,IF(AND(B29&lt;&gt;"",B29=$D$5),SUM($E$10:E29),"")))</f>
        <v>3664300.5885416665</v>
      </c>
      <c r="F30" s="49">
        <f t="shared" ca="1" si="3"/>
        <v>19527550.588541668</v>
      </c>
      <c r="G30" s="12">
        <f t="shared" si="4"/>
        <v>444171000</v>
      </c>
    </row>
    <row r="31" spans="1:12" ht="16.5" customHeight="1">
      <c r="A31" s="7">
        <f t="shared" ca="1" si="0"/>
        <v>46596</v>
      </c>
      <c r="B31" s="8">
        <f t="shared" si="1"/>
        <v>21</v>
      </c>
      <c r="C31" s="9">
        <f t="shared" ca="1" si="2"/>
        <v>30</v>
      </c>
      <c r="D31" s="12">
        <f t="shared" si="5"/>
        <v>15863250</v>
      </c>
      <c r="E31" s="13">
        <f ca="1">IF(AND($B31&lt;&gt;"",$B31&lt;=$G$4),$G30*C31*$D$6/360,IF(B31&lt;&gt;"",$G30*C31*$G$5/360,IF(AND(B30&lt;&gt;"",B30=$D$5),SUM($E$10:E30),"")))</f>
        <v>3423818.125</v>
      </c>
      <c r="F31" s="49">
        <f t="shared" ca="1" si="3"/>
        <v>19287068.125</v>
      </c>
      <c r="G31" s="12">
        <f t="shared" si="4"/>
        <v>428307750</v>
      </c>
    </row>
    <row r="32" spans="1:12" ht="16.5" customHeight="1">
      <c r="A32" s="7">
        <f t="shared" ca="1" si="0"/>
        <v>46627</v>
      </c>
      <c r="B32" s="8">
        <f t="shared" si="1"/>
        <v>22</v>
      </c>
      <c r="C32" s="9">
        <f t="shared" ca="1" si="2"/>
        <v>31</v>
      </c>
      <c r="D32" s="12">
        <f t="shared" si="5"/>
        <v>15863250</v>
      </c>
      <c r="E32" s="13">
        <f ca="1">IF(AND($B32&lt;&gt;"",$B32&lt;=$G$4),$G31*C32*$D$6/360,IF(B32&lt;&gt;"",$G31*C32*$G$5/360,IF(AND(B31&lt;&gt;"",B31=$D$5),SUM($E$10:E31),"")))</f>
        <v>3411590.203125</v>
      </c>
      <c r="F32" s="49">
        <f t="shared" ca="1" si="3"/>
        <v>19274840.203125</v>
      </c>
      <c r="G32" s="12">
        <f t="shared" si="4"/>
        <v>412444500</v>
      </c>
    </row>
    <row r="33" spans="1:7" ht="16.5" customHeight="1">
      <c r="A33" s="7">
        <f t="shared" ca="1" si="0"/>
        <v>46658</v>
      </c>
      <c r="B33" s="8">
        <f t="shared" si="1"/>
        <v>23</v>
      </c>
      <c r="C33" s="9">
        <f t="shared" ca="1" si="2"/>
        <v>31</v>
      </c>
      <c r="D33" s="12">
        <f t="shared" si="5"/>
        <v>15863250</v>
      </c>
      <c r="E33" s="13">
        <f ca="1">IF(AND($B33&lt;&gt;"",$B33&lt;=$G$4),$G32*C33*$D$6/360,IF(B33&lt;&gt;"",$G32*C33*$G$5/360,IF(AND(B32&lt;&gt;"",B32=$D$5),SUM($E$10:E32),"")))</f>
        <v>3285235.0104166665</v>
      </c>
      <c r="F33" s="49">
        <f t="shared" ca="1" si="3"/>
        <v>19148485.010416668</v>
      </c>
      <c r="G33" s="12">
        <f t="shared" si="4"/>
        <v>396581250</v>
      </c>
    </row>
    <row r="34" spans="1:7" ht="16.5" customHeight="1">
      <c r="A34" s="32">
        <f t="shared" ca="1" si="0"/>
        <v>46688</v>
      </c>
      <c r="B34" s="33">
        <f t="shared" si="1"/>
        <v>24</v>
      </c>
      <c r="C34" s="34">
        <f t="shared" ca="1" si="2"/>
        <v>30</v>
      </c>
      <c r="D34" s="35">
        <f t="shared" si="5"/>
        <v>15863250</v>
      </c>
      <c r="E34" s="36">
        <f ca="1">IF(AND($B34&lt;&gt;"",$B34&lt;=$G$4),$G33*C34*$D$6/360,IF(B34&lt;&gt;"",$G33*C34*$G$5/360,IF(AND(B33&lt;&gt;"",B33=$D$5),SUM($E$10:E33),"")))</f>
        <v>3056980.46875</v>
      </c>
      <c r="F34" s="50">
        <f t="shared" ca="1" si="3"/>
        <v>18920230.46875</v>
      </c>
      <c r="G34" s="35">
        <f t="shared" si="4"/>
        <v>380718000</v>
      </c>
    </row>
    <row r="35" spans="1:7" ht="16.5" hidden="1" customHeight="1">
      <c r="A35" s="42">
        <f t="shared" ca="1" si="0"/>
        <v>46719</v>
      </c>
      <c r="B35" s="43">
        <f t="shared" si="1"/>
        <v>25</v>
      </c>
      <c r="C35" s="44">
        <f t="shared" ca="1" si="2"/>
        <v>31</v>
      </c>
      <c r="D35" s="45">
        <f t="shared" si="5"/>
        <v>15863250</v>
      </c>
      <c r="E35" s="46">
        <f ca="1">IF(AND($B35&lt;&gt;"",$B35&lt;=$G$4),$G34*C35*$D$6/360,IF(B35&lt;&gt;"",$G34*C35*$G$5/360,IF(AND(B34&lt;&gt;"",B34=$D$5),SUM($E$10:E34),"")))</f>
        <v>3032524.625</v>
      </c>
      <c r="F35" s="51">
        <f t="shared" ca="1" si="3"/>
        <v>18895774.625</v>
      </c>
      <c r="G35" s="45">
        <f t="shared" si="4"/>
        <v>364854750</v>
      </c>
    </row>
    <row r="36" spans="1:7" ht="16.5" customHeight="1">
      <c r="A36" s="37">
        <f t="shared" ca="1" si="0"/>
        <v>46749</v>
      </c>
      <c r="B36" s="38">
        <f t="shared" si="1"/>
        <v>26</v>
      </c>
      <c r="C36" s="39">
        <f t="shared" ca="1" si="2"/>
        <v>30</v>
      </c>
      <c r="D36" s="40">
        <f t="shared" si="5"/>
        <v>15863250</v>
      </c>
      <c r="E36" s="41">
        <f ca="1">IF(AND($B36&lt;&gt;"",$B36&lt;=$G$4),$G35*C36*$D$6/360,IF(B36&lt;&gt;"",$G35*C36*$G$5/360,IF(AND(B35&lt;&gt;"",B35=$D$5),SUM($E$10:E35),"")))</f>
        <v>2812422.03125</v>
      </c>
      <c r="F36" s="52">
        <f t="shared" ca="1" si="3"/>
        <v>18675672.03125</v>
      </c>
      <c r="G36" s="40">
        <f t="shared" si="4"/>
        <v>348991500</v>
      </c>
    </row>
    <row r="37" spans="1:7" ht="16.5" customHeight="1">
      <c r="A37" s="7">
        <f t="shared" ca="1" si="0"/>
        <v>46780</v>
      </c>
      <c r="B37" s="8">
        <f t="shared" si="1"/>
        <v>27</v>
      </c>
      <c r="C37" s="9">
        <f t="shared" ca="1" si="2"/>
        <v>31</v>
      </c>
      <c r="D37" s="12">
        <f t="shared" si="5"/>
        <v>15863250</v>
      </c>
      <c r="E37" s="13">
        <f ca="1">IF(AND($B37&lt;&gt;"",$B37&lt;=$G$4),$G36*C37*$D$6/360,IF(B37&lt;&gt;"",$G36*C37*$G$5/360,IF(AND(B36&lt;&gt;"",B36=$D$5),SUM($E$10:E36),"")))</f>
        <v>2779814.2395833335</v>
      </c>
      <c r="F37" s="49">
        <f t="shared" ca="1" si="3"/>
        <v>18643064.239583332</v>
      </c>
      <c r="G37" s="12">
        <f t="shared" si="4"/>
        <v>333128250</v>
      </c>
    </row>
    <row r="38" spans="1:7" ht="16.5" customHeight="1">
      <c r="A38" s="7">
        <f t="shared" ca="1" si="0"/>
        <v>46811</v>
      </c>
      <c r="B38" s="8">
        <f t="shared" si="1"/>
        <v>28</v>
      </c>
      <c r="C38" s="9">
        <f t="shared" ca="1" si="2"/>
        <v>31</v>
      </c>
      <c r="D38" s="12">
        <f t="shared" si="5"/>
        <v>15863250</v>
      </c>
      <c r="E38" s="13">
        <f ca="1">IF(AND($B38&lt;&gt;"",$B38&lt;=$G$4),$G37*C38*$D$6/360,IF(B38&lt;&gt;"",$G37*C38*$G$5/360,IF(AND(B37&lt;&gt;"",B37=$D$5),SUM($E$10:E37),"")))</f>
        <v>2653459.046875</v>
      </c>
      <c r="F38" s="49">
        <f t="shared" ca="1" si="3"/>
        <v>18516709.046875</v>
      </c>
      <c r="G38" s="12">
        <f t="shared" si="4"/>
        <v>317265000</v>
      </c>
    </row>
    <row r="39" spans="1:7" ht="16.5" customHeight="1">
      <c r="A39" s="7">
        <f t="shared" ca="1" si="0"/>
        <v>46840</v>
      </c>
      <c r="B39" s="8">
        <f t="shared" si="1"/>
        <v>29</v>
      </c>
      <c r="C39" s="9">
        <f t="shared" ca="1" si="2"/>
        <v>29</v>
      </c>
      <c r="D39" s="12">
        <f t="shared" si="5"/>
        <v>15863250</v>
      </c>
      <c r="E39" s="13">
        <f ca="1">IF(AND($B39&lt;&gt;"",$B39&lt;=$G$4),$G38*C39*$D$6/360,IF(B39&lt;&gt;"",$G38*C39*$G$5/360,IF(AND(B38&lt;&gt;"",B38=$D$5),SUM($E$10:E38),"")))</f>
        <v>2364064.8958333335</v>
      </c>
      <c r="F39" s="49">
        <f t="shared" ca="1" si="3"/>
        <v>18227314.895833332</v>
      </c>
      <c r="G39" s="12">
        <f t="shared" si="4"/>
        <v>301401750</v>
      </c>
    </row>
    <row r="40" spans="1:7" ht="16.5" customHeight="1">
      <c r="A40" s="7">
        <f t="shared" ca="1" si="0"/>
        <v>46871</v>
      </c>
      <c r="B40" s="8">
        <f t="shared" si="1"/>
        <v>30</v>
      </c>
      <c r="C40" s="9">
        <f t="shared" ca="1" si="2"/>
        <v>31</v>
      </c>
      <c r="D40" s="12">
        <f t="shared" si="5"/>
        <v>15863250</v>
      </c>
      <c r="E40" s="13">
        <f ca="1">IF(AND($B40&lt;&gt;"",$B40&lt;=$G$4),$G39*C40*$D$6/360,IF(B40&lt;&gt;"",$G39*C40*$G$5/360,IF(AND(B39&lt;&gt;"",B39=$D$5),SUM($E$10:E39),"")))</f>
        <v>2400748.6614583335</v>
      </c>
      <c r="F40" s="49">
        <f t="shared" ca="1" si="3"/>
        <v>18263998.661458332</v>
      </c>
      <c r="G40" s="12">
        <f t="shared" si="4"/>
        <v>285538500</v>
      </c>
    </row>
    <row r="41" spans="1:7" ht="16.5" customHeight="1">
      <c r="A41" s="7">
        <f t="shared" ca="1" si="0"/>
        <v>46901</v>
      </c>
      <c r="B41" s="8">
        <f t="shared" si="1"/>
        <v>31</v>
      </c>
      <c r="C41" s="9">
        <f t="shared" ca="1" si="2"/>
        <v>30</v>
      </c>
      <c r="D41" s="12">
        <f t="shared" si="5"/>
        <v>15863250</v>
      </c>
      <c r="E41" s="13">
        <f ca="1">IF(AND($B41&lt;&gt;"",$B41&lt;=$G$4),$G40*C41*$D$6/360,IF(B41&lt;&gt;"",$G40*C41*$G$5/360,IF(AND(B40&lt;&gt;"",B40=$D$5),SUM($E$10:E40),"")))</f>
        <v>2201025.9375</v>
      </c>
      <c r="F41" s="49">
        <f t="shared" ca="1" si="3"/>
        <v>18064275.9375</v>
      </c>
      <c r="G41" s="12">
        <f t="shared" si="4"/>
        <v>269675250</v>
      </c>
    </row>
    <row r="42" spans="1:7" ht="16.5" customHeight="1">
      <c r="A42" s="7">
        <f t="shared" ca="1" si="0"/>
        <v>46932</v>
      </c>
      <c r="B42" s="8">
        <f t="shared" si="1"/>
        <v>32</v>
      </c>
      <c r="C42" s="9">
        <f t="shared" ca="1" si="2"/>
        <v>31</v>
      </c>
      <c r="D42" s="12">
        <f t="shared" si="5"/>
        <v>15863250</v>
      </c>
      <c r="E42" s="13">
        <f ca="1">IF(AND($B42&lt;&gt;"",$B42&lt;=$G$4),$G41*C42*$D$6/360,IF(B42&lt;&gt;"",$G41*C42*$G$5/360,IF(AND(B41&lt;&gt;"",B41=$D$5),SUM($E$10:E41),"")))</f>
        <v>2148038.2760416665</v>
      </c>
      <c r="F42" s="49">
        <f t="shared" ca="1" si="3"/>
        <v>18011288.276041668</v>
      </c>
      <c r="G42" s="12">
        <f t="shared" si="4"/>
        <v>253812000</v>
      </c>
    </row>
    <row r="43" spans="1:7" ht="16.5" customHeight="1">
      <c r="A43" s="7">
        <f t="shared" ca="1" si="0"/>
        <v>46962</v>
      </c>
      <c r="B43" s="8">
        <f t="shared" si="1"/>
        <v>33</v>
      </c>
      <c r="C43" s="9">
        <f t="shared" ca="1" si="2"/>
        <v>30</v>
      </c>
      <c r="D43" s="12">
        <f t="shared" si="5"/>
        <v>15863250</v>
      </c>
      <c r="E43" s="13">
        <f ca="1">IF(AND($B43&lt;&gt;"",$B43&lt;=$G$4),$G42*C43*$D$6/360,IF(B43&lt;&gt;"",$G42*C43*$G$5/360,IF(AND(B42&lt;&gt;"",B42=$D$5),SUM($E$10:E42),"")))</f>
        <v>1956467.5</v>
      </c>
      <c r="F43" s="49">
        <f t="shared" ca="1" si="3"/>
        <v>17819717.5</v>
      </c>
      <c r="G43" s="12">
        <f t="shared" si="4"/>
        <v>237948750</v>
      </c>
    </row>
    <row r="44" spans="1:7" ht="16.5" customHeight="1">
      <c r="A44" s="7">
        <f t="shared" ca="1" si="0"/>
        <v>46993</v>
      </c>
      <c r="B44" s="8">
        <f t="shared" si="1"/>
        <v>34</v>
      </c>
      <c r="C44" s="9">
        <f t="shared" ca="1" si="2"/>
        <v>31</v>
      </c>
      <c r="D44" s="12">
        <f t="shared" si="5"/>
        <v>15863250</v>
      </c>
      <c r="E44" s="13">
        <f ca="1">IF(AND($B44&lt;&gt;"",$B44&lt;=$G$4),$G43*C44*$D$6/360,IF(B44&lt;&gt;"",$G43*C44*$G$5/360,IF(AND(B43&lt;&gt;"",B43=$D$5),SUM($E$10:E43),"")))</f>
        <v>1895327.890625</v>
      </c>
      <c r="F44" s="49">
        <f t="shared" ca="1" si="3"/>
        <v>17758577.890625</v>
      </c>
      <c r="G44" s="12">
        <f t="shared" si="4"/>
        <v>222085500</v>
      </c>
    </row>
    <row r="45" spans="1:7" ht="16.5" customHeight="1">
      <c r="A45" s="7">
        <f t="shared" ca="1" si="0"/>
        <v>47024</v>
      </c>
      <c r="B45" s="8">
        <f t="shared" si="1"/>
        <v>35</v>
      </c>
      <c r="C45" s="9">
        <f t="shared" ca="1" si="2"/>
        <v>31</v>
      </c>
      <c r="D45" s="12">
        <f t="shared" si="5"/>
        <v>15863250</v>
      </c>
      <c r="E45" s="13">
        <f ca="1">IF(AND($B45&lt;&gt;"",$B45&lt;=$G$4),$G44*C45*$D$6/360,IF(B45&lt;&gt;"",$G44*C45*$G$5/360,IF(AND(B44&lt;&gt;"",B44=$D$5),SUM($E$10:E44),"")))</f>
        <v>1768972.6979166667</v>
      </c>
      <c r="F45" s="49">
        <f t="shared" ca="1" si="3"/>
        <v>17632222.697916668</v>
      </c>
      <c r="G45" s="12">
        <f t="shared" si="4"/>
        <v>206222250</v>
      </c>
    </row>
    <row r="46" spans="1:7" ht="16.5" customHeight="1">
      <c r="A46" s="7">
        <f t="shared" ca="1" si="0"/>
        <v>47054</v>
      </c>
      <c r="B46" s="8">
        <f t="shared" si="1"/>
        <v>36</v>
      </c>
      <c r="C46" s="9">
        <f t="shared" ca="1" si="2"/>
        <v>30</v>
      </c>
      <c r="D46" s="12">
        <f t="shared" si="5"/>
        <v>15863250</v>
      </c>
      <c r="E46" s="13">
        <f ca="1">IF(AND($B46&lt;&gt;"",$B46&lt;=$G$4),$G45*C46*$D$6/360,IF(B46&lt;&gt;"",$G45*C46*$G$5/360,IF(AND(B45&lt;&gt;"",B45=$D$5),SUM($E$10:E45),"")))</f>
        <v>1589629.84375</v>
      </c>
      <c r="F46" s="49">
        <f t="shared" ca="1" si="3"/>
        <v>17452879.84375</v>
      </c>
      <c r="G46" s="12">
        <f t="shared" si="4"/>
        <v>190359000</v>
      </c>
    </row>
    <row r="47" spans="1:7" ht="16.5" customHeight="1">
      <c r="A47" s="7">
        <f t="shared" ca="1" si="0"/>
        <v>47085</v>
      </c>
      <c r="B47" s="8">
        <f t="shared" si="1"/>
        <v>37</v>
      </c>
      <c r="C47" s="9">
        <f t="shared" ca="1" si="2"/>
        <v>31</v>
      </c>
      <c r="D47" s="12">
        <f t="shared" si="5"/>
        <v>15863250</v>
      </c>
      <c r="E47" s="13">
        <f ca="1">IF(AND($B47&lt;&gt;"",$B47&lt;=$G$4),$G46*C47*$D$6/360,IF(B47&lt;&gt;"",$G46*C47*$G$5/360,IF(AND(B46&lt;&gt;"",B46=$D$5),SUM($E$10:E46),"")))</f>
        <v>1516262.3125</v>
      </c>
      <c r="F47" s="49">
        <f t="shared" ca="1" si="3"/>
        <v>17379512.3125</v>
      </c>
      <c r="G47" s="12">
        <f t="shared" si="4"/>
        <v>174495750</v>
      </c>
    </row>
    <row r="48" spans="1:7" ht="16.5" customHeight="1">
      <c r="A48" s="7">
        <f t="shared" ca="1" si="0"/>
        <v>47115</v>
      </c>
      <c r="B48" s="8">
        <f t="shared" si="1"/>
        <v>38</v>
      </c>
      <c r="C48" s="9">
        <f t="shared" ca="1" si="2"/>
        <v>30</v>
      </c>
      <c r="D48" s="12">
        <f t="shared" si="5"/>
        <v>15863250</v>
      </c>
      <c r="E48" s="13">
        <f ca="1">IF(AND($B48&lt;&gt;"",$B48&lt;=$G$4),$G47*C48*$D$6/360,IF(B48&lt;&gt;"",$G47*C48*$G$5/360,IF(AND(B47&lt;&gt;"",B47=$D$5),SUM($E$10:E47),"")))</f>
        <v>1345071.40625</v>
      </c>
      <c r="F48" s="49">
        <f t="shared" ca="1" si="3"/>
        <v>17208321.40625</v>
      </c>
      <c r="G48" s="12">
        <f t="shared" si="4"/>
        <v>158632500</v>
      </c>
    </row>
    <row r="49" spans="1:7" ht="16.5" customHeight="1">
      <c r="A49" s="7">
        <f t="shared" ca="1" si="0"/>
        <v>47146</v>
      </c>
      <c r="B49" s="8">
        <f t="shared" si="1"/>
        <v>39</v>
      </c>
      <c r="C49" s="9">
        <f t="shared" ca="1" si="2"/>
        <v>31</v>
      </c>
      <c r="D49" s="12">
        <f t="shared" si="5"/>
        <v>15863250</v>
      </c>
      <c r="E49" s="13">
        <f ca="1">IF(AND($B49&lt;&gt;"",$B49&lt;=$G$4),$G48*C49*$D$6/360,IF(B49&lt;&gt;"",$G48*C49*$G$5/360,IF(AND(B48&lt;&gt;"",B48=$D$5),SUM($E$10:E48),"")))</f>
        <v>1263551.9270833333</v>
      </c>
      <c r="F49" s="49">
        <f t="shared" ca="1" si="3"/>
        <v>17126801.927083332</v>
      </c>
      <c r="G49" s="12">
        <f t="shared" si="4"/>
        <v>142769250</v>
      </c>
    </row>
    <row r="50" spans="1:7" ht="16.5" customHeight="1">
      <c r="A50" s="7">
        <f t="shared" ca="1" si="0"/>
        <v>47177</v>
      </c>
      <c r="B50" s="8">
        <f t="shared" si="1"/>
        <v>40</v>
      </c>
      <c r="C50" s="9">
        <f t="shared" ca="1" si="2"/>
        <v>31</v>
      </c>
      <c r="D50" s="12">
        <f t="shared" si="5"/>
        <v>15863250</v>
      </c>
      <c r="E50" s="13">
        <f ca="1">IF(AND($B50&lt;&gt;"",$B50&lt;=$G$4),$G49*C50*$D$6/360,IF(B50&lt;&gt;"",$G49*C50*$G$5/360,IF(AND(B49&lt;&gt;"",B49=$D$5),SUM($E$10:E49),"")))</f>
        <v>1137196.734375</v>
      </c>
      <c r="F50" s="49">
        <f t="shared" ca="1" si="3"/>
        <v>17000446.734375</v>
      </c>
      <c r="G50" s="12">
        <f t="shared" si="4"/>
        <v>126906000</v>
      </c>
    </row>
    <row r="51" spans="1:7" ht="16.5" customHeight="1">
      <c r="A51" s="7">
        <f t="shared" ca="1" si="0"/>
        <v>47205</v>
      </c>
      <c r="B51" s="8">
        <f t="shared" si="1"/>
        <v>41</v>
      </c>
      <c r="C51" s="9">
        <f t="shared" ca="1" si="2"/>
        <v>28</v>
      </c>
      <c r="D51" s="12">
        <f t="shared" si="5"/>
        <v>15863250</v>
      </c>
      <c r="E51" s="13">
        <f ca="1">IF(AND($B51&lt;&gt;"",$B51&lt;=$G$4),$G50*C51*$D$6/360,IF(B51&lt;&gt;"",$G50*C51*$G$5/360,IF(AND(B50&lt;&gt;"",B50=$D$5),SUM($E$10:E50),"")))</f>
        <v>913018.16666666663</v>
      </c>
      <c r="F51" s="49">
        <f t="shared" ca="1" si="3"/>
        <v>16776268.166666666</v>
      </c>
      <c r="G51" s="12">
        <f t="shared" si="4"/>
        <v>111042750</v>
      </c>
    </row>
    <row r="52" spans="1:7" ht="16.5" customHeight="1">
      <c r="A52" s="7">
        <f t="shared" ca="1" si="0"/>
        <v>47236</v>
      </c>
      <c r="B52" s="8">
        <f t="shared" si="1"/>
        <v>42</v>
      </c>
      <c r="C52" s="9">
        <f t="shared" ca="1" si="2"/>
        <v>31</v>
      </c>
      <c r="D52" s="12">
        <f t="shared" si="5"/>
        <v>15863250</v>
      </c>
      <c r="E52" s="13">
        <f ca="1">IF(AND($B52&lt;&gt;"",$B52&lt;=$G$4),$G51*C52*$D$6/360,IF(B52&lt;&gt;"",$G51*C52*$G$5/360,IF(AND(B51&lt;&gt;"",B51=$D$5),SUM($E$10:E51),"")))</f>
        <v>884486.34895833337</v>
      </c>
      <c r="F52" s="49">
        <f t="shared" ca="1" si="3"/>
        <v>16747736.348958334</v>
      </c>
      <c r="G52" s="12">
        <f t="shared" si="4"/>
        <v>95179500</v>
      </c>
    </row>
    <row r="53" spans="1:7" ht="16.5" customHeight="1">
      <c r="A53" s="7">
        <f t="shared" ca="1" si="0"/>
        <v>47266</v>
      </c>
      <c r="B53" s="8">
        <f t="shared" si="1"/>
        <v>43</v>
      </c>
      <c r="C53" s="9">
        <f t="shared" ca="1" si="2"/>
        <v>30</v>
      </c>
      <c r="D53" s="12">
        <f t="shared" si="5"/>
        <v>15863250</v>
      </c>
      <c r="E53" s="13">
        <f ca="1">IF(AND($B53&lt;&gt;"",$B53&lt;=$G$4),$G52*C53*$D$6/360,IF(B53&lt;&gt;"",$G52*C53*$G$5/360,IF(AND(B52&lt;&gt;"",B52=$D$5),SUM($E$10:E52),"")))</f>
        <v>733675.3125</v>
      </c>
      <c r="F53" s="49">
        <f t="shared" ca="1" si="3"/>
        <v>16596925.3125</v>
      </c>
      <c r="G53" s="12">
        <f t="shared" si="4"/>
        <v>79316250</v>
      </c>
    </row>
    <row r="54" spans="1:7" ht="16.5" customHeight="1">
      <c r="A54" s="7">
        <f t="shared" ca="1" si="0"/>
        <v>47297</v>
      </c>
      <c r="B54" s="8">
        <f t="shared" si="1"/>
        <v>44</v>
      </c>
      <c r="C54" s="9">
        <f t="shared" ca="1" si="2"/>
        <v>31</v>
      </c>
      <c r="D54" s="12">
        <f t="shared" si="5"/>
        <v>15863250</v>
      </c>
      <c r="E54" s="13">
        <f ca="1">IF(AND($B54&lt;&gt;"",$B54&lt;=$G$4),$G53*C54*$D$6/360,IF(B54&lt;&gt;"",$G53*C54*$G$5/360,IF(AND(B53&lt;&gt;"",B53=$D$5),SUM($E$10:E53),"")))</f>
        <v>631775.96354166663</v>
      </c>
      <c r="F54" s="49">
        <f t="shared" ca="1" si="3"/>
        <v>16495025.963541666</v>
      </c>
      <c r="G54" s="12">
        <f t="shared" si="4"/>
        <v>63453000</v>
      </c>
    </row>
    <row r="55" spans="1:7" ht="16.5" customHeight="1">
      <c r="A55" s="7">
        <f t="shared" ca="1" si="0"/>
        <v>47327</v>
      </c>
      <c r="B55" s="8">
        <f t="shared" si="1"/>
        <v>45</v>
      </c>
      <c r="C55" s="9">
        <f t="shared" ca="1" si="2"/>
        <v>30</v>
      </c>
      <c r="D55" s="12">
        <f t="shared" si="5"/>
        <v>15863250</v>
      </c>
      <c r="E55" s="13">
        <f ca="1">IF(AND($B55&lt;&gt;"",$B55&lt;=$G$4),$G54*C55*$D$6/360,IF(B55&lt;&gt;"",$G54*C55*$G$5/360,IF(AND(B54&lt;&gt;"",B54=$D$5),SUM($E$10:E54),"")))</f>
        <v>489116.875</v>
      </c>
      <c r="F55" s="49">
        <f t="shared" ca="1" si="3"/>
        <v>16352366.875</v>
      </c>
      <c r="G55" s="12">
        <f t="shared" si="4"/>
        <v>47589750</v>
      </c>
    </row>
    <row r="56" spans="1:7" ht="16.5" customHeight="1">
      <c r="A56" s="7">
        <f t="shared" ca="1" si="0"/>
        <v>47358</v>
      </c>
      <c r="B56" s="8">
        <f t="shared" si="1"/>
        <v>46</v>
      </c>
      <c r="C56" s="9">
        <f t="shared" ca="1" si="2"/>
        <v>31</v>
      </c>
      <c r="D56" s="12">
        <f t="shared" si="5"/>
        <v>15863250</v>
      </c>
      <c r="E56" s="13">
        <f ca="1">IF(AND($B56&lt;&gt;"",$B56&lt;=$G$4),$G55*C56*$D$6/360,IF(B56&lt;&gt;"",$G55*C56*$G$5/360,IF(AND(B55&lt;&gt;"",B55=$D$5),SUM($E$10:E55),"")))</f>
        <v>379065.578125</v>
      </c>
      <c r="F56" s="49">
        <f t="shared" ca="1" si="3"/>
        <v>16242315.578125</v>
      </c>
      <c r="G56" s="12">
        <f t="shared" si="4"/>
        <v>31726500</v>
      </c>
    </row>
    <row r="57" spans="1:7" ht="16.5" customHeight="1">
      <c r="A57" s="7">
        <f t="shared" ca="1" si="0"/>
        <v>47389</v>
      </c>
      <c r="B57" s="8">
        <f t="shared" si="1"/>
        <v>47</v>
      </c>
      <c r="C57" s="9">
        <f t="shared" ca="1" si="2"/>
        <v>31</v>
      </c>
      <c r="D57" s="12">
        <f t="shared" si="5"/>
        <v>15863250</v>
      </c>
      <c r="E57" s="13">
        <f ca="1">IF(AND($B57&lt;&gt;"",$B57&lt;=$G$4),$G56*C57*$D$6/360,IF(B57&lt;&gt;"",$G56*C57*$G$5/360,IF(AND(B56&lt;&gt;"",B56=$D$5),SUM($E$10:E56),"")))</f>
        <v>252710.38541666666</v>
      </c>
      <c r="F57" s="49">
        <f t="shared" ca="1" si="3"/>
        <v>16115960.385416666</v>
      </c>
      <c r="G57" s="12">
        <f t="shared" si="4"/>
        <v>15863250</v>
      </c>
    </row>
    <row r="58" spans="1:7" ht="16.5" hidden="1" customHeight="1">
      <c r="A58" s="7">
        <f t="shared" ca="1" si="0"/>
        <v>47419</v>
      </c>
      <c r="B58" s="8">
        <f t="shared" si="1"/>
        <v>48</v>
      </c>
      <c r="C58" s="9">
        <f t="shared" ca="1" si="2"/>
        <v>30</v>
      </c>
      <c r="D58" s="12">
        <f t="shared" si="5"/>
        <v>15863250</v>
      </c>
      <c r="E58" s="13">
        <f ca="1">IF(AND($B58&lt;&gt;"",$B58&lt;=$G$4),$G57*C58*$D$6/360,IF(B58&lt;&gt;"",$G57*C58*$G$5/360,IF(AND(B57&lt;&gt;"",B57=$D$5),SUM($E$10:E57),"")))</f>
        <v>122279.21875</v>
      </c>
      <c r="F58" s="49">
        <f t="shared" ca="1" si="3"/>
        <v>15985529.21875</v>
      </c>
      <c r="G58" s="12">
        <f t="shared" si="4"/>
        <v>0</v>
      </c>
    </row>
    <row r="59" spans="1:7" ht="16.5" customHeight="1">
      <c r="A59" s="7" t="str">
        <f t="shared" si="0"/>
        <v>Tổng</v>
      </c>
      <c r="B59" s="8" t="str">
        <f t="shared" si="1"/>
        <v/>
      </c>
      <c r="C59" s="9" t="str">
        <f t="shared" si="2"/>
        <v/>
      </c>
      <c r="D59" s="12">
        <f t="shared" si="5"/>
        <v>761436000</v>
      </c>
      <c r="E59" s="13">
        <f ca="1">IF(AND($B59&lt;&gt;"",$B59&lt;=$G$4),$G58*C59*$D$6/360,IF(B59&lt;&gt;"",$G58*C59*$G$5/360,IF(AND(B58&lt;&gt;"",B58=$D$5),SUM($E$10:E58),"")))</f>
        <v>129808005.32916668</v>
      </c>
      <c r="F59" s="49">
        <f t="shared" ca="1" si="3"/>
        <v>891244005.32916665</v>
      </c>
      <c r="G59" s="12" t="str">
        <f t="shared" si="4"/>
        <v/>
      </c>
    </row>
    <row r="60" spans="1:7" ht="16.5" customHeight="1">
      <c r="A60" s="7" t="str">
        <f>IF(B59&lt;$D$5,DATE(YEAR(A59),MONTH(A59)+1,DAY(A59)),IF(B59=$D$5,"Tổng",""))</f>
        <v/>
      </c>
      <c r="B60" s="8" t="str">
        <f>IF(B59&lt;$D$5,B59+1,"")</f>
        <v/>
      </c>
      <c r="C60" s="9" t="str">
        <f>IF(B60&lt;&gt;"",A60-A59,"")</f>
        <v/>
      </c>
      <c r="D60" s="12" t="str">
        <f>IF($B59&lt;$D$5,IF(B59&lt;$G$7,0,$D$4/($D$5-$G$7)),IF($B59=$D$5,$D$4,""))</f>
        <v/>
      </c>
      <c r="E60" s="13" t="str">
        <f>IF(AND($B60&lt;&gt;"",$B60&lt;=$G$4),$G59*C60*$D$6/360,IF(B60&lt;&gt;"",$G59*C60*$G$5/360,IF(AND(B59&lt;&gt;"",B59=$D$5),SUM($E$10:E59),"")))</f>
        <v/>
      </c>
      <c r="F60" s="49" t="str">
        <f t="shared" si="3"/>
        <v/>
      </c>
      <c r="G60" s="12" t="str">
        <f>IF($B60&lt;&gt;"",G59-D60,"")</f>
        <v/>
      </c>
    </row>
    <row r="61" spans="1:7" ht="16.5" customHeight="1">
      <c r="A61" s="7" t="str">
        <f t="shared" si="0"/>
        <v/>
      </c>
      <c r="B61" s="8" t="str">
        <f t="shared" si="1"/>
        <v/>
      </c>
      <c r="C61" s="9" t="str">
        <f t="shared" si="2"/>
        <v/>
      </c>
      <c r="D61" s="12" t="str">
        <f t="shared" si="5"/>
        <v/>
      </c>
      <c r="E61" s="13" t="str">
        <f>IF(AND($B61&lt;&gt;"",$B61&lt;=$G$4),$G60*C61*$D$6/360,IF(B61&lt;&gt;"",$G60*C61*$G$5/360,IF(AND(B60&lt;&gt;"",B60=$D$5),SUM($E$10:E60),"")))</f>
        <v/>
      </c>
      <c r="F61" s="49" t="str">
        <f t="shared" si="3"/>
        <v/>
      </c>
      <c r="G61" s="12" t="str">
        <f t="shared" si="4"/>
        <v/>
      </c>
    </row>
    <row r="62" spans="1:7" ht="16.5" customHeight="1">
      <c r="A62" s="7" t="str">
        <f t="shared" si="0"/>
        <v/>
      </c>
      <c r="B62" s="8" t="str">
        <f t="shared" si="1"/>
        <v/>
      </c>
      <c r="C62" s="9" t="str">
        <f t="shared" si="2"/>
        <v/>
      </c>
      <c r="D62" s="12" t="str">
        <f t="shared" si="5"/>
        <v/>
      </c>
      <c r="E62" s="13" t="str">
        <f>IF(AND($B62&lt;&gt;"",$B62&lt;=$G$4),$G61*C62*$D$6/360,IF(B62&lt;&gt;"",$G61*C62*$G$5/360,IF(AND(B61&lt;&gt;"",B61=$D$5),SUM($E$10:E61),"")))</f>
        <v/>
      </c>
      <c r="F62" s="49" t="str">
        <f t="shared" si="3"/>
        <v/>
      </c>
      <c r="G62" s="12" t="str">
        <f t="shared" si="4"/>
        <v/>
      </c>
    </row>
    <row r="63" spans="1:7" ht="16.5" customHeight="1">
      <c r="A63" s="7" t="str">
        <f t="shared" si="0"/>
        <v/>
      </c>
      <c r="B63" s="8" t="str">
        <f t="shared" si="1"/>
        <v/>
      </c>
      <c r="C63" s="9" t="str">
        <f t="shared" si="2"/>
        <v/>
      </c>
      <c r="D63" s="12" t="str">
        <f t="shared" si="5"/>
        <v/>
      </c>
      <c r="E63" s="13" t="str">
        <f>IF(AND($B63&lt;&gt;"",$B63&lt;=$G$4),$G62*C63*$D$6/360,IF(B63&lt;&gt;"",$G62*C63*$G$5/360,IF(AND(B62&lt;&gt;"",B62=$D$5),SUM($E$10:E62),"")))</f>
        <v/>
      </c>
      <c r="F63" s="49" t="str">
        <f t="shared" si="3"/>
        <v/>
      </c>
      <c r="G63" s="12" t="str">
        <f t="shared" si="4"/>
        <v/>
      </c>
    </row>
    <row r="64" spans="1:7" ht="16.5" customHeight="1">
      <c r="A64" s="7" t="str">
        <f t="shared" si="0"/>
        <v/>
      </c>
      <c r="B64" s="8" t="str">
        <f t="shared" si="1"/>
        <v/>
      </c>
      <c r="C64" s="9" t="str">
        <f t="shared" si="2"/>
        <v/>
      </c>
      <c r="D64" s="12" t="str">
        <f t="shared" si="5"/>
        <v/>
      </c>
      <c r="E64" s="13" t="str">
        <f>IF(AND($B64&lt;&gt;"",$B64&lt;=$G$4),$G63*C64*$D$6/360,IF(B64&lt;&gt;"",$G63*C64*$G$5/360,IF(AND(B63&lt;&gt;"",B63=$D$5),SUM($E$10:E63),"")))</f>
        <v/>
      </c>
      <c r="F64" s="49" t="str">
        <f t="shared" si="3"/>
        <v/>
      </c>
      <c r="G64" s="12" t="str">
        <f t="shared" si="4"/>
        <v/>
      </c>
    </row>
    <row r="65" spans="1:7" ht="16.5" customHeight="1">
      <c r="A65" s="7" t="str">
        <f t="shared" si="0"/>
        <v/>
      </c>
      <c r="B65" s="8" t="str">
        <f t="shared" si="1"/>
        <v/>
      </c>
      <c r="C65" s="9" t="str">
        <f t="shared" si="2"/>
        <v/>
      </c>
      <c r="D65" s="12" t="str">
        <f t="shared" si="5"/>
        <v/>
      </c>
      <c r="E65" s="13" t="str">
        <f>IF(AND($B65&lt;&gt;"",$B65&lt;=$G$4),$G64*C65*$D$6/360,IF(B65&lt;&gt;"",$G64*C65*$G$5/360,IF(AND(B64&lt;&gt;"",B64=$D$5),SUM($E$10:E64),"")))</f>
        <v/>
      </c>
      <c r="F65" s="49" t="str">
        <f t="shared" si="3"/>
        <v/>
      </c>
      <c r="G65" s="12" t="str">
        <f t="shared" si="4"/>
        <v/>
      </c>
    </row>
    <row r="66" spans="1:7" ht="16.5" customHeight="1">
      <c r="A66" s="7" t="str">
        <f t="shared" si="0"/>
        <v/>
      </c>
      <c r="B66" s="8" t="str">
        <f t="shared" si="1"/>
        <v/>
      </c>
      <c r="C66" s="9" t="str">
        <f t="shared" si="2"/>
        <v/>
      </c>
      <c r="D66" s="12" t="str">
        <f t="shared" si="5"/>
        <v/>
      </c>
      <c r="E66" s="13" t="str">
        <f>IF(AND($B66&lt;&gt;"",$B66&lt;=$G$4),$G65*C66*$D$6/360,IF(B66&lt;&gt;"",$G65*C66*$G$5/360,IF(AND(B65&lt;&gt;"",B65=$D$5),SUM($E$10:E65),"")))</f>
        <v/>
      </c>
      <c r="F66" s="49" t="str">
        <f t="shared" si="3"/>
        <v/>
      </c>
      <c r="G66" s="12" t="str">
        <f t="shared" si="4"/>
        <v/>
      </c>
    </row>
    <row r="67" spans="1:7" ht="16.5" customHeight="1">
      <c r="A67" s="7" t="str">
        <f t="shared" si="0"/>
        <v/>
      </c>
      <c r="B67" s="8" t="str">
        <f t="shared" si="1"/>
        <v/>
      </c>
      <c r="C67" s="9" t="str">
        <f t="shared" si="2"/>
        <v/>
      </c>
      <c r="D67" s="12" t="str">
        <f t="shared" si="5"/>
        <v/>
      </c>
      <c r="E67" s="13" t="str">
        <f>IF(AND($B67&lt;&gt;"",$B67&lt;=$G$4),$G66*C67*$D$6/360,IF(B67&lt;&gt;"",$G66*C67*$G$5/360,IF(AND(B66&lt;&gt;"",B66=$D$5),SUM($E$10:E66),"")))</f>
        <v/>
      </c>
      <c r="F67" s="49" t="str">
        <f t="shared" si="3"/>
        <v/>
      </c>
      <c r="G67" s="12" t="str">
        <f t="shared" si="4"/>
        <v/>
      </c>
    </row>
    <row r="68" spans="1:7" ht="16.5" customHeight="1">
      <c r="A68" s="7" t="str">
        <f t="shared" si="0"/>
        <v/>
      </c>
      <c r="B68" s="8" t="str">
        <f t="shared" si="1"/>
        <v/>
      </c>
      <c r="C68" s="9" t="str">
        <f t="shared" si="2"/>
        <v/>
      </c>
      <c r="D68" s="12" t="str">
        <f t="shared" si="5"/>
        <v/>
      </c>
      <c r="E68" s="13" t="str">
        <f>IF(AND($B68&lt;&gt;"",$B68&lt;=$G$4),$G67*C68*$D$6/360,IF(B68&lt;&gt;"",$G67*C68*$G$5/360,IF(AND(B67&lt;&gt;"",B67=$D$5),SUM($E$10:E67),"")))</f>
        <v/>
      </c>
      <c r="F68" s="49" t="str">
        <f t="shared" si="3"/>
        <v/>
      </c>
      <c r="G68" s="12" t="str">
        <f t="shared" si="4"/>
        <v/>
      </c>
    </row>
    <row r="69" spans="1:7" ht="16.5" customHeight="1">
      <c r="A69" s="7" t="str">
        <f t="shared" si="0"/>
        <v/>
      </c>
      <c r="B69" s="8" t="str">
        <f t="shared" si="1"/>
        <v/>
      </c>
      <c r="C69" s="9" t="str">
        <f t="shared" si="2"/>
        <v/>
      </c>
      <c r="D69" s="12" t="str">
        <f t="shared" si="5"/>
        <v/>
      </c>
      <c r="E69" s="13" t="str">
        <f>IF(AND($B69&lt;&gt;"",$B69&lt;=$G$4),$G68*C69*$D$6/360,IF(B69&lt;&gt;"",$G68*C69*$G$5/360,IF(AND(B68&lt;&gt;"",B68=$D$5),SUM($E$10:E68),"")))</f>
        <v/>
      </c>
      <c r="F69" s="49" t="str">
        <f t="shared" si="3"/>
        <v/>
      </c>
      <c r="G69" s="12" t="str">
        <f t="shared" si="4"/>
        <v/>
      </c>
    </row>
    <row r="70" spans="1:7" ht="16.5" customHeight="1">
      <c r="A70" s="7" t="str">
        <f t="shared" si="0"/>
        <v/>
      </c>
      <c r="B70" s="8" t="str">
        <f t="shared" si="1"/>
        <v/>
      </c>
      <c r="C70" s="9" t="str">
        <f t="shared" si="2"/>
        <v/>
      </c>
      <c r="D70" s="12" t="str">
        <f t="shared" si="5"/>
        <v/>
      </c>
      <c r="E70" s="13" t="str">
        <f>IF(AND($B70&lt;&gt;"",$B70&lt;=$G$4),$G69*C70*$D$6/360,IF(B70&lt;&gt;"",$G69*C70*$G$5/360,IF(AND(B69&lt;&gt;"",B69=$D$5),SUM($E$10:E69),"")))</f>
        <v/>
      </c>
      <c r="F70" s="49" t="str">
        <f t="shared" si="3"/>
        <v/>
      </c>
      <c r="G70" s="12" t="str">
        <f t="shared" si="4"/>
        <v/>
      </c>
    </row>
    <row r="71" spans="1:7" ht="16.5" customHeight="1">
      <c r="A71" s="7" t="str">
        <f t="shared" si="0"/>
        <v/>
      </c>
      <c r="B71" s="8" t="str">
        <f t="shared" si="1"/>
        <v/>
      </c>
      <c r="C71" s="9" t="str">
        <f t="shared" si="2"/>
        <v/>
      </c>
      <c r="D71" s="12" t="str">
        <f t="shared" si="5"/>
        <v/>
      </c>
      <c r="E71" s="13" t="str">
        <f>IF(AND($B71&lt;&gt;"",$B71&lt;=$G$4),$G70*C71*$D$6/360,IF(B71&lt;&gt;"",$G70*C71*$G$5/360,IF(AND(B70&lt;&gt;"",B70=$D$5),SUM($E$10:E70),"")))</f>
        <v/>
      </c>
      <c r="F71" s="49" t="str">
        <f t="shared" si="3"/>
        <v/>
      </c>
      <c r="G71" s="12" t="str">
        <f t="shared" si="4"/>
        <v/>
      </c>
    </row>
    <row r="72" spans="1:7" ht="16.5" customHeight="1">
      <c r="A72" s="7" t="str">
        <f t="shared" si="0"/>
        <v/>
      </c>
      <c r="B72" s="8" t="str">
        <f t="shared" si="1"/>
        <v/>
      </c>
      <c r="C72" s="9" t="str">
        <f t="shared" si="2"/>
        <v/>
      </c>
      <c r="D72" s="12" t="str">
        <f t="shared" si="5"/>
        <v/>
      </c>
      <c r="E72" s="13" t="str">
        <f>IF(AND($B72&lt;&gt;"",$B72&lt;=$G$4),$G71*C72*$D$6/360,IF(B72&lt;&gt;"",$G71*C72*$G$5/360,IF(AND(B71&lt;&gt;"",B71=$D$5),SUM($E$10:E71),"")))</f>
        <v/>
      </c>
      <c r="F72" s="68" t="str">
        <f t="shared" si="3"/>
        <v/>
      </c>
      <c r="G72" s="12" t="str">
        <f t="shared" si="4"/>
        <v/>
      </c>
    </row>
    <row r="73" spans="1:7" ht="16.5" customHeight="1">
      <c r="A73" s="7" t="str">
        <f t="shared" si="0"/>
        <v/>
      </c>
      <c r="B73" s="8" t="str">
        <f t="shared" si="1"/>
        <v/>
      </c>
      <c r="C73" s="9" t="str">
        <f t="shared" si="2"/>
        <v/>
      </c>
      <c r="D73" s="12" t="str">
        <f t="shared" si="5"/>
        <v/>
      </c>
      <c r="E73" s="13" t="str">
        <f>IF(AND($B73&lt;&gt;"",$B73&lt;=$G$4),$G72*C73*$D$6/360,IF(B73&lt;&gt;"",$G72*C73*$G$5/360,IF(AND(B72&lt;&gt;"",B72=$D$5),SUM($E$10:E72),"")))</f>
        <v/>
      </c>
      <c r="F73" s="68" t="str">
        <f t="shared" si="3"/>
        <v/>
      </c>
      <c r="G73" s="12" t="str">
        <f t="shared" si="4"/>
        <v/>
      </c>
    </row>
    <row r="74" spans="1:7" ht="16.5" customHeight="1">
      <c r="A74" s="7" t="str">
        <f t="shared" si="0"/>
        <v/>
      </c>
      <c r="B74" s="8" t="str">
        <f t="shared" si="1"/>
        <v/>
      </c>
      <c r="C74" s="9" t="str">
        <f t="shared" si="2"/>
        <v/>
      </c>
      <c r="D74" s="12" t="str">
        <f t="shared" si="5"/>
        <v/>
      </c>
      <c r="E74" s="13" t="str">
        <f>IF(AND($B74&lt;&gt;"",$B74&lt;=$G$4),$G73*C74*$D$6/360,IF(B74&lt;&gt;"",$G73*C74*$G$5/360,IF(AND(B73&lt;&gt;"",B73=$D$5),SUM($E$10:E73),"")))</f>
        <v/>
      </c>
      <c r="F74" s="68" t="str">
        <f t="shared" si="3"/>
        <v/>
      </c>
      <c r="G74" s="12" t="str">
        <f t="shared" si="4"/>
        <v/>
      </c>
    </row>
    <row r="75" spans="1:7" ht="16.5" customHeight="1">
      <c r="A75" s="7" t="str">
        <f t="shared" ref="A75:A138" si="6">IF(B74&lt;$D$5,DATE(YEAR(A74),MONTH(A74)+1,DAY(A74)),IF(B74=$D$5,"Tổng",""))</f>
        <v/>
      </c>
      <c r="B75" s="8" t="str">
        <f t="shared" ref="B75:B138" si="7">IF(B74&lt;$D$5,B74+1,"")</f>
        <v/>
      </c>
      <c r="C75" s="9" t="str">
        <f t="shared" si="2"/>
        <v/>
      </c>
      <c r="D75" s="12" t="str">
        <f t="shared" si="5"/>
        <v/>
      </c>
      <c r="E75" s="13" t="str">
        <f>IF(AND($B75&lt;&gt;"",$B75&lt;=$G$4),$G74*C75*$D$6/360,IF(B75&lt;&gt;"",$G74*C75*$G$5/360,IF(AND(B74&lt;&gt;"",B74=$D$5),SUM($E$10:E74),"")))</f>
        <v/>
      </c>
      <c r="F75" s="68" t="str">
        <f t="shared" si="3"/>
        <v/>
      </c>
      <c r="G75" s="12" t="str">
        <f t="shared" si="4"/>
        <v/>
      </c>
    </row>
    <row r="76" spans="1:7" ht="16.5" customHeight="1">
      <c r="A76" s="7" t="str">
        <f t="shared" si="6"/>
        <v/>
      </c>
      <c r="B76" s="8" t="str">
        <f t="shared" si="7"/>
        <v/>
      </c>
      <c r="C76" s="9" t="str">
        <f t="shared" ref="C76:C139" si="8">IF(B76&lt;&gt;"",A76-A75,"")</f>
        <v/>
      </c>
      <c r="D76" s="12" t="str">
        <f t="shared" si="5"/>
        <v/>
      </c>
      <c r="E76" s="13" t="str">
        <f>IF(AND($B76&lt;&gt;"",$B76&lt;=$G$4),$G75*C76*$D$6/360,IF(B76&lt;&gt;"",$G75*C76*$G$5/360,IF(AND(B75&lt;&gt;"",B75=$D$5),SUM($E$10:E75),"")))</f>
        <v/>
      </c>
      <c r="F76" s="68" t="str">
        <f t="shared" si="3"/>
        <v/>
      </c>
      <c r="G76" s="12" t="str">
        <f t="shared" si="4"/>
        <v/>
      </c>
    </row>
    <row r="77" spans="1:7" ht="16.5" customHeight="1">
      <c r="A77" s="7" t="str">
        <f t="shared" si="6"/>
        <v/>
      </c>
      <c r="B77" s="8" t="str">
        <f t="shared" si="7"/>
        <v/>
      </c>
      <c r="C77" s="9" t="str">
        <f t="shared" si="8"/>
        <v/>
      </c>
      <c r="D77" s="12" t="str">
        <f t="shared" si="5"/>
        <v/>
      </c>
      <c r="E77" s="13" t="str">
        <f>IF(AND($B77&lt;&gt;"",$B77&lt;=$G$4),$G76*C77*$D$6/360,IF(B77&lt;&gt;"",$G76*C77*$G$5/360,IF(AND(B76&lt;&gt;"",B76=$D$5),SUM($E$10:E76),"")))</f>
        <v/>
      </c>
      <c r="F77" s="68" t="str">
        <f t="shared" ref="F77:F140" si="9">IF(D77&lt;&gt;"",D77+E77,"")</f>
        <v/>
      </c>
      <c r="G77" s="12" t="str">
        <f t="shared" ref="G77:G140" si="10">IF($B77&lt;&gt;"",G76-D77,"")</f>
        <v/>
      </c>
    </row>
    <row r="78" spans="1:7" ht="16.5" customHeight="1">
      <c r="A78" s="7" t="str">
        <f t="shared" si="6"/>
        <v/>
      </c>
      <c r="B78" s="8" t="str">
        <f t="shared" si="7"/>
        <v/>
      </c>
      <c r="C78" s="9" t="str">
        <f t="shared" si="8"/>
        <v/>
      </c>
      <c r="D78" s="12" t="str">
        <f t="shared" si="5"/>
        <v/>
      </c>
      <c r="E78" s="13" t="str">
        <f>IF(AND($B78&lt;&gt;"",$B78&lt;=$G$4),$G77*C78*$D$6/360,IF(B78&lt;&gt;"",$G77*C78*$G$5/360,IF(AND(B77&lt;&gt;"",B77=$D$5),SUM($E$10:E77),"")))</f>
        <v/>
      </c>
      <c r="F78" s="68" t="str">
        <f t="shared" si="9"/>
        <v/>
      </c>
      <c r="G78" s="12" t="str">
        <f t="shared" si="10"/>
        <v/>
      </c>
    </row>
    <row r="79" spans="1:7" ht="16.5" customHeight="1">
      <c r="A79" s="7" t="str">
        <f t="shared" si="6"/>
        <v/>
      </c>
      <c r="B79" s="8" t="str">
        <f t="shared" si="7"/>
        <v/>
      </c>
      <c r="C79" s="9" t="str">
        <f t="shared" si="8"/>
        <v/>
      </c>
      <c r="D79" s="12" t="str">
        <f t="shared" ref="D79:D142" si="11">IF($B78&lt;$D$5,IF(B78&lt;$G$7,0,$D$4/($D$5-$G$7)),IF($B78=$D$5,$D$4,""))</f>
        <v/>
      </c>
      <c r="E79" s="13" t="str">
        <f>IF(AND($B79&lt;&gt;"",$B79&lt;=$G$4),$G78*C79*$D$6/360,IF(B79&lt;&gt;"",$G78*C79*$G$5/360,IF(AND(B78&lt;&gt;"",B78=$D$5),SUM($E$10:E78),"")))</f>
        <v/>
      </c>
      <c r="F79" s="68" t="str">
        <f t="shared" si="9"/>
        <v/>
      </c>
      <c r="G79" s="12" t="str">
        <f t="shared" si="10"/>
        <v/>
      </c>
    </row>
    <row r="80" spans="1:7" ht="16.5" customHeight="1">
      <c r="A80" s="7" t="str">
        <f t="shared" si="6"/>
        <v/>
      </c>
      <c r="B80" s="8" t="str">
        <f t="shared" si="7"/>
        <v/>
      </c>
      <c r="C80" s="9" t="str">
        <f t="shared" si="8"/>
        <v/>
      </c>
      <c r="D80" s="12" t="str">
        <f t="shared" si="11"/>
        <v/>
      </c>
      <c r="E80" s="13" t="str">
        <f>IF(AND($B80&lt;&gt;"",$B80&lt;=$G$4),$G79*C80*$D$6/360,IF(B80&lt;&gt;"",$G79*C80*$G$5/360,IF(AND(B79&lt;&gt;"",B79=$D$5),SUM($E$10:E79),"")))</f>
        <v/>
      </c>
      <c r="F80" s="68" t="str">
        <f t="shared" si="9"/>
        <v/>
      </c>
      <c r="G80" s="12" t="str">
        <f t="shared" si="10"/>
        <v/>
      </c>
    </row>
    <row r="81" spans="1:7" ht="16.5" customHeight="1">
      <c r="A81" s="7" t="str">
        <f t="shared" si="6"/>
        <v/>
      </c>
      <c r="B81" s="8" t="str">
        <f t="shared" si="7"/>
        <v/>
      </c>
      <c r="C81" s="9" t="str">
        <f t="shared" si="8"/>
        <v/>
      </c>
      <c r="D81" s="12" t="str">
        <f t="shared" si="11"/>
        <v/>
      </c>
      <c r="E81" s="13" t="str">
        <f>IF(AND($B81&lt;&gt;"",$B81&lt;=$G$4),$G80*C81*$D$6/360,IF(B81&lt;&gt;"",$G80*C81*$G$5/360,IF(AND(B80&lt;&gt;"",B80=$D$5),SUM($E$10:E80),"")))</f>
        <v/>
      </c>
      <c r="F81" s="68" t="str">
        <f t="shared" si="9"/>
        <v/>
      </c>
      <c r="G81" s="12" t="str">
        <f t="shared" si="10"/>
        <v/>
      </c>
    </row>
    <row r="82" spans="1:7" ht="16.5" customHeight="1">
      <c r="A82" s="7" t="str">
        <f t="shared" si="6"/>
        <v/>
      </c>
      <c r="B82" s="8" t="str">
        <f t="shared" si="7"/>
        <v/>
      </c>
      <c r="C82" s="9" t="str">
        <f t="shared" si="8"/>
        <v/>
      </c>
      <c r="D82" s="12" t="str">
        <f t="shared" si="11"/>
        <v/>
      </c>
      <c r="E82" s="13" t="str">
        <f>IF(AND($B82&lt;&gt;"",$B82&lt;=$G$4),$G81*C82*$D$6/360,IF(B82&lt;&gt;"",$G81*C82*$G$5/360,IF(AND(B81&lt;&gt;"",B81=$D$5),SUM($E$10:E81),"")))</f>
        <v/>
      </c>
      <c r="F82" s="68" t="str">
        <f t="shared" si="9"/>
        <v/>
      </c>
      <c r="G82" s="12" t="str">
        <f t="shared" si="10"/>
        <v/>
      </c>
    </row>
    <row r="83" spans="1:7" ht="16.5" hidden="1" customHeight="1">
      <c r="A83" s="7" t="str">
        <f t="shared" si="6"/>
        <v/>
      </c>
      <c r="B83" s="8" t="str">
        <f t="shared" si="7"/>
        <v/>
      </c>
      <c r="C83" s="9" t="str">
        <f t="shared" si="8"/>
        <v/>
      </c>
      <c r="D83" s="12" t="str">
        <f t="shared" si="11"/>
        <v/>
      </c>
      <c r="E83" s="13" t="str">
        <f>IF(AND($B83&lt;&gt;"",$B83&lt;=$G$4),$G82*C83*$D$6/360,IF(B83&lt;&gt;"",$G82*C83*$G$5/360,IF(AND(B82&lt;&gt;"",B82=$D$5),SUM($E$10:E82),"")))</f>
        <v/>
      </c>
      <c r="F83" s="68" t="str">
        <f t="shared" si="9"/>
        <v/>
      </c>
      <c r="G83" s="12" t="str">
        <f t="shared" si="10"/>
        <v/>
      </c>
    </row>
    <row r="84" spans="1:7" ht="16.5" customHeight="1">
      <c r="A84" s="7" t="str">
        <f t="shared" si="6"/>
        <v/>
      </c>
      <c r="B84" s="8" t="str">
        <f t="shared" si="7"/>
        <v/>
      </c>
      <c r="C84" s="9" t="str">
        <f t="shared" si="8"/>
        <v/>
      </c>
      <c r="D84" s="12" t="str">
        <f t="shared" si="11"/>
        <v/>
      </c>
      <c r="E84" s="13" t="str">
        <f>IF(AND($B84&lt;&gt;"",$B84&lt;=$G$4),$G83*C84*$D$6/360,IF(B84&lt;&gt;"",$G83*C84*$G$5/360,IF(AND(B83&lt;&gt;"",B83=$D$5),SUM($E$10:E83),"")))</f>
        <v/>
      </c>
      <c r="F84" s="68" t="str">
        <f t="shared" si="9"/>
        <v/>
      </c>
      <c r="G84" s="12" t="str">
        <f t="shared" si="10"/>
        <v/>
      </c>
    </row>
    <row r="85" spans="1:7" ht="16.5" customHeight="1">
      <c r="A85" s="7" t="str">
        <f t="shared" si="6"/>
        <v/>
      </c>
      <c r="B85" s="8" t="str">
        <f t="shared" si="7"/>
        <v/>
      </c>
      <c r="C85" s="9" t="str">
        <f t="shared" si="8"/>
        <v/>
      </c>
      <c r="D85" s="12" t="str">
        <f t="shared" si="11"/>
        <v/>
      </c>
      <c r="E85" s="13" t="str">
        <f>IF(AND($B85&lt;&gt;"",$B85&lt;=$G$4),$G84*C85*$D$6/360,IF(B85&lt;&gt;"",$G84*C85*$G$5/360,IF(AND(B84&lt;&gt;"",B84=$D$5),SUM($E$10:E84),"")))</f>
        <v/>
      </c>
      <c r="F85" s="68" t="str">
        <f t="shared" si="9"/>
        <v/>
      </c>
      <c r="G85" s="12" t="str">
        <f t="shared" si="10"/>
        <v/>
      </c>
    </row>
    <row r="86" spans="1:7" ht="16.5" customHeight="1">
      <c r="A86" s="7" t="str">
        <f t="shared" si="6"/>
        <v/>
      </c>
      <c r="B86" s="8" t="str">
        <f t="shared" si="7"/>
        <v/>
      </c>
      <c r="C86" s="9" t="str">
        <f t="shared" si="8"/>
        <v/>
      </c>
      <c r="D86" s="12" t="str">
        <f t="shared" si="11"/>
        <v/>
      </c>
      <c r="E86" s="13" t="str">
        <f>IF(AND($B86&lt;&gt;"",$B86&lt;=$G$4),$G85*C86*$D$6/360,IF(B86&lt;&gt;"",$G85*C86*$G$5/360,IF(AND(B85&lt;&gt;"",B85=$D$5),SUM($E$10:E85),"")))</f>
        <v/>
      </c>
      <c r="F86" s="68" t="str">
        <f t="shared" si="9"/>
        <v/>
      </c>
      <c r="G86" s="12" t="str">
        <f t="shared" si="10"/>
        <v/>
      </c>
    </row>
    <row r="87" spans="1:7" ht="16.5" customHeight="1">
      <c r="A87" s="7" t="str">
        <f t="shared" si="6"/>
        <v/>
      </c>
      <c r="B87" s="8" t="str">
        <f t="shared" si="7"/>
        <v/>
      </c>
      <c r="C87" s="9" t="str">
        <f t="shared" si="8"/>
        <v/>
      </c>
      <c r="D87" s="12" t="str">
        <f t="shared" si="11"/>
        <v/>
      </c>
      <c r="E87" s="13" t="str">
        <f>IF(AND($B87&lt;&gt;"",$B87&lt;=$G$4),$G86*C87*$D$6/360,IF(B87&lt;&gt;"",$G86*C87*$G$5/360,IF(AND(B86&lt;&gt;"",B86=$D$5),SUM($E$10:E86),"")))</f>
        <v/>
      </c>
      <c r="F87" s="68" t="str">
        <f t="shared" si="9"/>
        <v/>
      </c>
      <c r="G87" s="12" t="str">
        <f t="shared" si="10"/>
        <v/>
      </c>
    </row>
    <row r="88" spans="1:7" ht="16.5" customHeight="1">
      <c r="A88" s="7" t="str">
        <f t="shared" si="6"/>
        <v/>
      </c>
      <c r="B88" s="8" t="str">
        <f t="shared" si="7"/>
        <v/>
      </c>
      <c r="C88" s="9" t="str">
        <f t="shared" si="8"/>
        <v/>
      </c>
      <c r="D88" s="12" t="str">
        <f t="shared" si="11"/>
        <v/>
      </c>
      <c r="E88" s="13" t="str">
        <f>IF(AND($B88&lt;&gt;"",$B88&lt;=$G$4),$G87*C88*$D$6/360,IF(B88&lt;&gt;"",$G87*C88*$G$5/360,IF(AND(B87&lt;&gt;"",B87=$D$5),SUM($E$10:E87),"")))</f>
        <v/>
      </c>
      <c r="F88" s="68" t="str">
        <f t="shared" si="9"/>
        <v/>
      </c>
      <c r="G88" s="12" t="str">
        <f t="shared" si="10"/>
        <v/>
      </c>
    </row>
    <row r="89" spans="1:7" ht="16.5" customHeight="1">
      <c r="A89" s="7" t="str">
        <f t="shared" si="6"/>
        <v/>
      </c>
      <c r="B89" s="8" t="str">
        <f t="shared" si="7"/>
        <v/>
      </c>
      <c r="C89" s="9" t="str">
        <f t="shared" si="8"/>
        <v/>
      </c>
      <c r="D89" s="12" t="str">
        <f t="shared" si="11"/>
        <v/>
      </c>
      <c r="E89" s="13" t="str">
        <f>IF(AND($B89&lt;&gt;"",$B89&lt;=$G$4),$G88*C89*$D$6/360,IF(B89&lt;&gt;"",$G88*C89*$G$5/360,IF(AND(B88&lt;&gt;"",B88=$D$5),SUM($E$10:E88),"")))</f>
        <v/>
      </c>
      <c r="F89" s="68" t="str">
        <f t="shared" si="9"/>
        <v/>
      </c>
      <c r="G89" s="12" t="str">
        <f t="shared" si="10"/>
        <v/>
      </c>
    </row>
    <row r="90" spans="1:7" ht="16.5" customHeight="1">
      <c r="A90" s="7" t="str">
        <f t="shared" si="6"/>
        <v/>
      </c>
      <c r="B90" s="8" t="str">
        <f t="shared" si="7"/>
        <v/>
      </c>
      <c r="C90" s="9" t="str">
        <f t="shared" si="8"/>
        <v/>
      </c>
      <c r="D90" s="12" t="str">
        <f t="shared" si="11"/>
        <v/>
      </c>
      <c r="E90" s="13" t="str">
        <f>IF(AND($B90&lt;&gt;"",$B90&lt;=$G$4),$G89*C90*$D$6/360,IF(B90&lt;&gt;"",$G89*C90*$G$5/360,IF(AND(B89&lt;&gt;"",B89=$D$5),SUM($E$10:E89),"")))</f>
        <v/>
      </c>
      <c r="F90" s="68" t="str">
        <f t="shared" si="9"/>
        <v/>
      </c>
      <c r="G90" s="12" t="str">
        <f t="shared" si="10"/>
        <v/>
      </c>
    </row>
    <row r="91" spans="1:7" ht="16.5" customHeight="1">
      <c r="A91" s="7" t="str">
        <f t="shared" si="6"/>
        <v/>
      </c>
      <c r="B91" s="8" t="str">
        <f t="shared" si="7"/>
        <v/>
      </c>
      <c r="C91" s="9" t="str">
        <f t="shared" si="8"/>
        <v/>
      </c>
      <c r="D91" s="12" t="str">
        <f t="shared" si="11"/>
        <v/>
      </c>
      <c r="E91" s="13" t="str">
        <f>IF(AND($B91&lt;&gt;"",$B91&lt;=$G$4),$G90*C91*$D$6/360,IF(B91&lt;&gt;"",$G90*C91*$G$5/360,IF(AND(B90&lt;&gt;"",B90=$D$5),SUM($E$10:E90),"")))</f>
        <v/>
      </c>
      <c r="F91" s="68" t="str">
        <f t="shared" si="9"/>
        <v/>
      </c>
      <c r="G91" s="12" t="str">
        <f t="shared" si="10"/>
        <v/>
      </c>
    </row>
    <row r="92" spans="1:7" ht="16.5" customHeight="1">
      <c r="A92" s="7" t="str">
        <f t="shared" si="6"/>
        <v/>
      </c>
      <c r="B92" s="8" t="str">
        <f t="shared" si="7"/>
        <v/>
      </c>
      <c r="C92" s="9" t="str">
        <f t="shared" si="8"/>
        <v/>
      </c>
      <c r="D92" s="12" t="str">
        <f t="shared" si="11"/>
        <v/>
      </c>
      <c r="E92" s="13" t="str">
        <f>IF(AND($B92&lt;&gt;"",$B92&lt;=$G$4),$G91*C92*$D$6/360,IF(B92&lt;&gt;"",$G91*C92*$G$5/360,IF(AND(B91&lt;&gt;"",B91=$D$5),SUM($E$10:E91),"")))</f>
        <v/>
      </c>
      <c r="F92" s="68" t="str">
        <f t="shared" si="9"/>
        <v/>
      </c>
      <c r="G92" s="12" t="str">
        <f t="shared" si="10"/>
        <v/>
      </c>
    </row>
    <row r="93" spans="1:7" ht="16.5" customHeight="1">
      <c r="A93" s="7" t="str">
        <f t="shared" si="6"/>
        <v/>
      </c>
      <c r="B93" s="8" t="str">
        <f t="shared" si="7"/>
        <v/>
      </c>
      <c r="C93" s="9" t="str">
        <f t="shared" si="8"/>
        <v/>
      </c>
      <c r="D93" s="12" t="str">
        <f t="shared" si="11"/>
        <v/>
      </c>
      <c r="E93" s="13" t="str">
        <f>IF(AND($B93&lt;&gt;"",$B93&lt;=$G$4),$G92*C93*$D$6/360,IF(B93&lt;&gt;"",$G92*C93*$G$5/360,IF(AND(B92&lt;&gt;"",B92=$D$5),SUM($E$10:E92),"")))</f>
        <v/>
      </c>
      <c r="F93" s="68" t="str">
        <f t="shared" si="9"/>
        <v/>
      </c>
      <c r="G93" s="12" t="str">
        <f t="shared" si="10"/>
        <v/>
      </c>
    </row>
    <row r="94" spans="1:7" ht="16.5" customHeight="1">
      <c r="A94" s="7" t="str">
        <f t="shared" si="6"/>
        <v/>
      </c>
      <c r="B94" s="8" t="str">
        <f t="shared" si="7"/>
        <v/>
      </c>
      <c r="C94" s="9" t="str">
        <f t="shared" si="8"/>
        <v/>
      </c>
      <c r="D94" s="12" t="str">
        <f t="shared" si="11"/>
        <v/>
      </c>
      <c r="E94" s="13" t="str">
        <f>IF(AND($B94&lt;&gt;"",$B94&lt;=$G$4),$G93*C94*$D$6/360,IF(B94&lt;&gt;"",$G93*C94*$G$5/360,IF(AND(B93&lt;&gt;"",B93=$D$5),SUM($E$10:E93),"")))</f>
        <v/>
      </c>
      <c r="F94" s="68" t="str">
        <f t="shared" si="9"/>
        <v/>
      </c>
      <c r="G94" s="12" t="str">
        <f t="shared" si="10"/>
        <v/>
      </c>
    </row>
    <row r="95" spans="1:7" ht="16.5" hidden="1" customHeight="1">
      <c r="A95" s="7" t="str">
        <f t="shared" si="6"/>
        <v/>
      </c>
      <c r="B95" s="8" t="str">
        <f t="shared" si="7"/>
        <v/>
      </c>
      <c r="C95" s="9" t="str">
        <f t="shared" si="8"/>
        <v/>
      </c>
      <c r="D95" s="12" t="str">
        <f t="shared" si="11"/>
        <v/>
      </c>
      <c r="E95" s="13" t="str">
        <f>IF(AND($B95&lt;&gt;"",$B95&lt;=$G$4),$G94*C95*$D$6/360,IF(B95&lt;&gt;"",$G94*C95*$G$5/360,IF(AND(B94&lt;&gt;"",B94=$D$5),SUM($E$10:E94),"")))</f>
        <v/>
      </c>
      <c r="F95" s="68" t="str">
        <f t="shared" si="9"/>
        <v/>
      </c>
      <c r="G95" s="12" t="str">
        <f t="shared" si="10"/>
        <v/>
      </c>
    </row>
    <row r="96" spans="1:7" ht="16.5" customHeight="1">
      <c r="A96" s="3" t="str">
        <f t="shared" si="6"/>
        <v/>
      </c>
      <c r="B96" s="4" t="str">
        <f t="shared" si="7"/>
        <v/>
      </c>
      <c r="C96" s="2" t="str">
        <f t="shared" si="8"/>
        <v/>
      </c>
      <c r="D96" s="14" t="str">
        <f t="shared" si="11"/>
        <v/>
      </c>
      <c r="E96" s="15" t="str">
        <f>IF(AND($B96&lt;&gt;"",$B96&lt;=$G$4),$G95*C96*$D$6/360,IF(B96&lt;&gt;"",$G95*C96*$G$5/360,IF(AND(B95&lt;&gt;"",B95=$D$5),SUM($E$10:E95),"")))</f>
        <v/>
      </c>
      <c r="F96" s="16" t="str">
        <f t="shared" si="9"/>
        <v/>
      </c>
      <c r="G96" s="14" t="str">
        <f t="shared" si="10"/>
        <v/>
      </c>
    </row>
    <row r="97" spans="1:7" ht="16.5" customHeight="1">
      <c r="A97" s="3" t="str">
        <f t="shared" si="6"/>
        <v/>
      </c>
      <c r="B97" s="4" t="str">
        <f t="shared" si="7"/>
        <v/>
      </c>
      <c r="C97" s="2" t="str">
        <f t="shared" si="8"/>
        <v/>
      </c>
      <c r="D97" s="14" t="str">
        <f t="shared" si="11"/>
        <v/>
      </c>
      <c r="E97" s="15" t="str">
        <f>IF(AND($B97&lt;&gt;"",$B97&lt;=$G$4),$G96*C97*$D$6/360,IF(B97&lt;&gt;"",$G96*C97*$G$5/360,IF(AND(B96&lt;&gt;"",B96=$D$5),SUM($E$10:E96),"")))</f>
        <v/>
      </c>
      <c r="F97" s="16" t="str">
        <f t="shared" si="9"/>
        <v/>
      </c>
      <c r="G97" s="14" t="str">
        <f t="shared" si="10"/>
        <v/>
      </c>
    </row>
    <row r="98" spans="1:7" ht="16.5" customHeight="1">
      <c r="A98" s="3" t="str">
        <f t="shared" si="6"/>
        <v/>
      </c>
      <c r="B98" s="4" t="str">
        <f t="shared" si="7"/>
        <v/>
      </c>
      <c r="C98" s="2" t="str">
        <f t="shared" si="8"/>
        <v/>
      </c>
      <c r="D98" s="14" t="str">
        <f t="shared" si="11"/>
        <v/>
      </c>
      <c r="E98" s="15" t="str">
        <f>IF(AND($B98&lt;&gt;"",$B98&lt;=$G$4),$G97*C98*$D$6/360,IF(B98&lt;&gt;"",$G97*C98*$G$5/360,IF(AND(B97&lt;&gt;"",B97=$D$5),SUM($E$10:E97),"")))</f>
        <v/>
      </c>
      <c r="F98" s="16" t="str">
        <f t="shared" si="9"/>
        <v/>
      </c>
      <c r="G98" s="14" t="str">
        <f t="shared" si="10"/>
        <v/>
      </c>
    </row>
    <row r="99" spans="1:7" ht="16.5" customHeight="1">
      <c r="A99" s="3" t="str">
        <f t="shared" si="6"/>
        <v/>
      </c>
      <c r="B99" s="4" t="str">
        <f t="shared" si="7"/>
        <v/>
      </c>
      <c r="C99" s="2" t="str">
        <f t="shared" si="8"/>
        <v/>
      </c>
      <c r="D99" s="14" t="str">
        <f t="shared" si="11"/>
        <v/>
      </c>
      <c r="E99" s="15" t="str">
        <f>IF(AND($B99&lt;&gt;"",$B99&lt;=$G$4),$G98*C99*$D$6/360,IF(B99&lt;&gt;"",$G98*C99*$G$5/360,IF(AND(B98&lt;&gt;"",B98=$D$5),SUM($E$10:E98),"")))</f>
        <v/>
      </c>
      <c r="F99" s="16" t="str">
        <f t="shared" si="9"/>
        <v/>
      </c>
      <c r="G99" s="14" t="str">
        <f t="shared" si="10"/>
        <v/>
      </c>
    </row>
    <row r="100" spans="1:7" ht="16.5" customHeight="1">
      <c r="A100" s="3" t="str">
        <f t="shared" si="6"/>
        <v/>
      </c>
      <c r="B100" s="4" t="str">
        <f t="shared" si="7"/>
        <v/>
      </c>
      <c r="C100" s="2" t="str">
        <f t="shared" si="8"/>
        <v/>
      </c>
      <c r="D100" s="14" t="str">
        <f t="shared" si="11"/>
        <v/>
      </c>
      <c r="E100" s="15" t="str">
        <f>IF(AND($B100&lt;&gt;"",$B100&lt;=$G$4),$G99*C100*$D$6/360,IF(B100&lt;&gt;"",$G99*C100*$G$5/360,IF(AND(B99&lt;&gt;"",B99=$D$5),SUM($E$10:E99),"")))</f>
        <v/>
      </c>
      <c r="F100" s="16" t="str">
        <f t="shared" si="9"/>
        <v/>
      </c>
      <c r="G100" s="14" t="str">
        <f t="shared" si="10"/>
        <v/>
      </c>
    </row>
    <row r="101" spans="1:7" ht="16.5" customHeight="1">
      <c r="A101" s="3" t="str">
        <f t="shared" si="6"/>
        <v/>
      </c>
      <c r="B101" s="4" t="str">
        <f t="shared" si="7"/>
        <v/>
      </c>
      <c r="C101" s="2" t="str">
        <f t="shared" si="8"/>
        <v/>
      </c>
      <c r="D101" s="14" t="str">
        <f t="shared" si="11"/>
        <v/>
      </c>
      <c r="E101" s="15" t="str">
        <f>IF(AND($B101&lt;&gt;"",$B101&lt;=$G$4),$G100*C101*$D$6/360,IF(B101&lt;&gt;"",$G100*C101*$G$5/360,IF(AND(B100&lt;&gt;"",B100=$D$5),SUM($E$10:E100),"")))</f>
        <v/>
      </c>
      <c r="F101" s="16" t="str">
        <f t="shared" si="9"/>
        <v/>
      </c>
      <c r="G101" s="14" t="str">
        <f t="shared" si="10"/>
        <v/>
      </c>
    </row>
    <row r="102" spans="1:7" ht="16.5" customHeight="1">
      <c r="A102" s="3" t="str">
        <f t="shared" si="6"/>
        <v/>
      </c>
      <c r="B102" s="4" t="str">
        <f t="shared" si="7"/>
        <v/>
      </c>
      <c r="C102" s="2" t="str">
        <f t="shared" si="8"/>
        <v/>
      </c>
      <c r="D102" s="14" t="str">
        <f t="shared" si="11"/>
        <v/>
      </c>
      <c r="E102" s="15" t="str">
        <f>IF(AND($B102&lt;&gt;"",$B102&lt;=$G$4),$G101*C102*$D$6/360,IF(B102&lt;&gt;"",$G101*C102*$G$5/360,IF(AND(B101&lt;&gt;"",B101=$D$5),SUM($E$10:E101),"")))</f>
        <v/>
      </c>
      <c r="F102" s="16" t="str">
        <f t="shared" si="9"/>
        <v/>
      </c>
      <c r="G102" s="14" t="str">
        <f t="shared" si="10"/>
        <v/>
      </c>
    </row>
    <row r="103" spans="1:7" ht="16.5" customHeight="1">
      <c r="A103" s="3" t="str">
        <f t="shared" si="6"/>
        <v/>
      </c>
      <c r="B103" s="4" t="str">
        <f t="shared" si="7"/>
        <v/>
      </c>
      <c r="C103" s="2" t="str">
        <f t="shared" si="8"/>
        <v/>
      </c>
      <c r="D103" s="14" t="str">
        <f t="shared" si="11"/>
        <v/>
      </c>
      <c r="E103" s="15" t="str">
        <f>IF(AND($B103&lt;&gt;"",$B103&lt;=$G$4),$G102*C103*$D$6/360,IF(B103&lt;&gt;"",$G102*C103*$G$5/360,IF(AND(B102&lt;&gt;"",B102=$D$5),SUM($E$10:E102),"")))</f>
        <v/>
      </c>
      <c r="F103" s="16" t="str">
        <f t="shared" si="9"/>
        <v/>
      </c>
      <c r="G103" s="14" t="str">
        <f t="shared" si="10"/>
        <v/>
      </c>
    </row>
    <row r="104" spans="1:7" ht="16.5" customHeight="1">
      <c r="A104" s="3" t="str">
        <f t="shared" si="6"/>
        <v/>
      </c>
      <c r="B104" s="4" t="str">
        <f t="shared" si="7"/>
        <v/>
      </c>
      <c r="C104" s="2" t="str">
        <f t="shared" si="8"/>
        <v/>
      </c>
      <c r="D104" s="14" t="str">
        <f t="shared" si="11"/>
        <v/>
      </c>
      <c r="E104" s="15" t="str">
        <f>IF(AND($B104&lt;&gt;"",$B104&lt;=$G$4),$G103*C104*$D$6/360,IF(B104&lt;&gt;"",$G103*C104*$G$5/360,IF(AND(B103&lt;&gt;"",B103=$D$5),SUM($E$10:E103),"")))</f>
        <v/>
      </c>
      <c r="F104" s="16" t="str">
        <f t="shared" si="9"/>
        <v/>
      </c>
      <c r="G104" s="14" t="str">
        <f t="shared" si="10"/>
        <v/>
      </c>
    </row>
    <row r="105" spans="1:7" ht="16.5" customHeight="1">
      <c r="A105" s="3" t="str">
        <f t="shared" si="6"/>
        <v/>
      </c>
      <c r="B105" s="4" t="str">
        <f t="shared" si="7"/>
        <v/>
      </c>
      <c r="C105" s="2" t="str">
        <f t="shared" si="8"/>
        <v/>
      </c>
      <c r="D105" s="14" t="str">
        <f t="shared" si="11"/>
        <v/>
      </c>
      <c r="E105" s="15" t="str">
        <f>IF(AND($B105&lt;&gt;"",$B105&lt;=$G$4),$G104*C105*$D$6/360,IF(B105&lt;&gt;"",$G104*C105*$G$5/360,IF(AND(B104&lt;&gt;"",B104=$D$5),SUM($E$10:E104),"")))</f>
        <v/>
      </c>
      <c r="F105" s="16" t="str">
        <f t="shared" si="9"/>
        <v/>
      </c>
      <c r="G105" s="14" t="str">
        <f t="shared" si="10"/>
        <v/>
      </c>
    </row>
    <row r="106" spans="1:7" ht="16.5" customHeight="1">
      <c r="A106" s="3" t="str">
        <f t="shared" si="6"/>
        <v/>
      </c>
      <c r="B106" s="4" t="str">
        <f t="shared" si="7"/>
        <v/>
      </c>
      <c r="C106" s="2" t="str">
        <f t="shared" si="8"/>
        <v/>
      </c>
      <c r="D106" s="14" t="str">
        <f t="shared" si="11"/>
        <v/>
      </c>
      <c r="E106" s="15" t="str">
        <f>IF(AND($B106&lt;&gt;"",$B106&lt;=$G$4),$G105*C106*$D$6/360,IF(B106&lt;&gt;"",$G105*C106*$G$5/360,IF(AND(B105&lt;&gt;"",B105=$D$5),SUM($E$10:E105),"")))</f>
        <v/>
      </c>
      <c r="F106" s="16" t="str">
        <f t="shared" si="9"/>
        <v/>
      </c>
      <c r="G106" s="14" t="str">
        <f t="shared" si="10"/>
        <v/>
      </c>
    </row>
    <row r="107" spans="1:7" ht="16.5" hidden="1" customHeight="1">
      <c r="A107" s="3" t="str">
        <f t="shared" si="6"/>
        <v/>
      </c>
      <c r="B107" s="4" t="str">
        <f t="shared" si="7"/>
        <v/>
      </c>
      <c r="C107" s="2" t="str">
        <f t="shared" si="8"/>
        <v/>
      </c>
      <c r="D107" s="14" t="str">
        <f t="shared" si="11"/>
        <v/>
      </c>
      <c r="E107" s="15" t="str">
        <f>IF(AND($B107&lt;&gt;"",$B107&lt;=$G$4),$G106*C107*$D$6/360,IF(B107&lt;&gt;"",$G106*C107*$G$5/360,IF(AND(B106&lt;&gt;"",B106=$D$5),SUM($E$10:E106),"")))</f>
        <v/>
      </c>
      <c r="F107" s="16" t="str">
        <f t="shared" si="9"/>
        <v/>
      </c>
      <c r="G107" s="14" t="str">
        <f t="shared" si="10"/>
        <v/>
      </c>
    </row>
    <row r="108" spans="1:7" ht="16.5" customHeight="1">
      <c r="A108" s="3" t="str">
        <f>IF(B107&lt;$D$5,DATE(YEAR(A107),MONTH(A107)+1,DAY(A107)),IF(B107=$D$5,"Tổng",""))</f>
        <v/>
      </c>
      <c r="B108" s="4" t="str">
        <f>IF(B107&lt;$D$5,B107+1,"")</f>
        <v/>
      </c>
      <c r="C108" s="2" t="str">
        <f>IF(B108&lt;&gt;"",A108-A107,"")</f>
        <v/>
      </c>
      <c r="D108" s="14" t="str">
        <f>IF($B107&lt;$D$5,IF(B107&lt;$G$7,0,$D$4/($D$5-$G$7)),IF($B107=$D$5,$D$4,""))</f>
        <v/>
      </c>
      <c r="E108" s="15" t="str">
        <f>IF(AND($B108&lt;&gt;"",$B108&lt;=$G$4),$G107*C108*$D$6/360,IF(B108&lt;&gt;"",$G107*C108*$G$5/360,IF(AND(B107&lt;&gt;"",B107=$D$5),SUM($E$10:E107),"")))</f>
        <v/>
      </c>
      <c r="F108" s="16" t="str">
        <f t="shared" si="9"/>
        <v/>
      </c>
      <c r="G108" s="14" t="str">
        <f>IF($B108&lt;&gt;"",G107-D108,"")</f>
        <v/>
      </c>
    </row>
    <row r="109" spans="1:7" ht="16.5" customHeight="1">
      <c r="A109" s="3" t="str">
        <f t="shared" si="6"/>
        <v/>
      </c>
      <c r="B109" s="4" t="str">
        <f t="shared" si="7"/>
        <v/>
      </c>
      <c r="C109" s="2" t="str">
        <f t="shared" si="8"/>
        <v/>
      </c>
      <c r="D109" s="14" t="str">
        <f t="shared" si="11"/>
        <v/>
      </c>
      <c r="E109" s="15" t="str">
        <f>IF(AND($B109&lt;&gt;"",$B109&lt;=$G$4),$G108*C109*$D$6/360,IF(B109&lt;&gt;"",$G108*C109*$G$5/360,IF(AND(B108&lt;&gt;"",B108=$D$5),SUM($E$10:E108),"")))</f>
        <v/>
      </c>
      <c r="F109" s="16" t="str">
        <f t="shared" si="9"/>
        <v/>
      </c>
      <c r="G109" s="14" t="str">
        <f t="shared" si="10"/>
        <v/>
      </c>
    </row>
    <row r="110" spans="1:7" ht="16.5" customHeight="1">
      <c r="A110" s="3" t="str">
        <f t="shared" si="6"/>
        <v/>
      </c>
      <c r="B110" s="4" t="str">
        <f t="shared" si="7"/>
        <v/>
      </c>
      <c r="C110" s="2" t="str">
        <f t="shared" si="8"/>
        <v/>
      </c>
      <c r="D110" s="14" t="str">
        <f t="shared" si="11"/>
        <v/>
      </c>
      <c r="E110" s="15" t="str">
        <f>IF(AND($B110&lt;&gt;"",$B110&lt;=$G$4),$G109*C110*$D$6/360,IF(B110&lt;&gt;"",$G109*C110*$G$5/360,IF(AND(B109&lt;&gt;"",B109=$D$5),SUM($E$10:E109),"")))</f>
        <v/>
      </c>
      <c r="F110" s="16" t="str">
        <f t="shared" si="9"/>
        <v/>
      </c>
      <c r="G110" s="14" t="str">
        <f t="shared" si="10"/>
        <v/>
      </c>
    </row>
    <row r="111" spans="1:7" ht="16.5" customHeight="1">
      <c r="A111" s="3" t="str">
        <f t="shared" si="6"/>
        <v/>
      </c>
      <c r="B111" s="4" t="str">
        <f t="shared" si="7"/>
        <v/>
      </c>
      <c r="C111" s="2" t="str">
        <f t="shared" si="8"/>
        <v/>
      </c>
      <c r="D111" s="14" t="str">
        <f t="shared" si="11"/>
        <v/>
      </c>
      <c r="E111" s="15" t="str">
        <f>IF(AND($B111&lt;&gt;"",$B111&lt;=$G$4),$G110*C111*$D$6/360,IF(B111&lt;&gt;"",$G110*C111*$G$5/360,IF(AND(B110&lt;&gt;"",B110=$D$5),SUM($E$10:E110),"")))</f>
        <v/>
      </c>
      <c r="F111" s="16" t="str">
        <f t="shared" si="9"/>
        <v/>
      </c>
      <c r="G111" s="14" t="str">
        <f t="shared" si="10"/>
        <v/>
      </c>
    </row>
    <row r="112" spans="1:7" ht="16.5" customHeight="1">
      <c r="A112" s="3" t="str">
        <f t="shared" si="6"/>
        <v/>
      </c>
      <c r="B112" s="4" t="str">
        <f t="shared" si="7"/>
        <v/>
      </c>
      <c r="C112" s="2" t="str">
        <f t="shared" si="8"/>
        <v/>
      </c>
      <c r="D112" s="14" t="str">
        <f t="shared" si="11"/>
        <v/>
      </c>
      <c r="E112" s="15" t="str">
        <f>IF(AND($B112&lt;&gt;"",$B112&lt;=$G$4),$G111*C112*$D$6/360,IF(B112&lt;&gt;"",$G111*C112*$G$5/360,IF(AND(B111&lt;&gt;"",B111=$D$5),SUM($E$10:E111),"")))</f>
        <v/>
      </c>
      <c r="F112" s="16" t="str">
        <f t="shared" si="9"/>
        <v/>
      </c>
      <c r="G112" s="14" t="str">
        <f t="shared" si="10"/>
        <v/>
      </c>
    </row>
    <row r="113" spans="1:7" ht="16.5" customHeight="1">
      <c r="A113" s="3" t="str">
        <f t="shared" si="6"/>
        <v/>
      </c>
      <c r="B113" s="4" t="str">
        <f t="shared" si="7"/>
        <v/>
      </c>
      <c r="C113" s="2" t="str">
        <f t="shared" si="8"/>
        <v/>
      </c>
      <c r="D113" s="14" t="str">
        <f t="shared" si="11"/>
        <v/>
      </c>
      <c r="E113" s="15" t="str">
        <f>IF(AND($B113&lt;&gt;"",$B113&lt;=$G$4),$G112*C113*$D$6/360,IF(B113&lt;&gt;"",$G112*C113*$G$5/360,IF(AND(B112&lt;&gt;"",B112=$D$5),SUM($E$10:E112),"")))</f>
        <v/>
      </c>
      <c r="F113" s="16" t="str">
        <f t="shared" si="9"/>
        <v/>
      </c>
      <c r="G113" s="14" t="str">
        <f t="shared" si="10"/>
        <v/>
      </c>
    </row>
    <row r="114" spans="1:7" ht="16.5" customHeight="1">
      <c r="A114" s="3" t="str">
        <f t="shared" si="6"/>
        <v/>
      </c>
      <c r="B114" s="4" t="str">
        <f t="shared" si="7"/>
        <v/>
      </c>
      <c r="C114" s="2" t="str">
        <f t="shared" si="8"/>
        <v/>
      </c>
      <c r="D114" s="14" t="str">
        <f t="shared" si="11"/>
        <v/>
      </c>
      <c r="E114" s="15" t="str">
        <f>IF(AND($B114&lt;&gt;"",$B114&lt;=$G$4),$G113*C114*$D$6/360,IF(B114&lt;&gt;"",$G113*C114*$G$5/360,IF(AND(B113&lt;&gt;"",B113=$D$5),SUM($E$10:E113),"")))</f>
        <v/>
      </c>
      <c r="F114" s="16" t="str">
        <f t="shared" si="9"/>
        <v/>
      </c>
      <c r="G114" s="14" t="str">
        <f t="shared" si="10"/>
        <v/>
      </c>
    </row>
    <row r="115" spans="1:7" ht="16.5" customHeight="1">
      <c r="A115" s="3" t="str">
        <f t="shared" si="6"/>
        <v/>
      </c>
      <c r="B115" s="4" t="str">
        <f t="shared" si="7"/>
        <v/>
      </c>
      <c r="C115" s="2" t="str">
        <f t="shared" si="8"/>
        <v/>
      </c>
      <c r="D115" s="14" t="str">
        <f t="shared" si="11"/>
        <v/>
      </c>
      <c r="E115" s="15" t="str">
        <f>IF(AND($B115&lt;&gt;"",$B115&lt;=$G$4),$G114*C115*$D$6/360,IF(B115&lt;&gt;"",$G114*C115*$G$5/360,IF(AND(B114&lt;&gt;"",B114=$D$5),SUM($E$10:E114),"")))</f>
        <v/>
      </c>
      <c r="F115" s="16" t="str">
        <f t="shared" si="9"/>
        <v/>
      </c>
      <c r="G115" s="14" t="str">
        <f t="shared" si="10"/>
        <v/>
      </c>
    </row>
    <row r="116" spans="1:7" ht="16.5" customHeight="1">
      <c r="A116" s="3" t="str">
        <f t="shared" si="6"/>
        <v/>
      </c>
      <c r="B116" s="4" t="str">
        <f t="shared" si="7"/>
        <v/>
      </c>
      <c r="C116" s="2" t="str">
        <f t="shared" si="8"/>
        <v/>
      </c>
      <c r="D116" s="14" t="str">
        <f t="shared" si="11"/>
        <v/>
      </c>
      <c r="E116" s="15" t="str">
        <f>IF(AND($B116&lt;&gt;"",$B116&lt;=$G$4),$G115*C116*$D$6/360,IF(B116&lt;&gt;"",$G115*C116*$G$5/360,IF(AND(B115&lt;&gt;"",B115=$D$5),SUM($E$10:E115),"")))</f>
        <v/>
      </c>
      <c r="F116" s="16" t="str">
        <f t="shared" si="9"/>
        <v/>
      </c>
      <c r="G116" s="14" t="str">
        <f t="shared" si="10"/>
        <v/>
      </c>
    </row>
    <row r="117" spans="1:7" ht="16.5" customHeight="1">
      <c r="A117" s="3" t="str">
        <f t="shared" si="6"/>
        <v/>
      </c>
      <c r="B117" s="4" t="str">
        <f t="shared" si="7"/>
        <v/>
      </c>
      <c r="C117" s="2" t="str">
        <f t="shared" si="8"/>
        <v/>
      </c>
      <c r="D117" s="14" t="str">
        <f t="shared" si="11"/>
        <v/>
      </c>
      <c r="E117" s="15" t="str">
        <f>IF(AND($B117&lt;&gt;"",$B117&lt;=$G$4),$G116*C117*$D$6/360,IF(B117&lt;&gt;"",$G116*C117*$G$5/360,IF(AND(B116&lt;&gt;"",B116=$D$5),SUM($E$10:E116),"")))</f>
        <v/>
      </c>
      <c r="F117" s="16" t="str">
        <f t="shared" si="9"/>
        <v/>
      </c>
      <c r="G117" s="14" t="str">
        <f t="shared" si="10"/>
        <v/>
      </c>
    </row>
    <row r="118" spans="1:7" ht="16.5" customHeight="1">
      <c r="A118" s="3" t="str">
        <f t="shared" si="6"/>
        <v/>
      </c>
      <c r="B118" s="4" t="str">
        <f t="shared" si="7"/>
        <v/>
      </c>
      <c r="C118" s="2" t="str">
        <f t="shared" si="8"/>
        <v/>
      </c>
      <c r="D118" s="14" t="str">
        <f t="shared" si="11"/>
        <v/>
      </c>
      <c r="E118" s="15" t="str">
        <f>IF(AND($B118&lt;&gt;"",$B118&lt;=$G$4),$G117*C118*$D$6/360,IF(B118&lt;&gt;"",$G117*C118*$G$5/360,IF(AND(B117&lt;&gt;"",B117=$D$5),SUM($E$10:E117),"")))</f>
        <v/>
      </c>
      <c r="F118" s="16" t="str">
        <f t="shared" si="9"/>
        <v/>
      </c>
      <c r="G118" s="14" t="str">
        <f t="shared" si="10"/>
        <v/>
      </c>
    </row>
    <row r="119" spans="1:7" ht="16.5" customHeight="1">
      <c r="A119" s="3" t="str">
        <f t="shared" si="6"/>
        <v/>
      </c>
      <c r="B119" s="4" t="str">
        <f t="shared" si="7"/>
        <v/>
      </c>
      <c r="C119" s="2" t="str">
        <f t="shared" si="8"/>
        <v/>
      </c>
      <c r="D119" s="14" t="str">
        <f t="shared" si="11"/>
        <v/>
      </c>
      <c r="E119" s="15" t="str">
        <f>IF(AND($B119&lt;&gt;"",$B119&lt;=$G$4),$G118*C119*$D$6/360,IF(B119&lt;&gt;"",$G118*C119*$G$5/360,IF(AND(B118&lt;&gt;"",B118=$D$5),SUM($E$10:E118),"")))</f>
        <v/>
      </c>
      <c r="F119" s="16" t="str">
        <f t="shared" si="9"/>
        <v/>
      </c>
      <c r="G119" s="14" t="str">
        <f t="shared" si="10"/>
        <v/>
      </c>
    </row>
    <row r="120" spans="1:7" ht="16.5" customHeight="1">
      <c r="A120" s="3" t="str">
        <f t="shared" si="6"/>
        <v/>
      </c>
      <c r="B120" s="4" t="str">
        <f t="shared" si="7"/>
        <v/>
      </c>
      <c r="C120" s="2" t="str">
        <f t="shared" si="8"/>
        <v/>
      </c>
      <c r="D120" s="14" t="str">
        <f t="shared" si="11"/>
        <v/>
      </c>
      <c r="E120" s="15" t="str">
        <f>IF(AND($B120&lt;&gt;"",$B120&lt;=$G$4),$G119*C120*$D$6/360,IF(B120&lt;&gt;"",$G119*C120*$G$5/360,IF(AND(B119&lt;&gt;"",B119=$D$5),SUM($E$10:E119),"")))</f>
        <v/>
      </c>
      <c r="F120" s="16" t="str">
        <f t="shared" si="9"/>
        <v/>
      </c>
      <c r="G120" s="14" t="str">
        <f t="shared" si="10"/>
        <v/>
      </c>
    </row>
    <row r="121" spans="1:7" ht="16.5" customHeight="1">
      <c r="A121" s="3" t="str">
        <f t="shared" si="6"/>
        <v/>
      </c>
      <c r="B121" s="4" t="str">
        <f t="shared" si="7"/>
        <v/>
      </c>
      <c r="C121" s="2" t="str">
        <f t="shared" si="8"/>
        <v/>
      </c>
      <c r="D121" s="14" t="str">
        <f t="shared" si="11"/>
        <v/>
      </c>
      <c r="E121" s="15" t="str">
        <f>IF(AND($B121&lt;&gt;"",$B121&lt;=$G$4),$G120*C121*$D$6/360,IF(B121&lt;&gt;"",$G120*C121*$G$5/360,IF(AND(B120&lt;&gt;"",B120=$D$5),SUM($E$10:E120),"")))</f>
        <v/>
      </c>
      <c r="F121" s="16" t="str">
        <f t="shared" si="9"/>
        <v/>
      </c>
      <c r="G121" s="14" t="str">
        <f t="shared" si="10"/>
        <v/>
      </c>
    </row>
    <row r="122" spans="1:7" ht="16.5" customHeight="1">
      <c r="A122" s="3" t="str">
        <f t="shared" si="6"/>
        <v/>
      </c>
      <c r="B122" s="4" t="str">
        <f t="shared" si="7"/>
        <v/>
      </c>
      <c r="C122" s="2" t="str">
        <f t="shared" si="8"/>
        <v/>
      </c>
      <c r="D122" s="14" t="str">
        <f t="shared" si="11"/>
        <v/>
      </c>
      <c r="E122" s="15" t="str">
        <f>IF(AND($B122&lt;&gt;"",$B122&lt;=$G$4),$G121*C122*$D$6/360,IF(B122&lt;&gt;"",$G121*C122*$G$5/360,IF(AND(B121&lt;&gt;"",B121=$D$5),SUM($E$10:E121),"")))</f>
        <v/>
      </c>
      <c r="F122" s="16" t="str">
        <f t="shared" si="9"/>
        <v/>
      </c>
      <c r="G122" s="14" t="str">
        <f t="shared" si="10"/>
        <v/>
      </c>
    </row>
    <row r="123" spans="1:7" ht="16.5" customHeight="1">
      <c r="A123" s="3" t="str">
        <f t="shared" si="6"/>
        <v/>
      </c>
      <c r="B123" s="4" t="str">
        <f t="shared" si="7"/>
        <v/>
      </c>
      <c r="C123" s="2" t="str">
        <f t="shared" si="8"/>
        <v/>
      </c>
      <c r="D123" s="14" t="str">
        <f t="shared" si="11"/>
        <v/>
      </c>
      <c r="E123" s="15" t="str">
        <f>IF(AND($B123&lt;&gt;"",$B123&lt;=$G$4),$G122*C123*$D$6/360,IF(B123&lt;&gt;"",$G122*C123*$G$5/360,IF(AND(B122&lt;&gt;"",B122=$D$5),SUM($E$10:E122),"")))</f>
        <v/>
      </c>
      <c r="F123" s="16" t="str">
        <f t="shared" si="9"/>
        <v/>
      </c>
      <c r="G123" s="14" t="str">
        <f t="shared" si="10"/>
        <v/>
      </c>
    </row>
    <row r="124" spans="1:7" ht="16.5" customHeight="1">
      <c r="A124" s="3" t="str">
        <f t="shared" si="6"/>
        <v/>
      </c>
      <c r="B124" s="4" t="str">
        <f t="shared" si="7"/>
        <v/>
      </c>
      <c r="C124" s="2" t="str">
        <f t="shared" si="8"/>
        <v/>
      </c>
      <c r="D124" s="14" t="str">
        <f t="shared" si="11"/>
        <v/>
      </c>
      <c r="E124" s="15" t="str">
        <f>IF(AND($B124&lt;&gt;"",$B124&lt;=$G$4),$G123*C124*$D$6/360,IF(B124&lt;&gt;"",$G123*C124*$G$5/360,IF(AND(B123&lt;&gt;"",B123=$D$5),SUM($E$10:E123),"")))</f>
        <v/>
      </c>
      <c r="F124" s="16" t="str">
        <f t="shared" si="9"/>
        <v/>
      </c>
      <c r="G124" s="14" t="str">
        <f t="shared" si="10"/>
        <v/>
      </c>
    </row>
    <row r="125" spans="1:7" ht="16.5" customHeight="1">
      <c r="A125" s="3" t="str">
        <f t="shared" si="6"/>
        <v/>
      </c>
      <c r="B125" s="4" t="str">
        <f t="shared" si="7"/>
        <v/>
      </c>
      <c r="C125" s="2" t="str">
        <f t="shared" si="8"/>
        <v/>
      </c>
      <c r="D125" s="14" t="str">
        <f t="shared" si="11"/>
        <v/>
      </c>
      <c r="E125" s="15" t="str">
        <f>IF(AND($B125&lt;&gt;"",$B125&lt;=$G$4),$G124*C125*$D$6/360,IF(B125&lt;&gt;"",$G124*C125*$G$5/360,IF(AND(B124&lt;&gt;"",B124=$D$5),SUM($E$10:E124),"")))</f>
        <v/>
      </c>
      <c r="F125" s="16" t="str">
        <f t="shared" si="9"/>
        <v/>
      </c>
      <c r="G125" s="14" t="str">
        <f t="shared" si="10"/>
        <v/>
      </c>
    </row>
    <row r="126" spans="1:7" ht="16.5" customHeight="1">
      <c r="A126" s="3" t="str">
        <f t="shared" si="6"/>
        <v/>
      </c>
      <c r="B126" s="4" t="str">
        <f t="shared" si="7"/>
        <v/>
      </c>
      <c r="C126" s="2" t="str">
        <f t="shared" si="8"/>
        <v/>
      </c>
      <c r="D126" s="14" t="str">
        <f t="shared" si="11"/>
        <v/>
      </c>
      <c r="E126" s="15" t="str">
        <f>IF(AND($B126&lt;&gt;"",$B126&lt;=$G$4),$G125*C126*$D$6/360,IF(B126&lt;&gt;"",$G125*C126*$G$5/360,IF(AND(B125&lt;&gt;"",B125=$D$5),SUM($E$10:E125),"")))</f>
        <v/>
      </c>
      <c r="F126" s="16" t="str">
        <f t="shared" si="9"/>
        <v/>
      </c>
      <c r="G126" s="14" t="str">
        <f t="shared" si="10"/>
        <v/>
      </c>
    </row>
    <row r="127" spans="1:7" ht="16.5" customHeight="1">
      <c r="A127" s="3" t="str">
        <f t="shared" si="6"/>
        <v/>
      </c>
      <c r="B127" s="4" t="str">
        <f t="shared" si="7"/>
        <v/>
      </c>
      <c r="C127" s="2" t="str">
        <f t="shared" si="8"/>
        <v/>
      </c>
      <c r="D127" s="14" t="str">
        <f t="shared" si="11"/>
        <v/>
      </c>
      <c r="E127" s="15" t="str">
        <f>IF(AND($B127&lt;&gt;"",$B127&lt;=$G$4),$G126*C127*$D$6/360,IF(B127&lt;&gt;"",$G126*C127*$G$5/360,IF(AND(B126&lt;&gt;"",B126=$D$5),SUM($E$10:E126),"")))</f>
        <v/>
      </c>
      <c r="F127" s="16" t="str">
        <f t="shared" si="9"/>
        <v/>
      </c>
      <c r="G127" s="14" t="str">
        <f t="shared" si="10"/>
        <v/>
      </c>
    </row>
    <row r="128" spans="1:7" ht="16.5" customHeight="1">
      <c r="A128" s="3" t="str">
        <f t="shared" si="6"/>
        <v/>
      </c>
      <c r="B128" s="4" t="str">
        <f t="shared" si="7"/>
        <v/>
      </c>
      <c r="C128" s="2" t="str">
        <f t="shared" si="8"/>
        <v/>
      </c>
      <c r="D128" s="14" t="str">
        <f t="shared" si="11"/>
        <v/>
      </c>
      <c r="E128" s="15" t="str">
        <f>IF(AND($B128&lt;&gt;"",$B128&lt;=$G$4),$G127*C128*$D$6/360,IF(B128&lt;&gt;"",$G127*C128*$G$5/360,IF(AND(B127&lt;&gt;"",B127=$D$5),SUM($E$10:E127),"")))</f>
        <v/>
      </c>
      <c r="F128" s="16" t="str">
        <f t="shared" si="9"/>
        <v/>
      </c>
      <c r="G128" s="14" t="str">
        <f t="shared" si="10"/>
        <v/>
      </c>
    </row>
    <row r="129" spans="1:7" ht="16.5" customHeight="1">
      <c r="A129" s="3" t="str">
        <f t="shared" si="6"/>
        <v/>
      </c>
      <c r="B129" s="4" t="str">
        <f t="shared" si="7"/>
        <v/>
      </c>
      <c r="C129" s="2" t="str">
        <f t="shared" si="8"/>
        <v/>
      </c>
      <c r="D129" s="14" t="str">
        <f t="shared" si="11"/>
        <v/>
      </c>
      <c r="E129" s="15" t="str">
        <f>IF(AND($B129&lt;&gt;"",$B129&lt;=$G$4),$G128*C129*$D$6/360,IF(B129&lt;&gt;"",$G128*C129*$G$5/360,IF(AND(B128&lt;&gt;"",B128=$D$5),SUM($E$10:E128),"")))</f>
        <v/>
      </c>
      <c r="F129" s="16" t="str">
        <f t="shared" si="9"/>
        <v/>
      </c>
      <c r="G129" s="14" t="str">
        <f t="shared" si="10"/>
        <v/>
      </c>
    </row>
    <row r="130" spans="1:7" ht="16.5" customHeight="1">
      <c r="A130" s="3" t="str">
        <f t="shared" si="6"/>
        <v/>
      </c>
      <c r="B130" s="4" t="str">
        <f t="shared" si="7"/>
        <v/>
      </c>
      <c r="C130" s="2" t="str">
        <f t="shared" si="8"/>
        <v/>
      </c>
      <c r="D130" s="14" t="str">
        <f t="shared" si="11"/>
        <v/>
      </c>
      <c r="E130" s="15" t="str">
        <f>IF(AND($B130&lt;&gt;"",$B130&lt;=$G$4),$G129*C130*$D$6/360,IF(B130&lt;&gt;"",$G129*C130*$G$5/360,IF(AND(B129&lt;&gt;"",B129=$D$5),SUM($E$10:E129),"")))</f>
        <v/>
      </c>
      <c r="F130" s="16" t="str">
        <f t="shared" si="9"/>
        <v/>
      </c>
      <c r="G130" s="14" t="str">
        <f t="shared" si="10"/>
        <v/>
      </c>
    </row>
    <row r="131" spans="1:7" ht="16.5" customHeight="1">
      <c r="A131" s="3" t="str">
        <f t="shared" si="6"/>
        <v/>
      </c>
      <c r="B131" s="4" t="str">
        <f t="shared" si="7"/>
        <v/>
      </c>
      <c r="C131" s="2" t="str">
        <f t="shared" si="8"/>
        <v/>
      </c>
      <c r="D131" s="14" t="str">
        <f t="shared" si="11"/>
        <v/>
      </c>
      <c r="E131" s="15" t="str">
        <f>IF(AND($B131&lt;&gt;"",$B131&lt;=$G$4),$G130*C131*$D$6/360,IF(B131&lt;&gt;"",$G130*C131*$G$5/360,IF(AND(B130&lt;&gt;"",B130=$D$5),SUM($E$10:E130),"")))</f>
        <v/>
      </c>
      <c r="F131" s="16" t="str">
        <f t="shared" si="9"/>
        <v/>
      </c>
      <c r="G131" s="14" t="str">
        <f t="shared" si="10"/>
        <v/>
      </c>
    </row>
    <row r="132" spans="1:7" ht="16.5" customHeight="1">
      <c r="A132" s="3" t="str">
        <f t="shared" si="6"/>
        <v/>
      </c>
      <c r="B132" s="4" t="str">
        <f t="shared" si="7"/>
        <v/>
      </c>
      <c r="C132" s="2" t="str">
        <f t="shared" si="8"/>
        <v/>
      </c>
      <c r="D132" s="14" t="str">
        <f t="shared" si="11"/>
        <v/>
      </c>
      <c r="E132" s="15" t="str">
        <f>IF(AND($B132&lt;&gt;"",$B132&lt;=$G$4),$G131*C132*$D$6/360,IF(B132&lt;&gt;"",$G131*C132*$G$5/360,IF(AND(B131&lt;&gt;"",B131=$D$5),SUM($E$10:E131),"")))</f>
        <v/>
      </c>
      <c r="F132" s="16" t="str">
        <f t="shared" si="9"/>
        <v/>
      </c>
      <c r="G132" s="14" t="str">
        <f t="shared" si="10"/>
        <v/>
      </c>
    </row>
    <row r="133" spans="1:7" ht="16.5" customHeight="1">
      <c r="A133" s="3" t="str">
        <f t="shared" si="6"/>
        <v/>
      </c>
      <c r="B133" s="4" t="str">
        <f t="shared" si="7"/>
        <v/>
      </c>
      <c r="C133" s="2" t="str">
        <f t="shared" si="8"/>
        <v/>
      </c>
      <c r="D133" s="14" t="str">
        <f t="shared" si="11"/>
        <v/>
      </c>
      <c r="E133" s="15" t="str">
        <f>IF(AND($B133&lt;&gt;"",$B133&lt;=$G$4),$G132*C133*$D$6/360,IF(B133&lt;&gt;"",$G132*C133*$G$5/360,IF(AND(B132&lt;&gt;"",B132=$D$5),SUM($E$10:E132),"")))</f>
        <v/>
      </c>
      <c r="F133" s="16" t="str">
        <f t="shared" si="9"/>
        <v/>
      </c>
      <c r="G133" s="14" t="str">
        <f t="shared" si="10"/>
        <v/>
      </c>
    </row>
    <row r="134" spans="1:7" ht="16.5" customHeight="1">
      <c r="A134" s="3" t="str">
        <f t="shared" si="6"/>
        <v/>
      </c>
      <c r="B134" s="4" t="str">
        <f t="shared" si="7"/>
        <v/>
      </c>
      <c r="C134" s="2" t="str">
        <f t="shared" si="8"/>
        <v/>
      </c>
      <c r="D134" s="14" t="str">
        <f t="shared" si="11"/>
        <v/>
      </c>
      <c r="E134" s="15" t="str">
        <f>IF(AND($B134&lt;&gt;"",$B134&lt;=$G$4),$G133*C134*$D$6/360,IF(B134&lt;&gt;"",$G133*C134*$G$5/360,IF(AND(B133&lt;&gt;"",B133=$D$5),SUM($E$10:E133),"")))</f>
        <v/>
      </c>
      <c r="F134" s="16" t="str">
        <f t="shared" si="9"/>
        <v/>
      </c>
      <c r="G134" s="14" t="str">
        <f t="shared" si="10"/>
        <v/>
      </c>
    </row>
    <row r="135" spans="1:7" ht="16.5" customHeight="1">
      <c r="A135" s="3" t="str">
        <f t="shared" si="6"/>
        <v/>
      </c>
      <c r="B135" s="4" t="str">
        <f t="shared" si="7"/>
        <v/>
      </c>
      <c r="C135" s="2" t="str">
        <f t="shared" si="8"/>
        <v/>
      </c>
      <c r="D135" s="14" t="str">
        <f t="shared" si="11"/>
        <v/>
      </c>
      <c r="E135" s="15" t="str">
        <f>IF(AND($B135&lt;&gt;"",$B135&lt;=$G$4),$G134*C135*$D$6/360,IF(B135&lt;&gt;"",$G134*C135*$G$5/360,IF(AND(B134&lt;&gt;"",B134=$D$5),SUM($E$10:E134),"")))</f>
        <v/>
      </c>
      <c r="F135" s="16" t="str">
        <f t="shared" si="9"/>
        <v/>
      </c>
      <c r="G135" s="14" t="str">
        <f t="shared" si="10"/>
        <v/>
      </c>
    </row>
    <row r="136" spans="1:7" ht="16.5" customHeight="1">
      <c r="A136" s="3" t="str">
        <f t="shared" si="6"/>
        <v/>
      </c>
      <c r="B136" s="4" t="str">
        <f t="shared" si="7"/>
        <v/>
      </c>
      <c r="C136" s="2" t="str">
        <f t="shared" si="8"/>
        <v/>
      </c>
      <c r="D136" s="14" t="str">
        <f t="shared" si="11"/>
        <v/>
      </c>
      <c r="E136" s="15" t="str">
        <f>IF(AND($B136&lt;&gt;"",$B136&lt;=$G$4),$G135*C136*$D$6/360,IF(B136&lt;&gt;"",$G135*C136*$G$5/360,IF(AND(B135&lt;&gt;"",B135=$D$5),SUM($E$10:E135),"")))</f>
        <v/>
      </c>
      <c r="F136" s="16" t="str">
        <f t="shared" si="9"/>
        <v/>
      </c>
      <c r="G136" s="14" t="str">
        <f t="shared" si="10"/>
        <v/>
      </c>
    </row>
    <row r="137" spans="1:7" ht="16.5" customHeight="1">
      <c r="A137" s="3" t="str">
        <f t="shared" si="6"/>
        <v/>
      </c>
      <c r="B137" s="4" t="str">
        <f t="shared" si="7"/>
        <v/>
      </c>
      <c r="C137" s="2" t="str">
        <f t="shared" si="8"/>
        <v/>
      </c>
      <c r="D137" s="14" t="str">
        <f t="shared" si="11"/>
        <v/>
      </c>
      <c r="E137" s="15" t="str">
        <f>IF(AND($B137&lt;&gt;"",$B137&lt;=$G$4),$G136*C137*$D$6/360,IF(B137&lt;&gt;"",$G136*C137*$G$5/360,IF(AND(B136&lt;&gt;"",B136=$D$5),SUM($E$10:E136),"")))</f>
        <v/>
      </c>
      <c r="F137" s="16" t="str">
        <f t="shared" si="9"/>
        <v/>
      </c>
      <c r="G137" s="14" t="str">
        <f t="shared" si="10"/>
        <v/>
      </c>
    </row>
    <row r="138" spans="1:7" ht="16.5" customHeight="1">
      <c r="A138" s="3" t="str">
        <f t="shared" si="6"/>
        <v/>
      </c>
      <c r="B138" s="4" t="str">
        <f t="shared" si="7"/>
        <v/>
      </c>
      <c r="C138" s="2" t="str">
        <f t="shared" si="8"/>
        <v/>
      </c>
      <c r="D138" s="14" t="str">
        <f t="shared" si="11"/>
        <v/>
      </c>
      <c r="E138" s="15" t="str">
        <f>IF(AND($B138&lt;&gt;"",$B138&lt;=$G$4),$G137*C138*$D$6/360,IF(B138&lt;&gt;"",$G137*C138*$G$5/360,IF(AND(B137&lt;&gt;"",B137=$D$5),SUM($E$10:E137),"")))</f>
        <v/>
      </c>
      <c r="F138" s="16" t="str">
        <f t="shared" si="9"/>
        <v/>
      </c>
      <c r="G138" s="14" t="str">
        <f t="shared" si="10"/>
        <v/>
      </c>
    </row>
    <row r="139" spans="1:7" ht="16.5" customHeight="1">
      <c r="A139" s="3" t="str">
        <f t="shared" ref="A139:A202" si="12">IF(B138&lt;$D$5,DATE(YEAR(A138),MONTH(A138)+1,DAY(A138)),IF(B138=$D$5,"Tổng",""))</f>
        <v/>
      </c>
      <c r="B139" s="4" t="str">
        <f t="shared" ref="B139:B202" si="13">IF(B138&lt;$D$5,B138+1,"")</f>
        <v/>
      </c>
      <c r="C139" s="2" t="str">
        <f t="shared" si="8"/>
        <v/>
      </c>
      <c r="D139" s="14" t="str">
        <f t="shared" si="11"/>
        <v/>
      </c>
      <c r="E139" s="15" t="str">
        <f>IF(AND($B139&lt;&gt;"",$B139&lt;=$G$4),$G138*C139*$D$6/360,IF(B139&lt;&gt;"",$G138*C139*$G$5/360,IF(AND(B138&lt;&gt;"",B138=$D$5),SUM($E$10:E138),"")))</f>
        <v/>
      </c>
      <c r="F139" s="16" t="str">
        <f t="shared" si="9"/>
        <v/>
      </c>
      <c r="G139" s="14" t="str">
        <f t="shared" si="10"/>
        <v/>
      </c>
    </row>
    <row r="140" spans="1:7" ht="16.5" customHeight="1">
      <c r="A140" s="3" t="str">
        <f t="shared" si="12"/>
        <v/>
      </c>
      <c r="B140" s="4" t="str">
        <f t="shared" si="13"/>
        <v/>
      </c>
      <c r="C140" s="2" t="str">
        <f t="shared" ref="C140:C203" si="14">IF(B140&lt;&gt;"",A140-A139,"")</f>
        <v/>
      </c>
      <c r="D140" s="14" t="str">
        <f t="shared" si="11"/>
        <v/>
      </c>
      <c r="E140" s="15" t="str">
        <f>IF(AND($B140&lt;&gt;"",$B140&lt;=$G$4),$G139*C140*$D$6/360,IF(B140&lt;&gt;"",$G139*C140*$G$5/360,IF(AND(B139&lt;&gt;"",B139=$D$5),SUM($E$10:E139),"")))</f>
        <v/>
      </c>
      <c r="F140" s="16" t="str">
        <f t="shared" si="9"/>
        <v/>
      </c>
      <c r="G140" s="14" t="str">
        <f t="shared" si="10"/>
        <v/>
      </c>
    </row>
    <row r="141" spans="1:7" ht="16.5" customHeight="1">
      <c r="A141" s="3" t="str">
        <f t="shared" si="12"/>
        <v/>
      </c>
      <c r="B141" s="4" t="str">
        <f t="shared" si="13"/>
        <v/>
      </c>
      <c r="C141" s="2" t="str">
        <f t="shared" si="14"/>
        <v/>
      </c>
      <c r="D141" s="14" t="str">
        <f t="shared" si="11"/>
        <v/>
      </c>
      <c r="E141" s="15" t="str">
        <f>IF(AND($B141&lt;&gt;"",$B141&lt;=$G$4),$G140*C141*$D$6/360,IF(B141&lt;&gt;"",$G140*C141*$G$5/360,IF(AND(B140&lt;&gt;"",B140=$D$5),SUM($E$10:E140),"")))</f>
        <v/>
      </c>
      <c r="F141" s="16" t="str">
        <f t="shared" ref="F141:F204" si="15">IF(D141&lt;&gt;"",D141+E141,"")</f>
        <v/>
      </c>
      <c r="G141" s="14" t="str">
        <f t="shared" ref="G141:G204" si="16">IF($B141&lt;&gt;"",G140-D141,"")</f>
        <v/>
      </c>
    </row>
    <row r="142" spans="1:7" ht="16.5" customHeight="1">
      <c r="A142" s="3" t="str">
        <f t="shared" si="12"/>
        <v/>
      </c>
      <c r="B142" s="4" t="str">
        <f t="shared" si="13"/>
        <v/>
      </c>
      <c r="C142" s="2" t="str">
        <f t="shared" si="14"/>
        <v/>
      </c>
      <c r="D142" s="14" t="str">
        <f t="shared" si="11"/>
        <v/>
      </c>
      <c r="E142" s="15" t="str">
        <f>IF(AND($B142&lt;&gt;"",$B142&lt;=$G$4),$G141*C142*$D$6/360,IF(B142&lt;&gt;"",$G141*C142*$G$5/360,IF(AND(B141&lt;&gt;"",B141=$D$5),SUM($E$10:E141),"")))</f>
        <v/>
      </c>
      <c r="F142" s="16" t="str">
        <f t="shared" si="15"/>
        <v/>
      </c>
      <c r="G142" s="14" t="str">
        <f t="shared" si="16"/>
        <v/>
      </c>
    </row>
    <row r="143" spans="1:7" ht="16.5" customHeight="1">
      <c r="A143" s="3" t="str">
        <f t="shared" si="12"/>
        <v/>
      </c>
      <c r="B143" s="4" t="str">
        <f t="shared" si="13"/>
        <v/>
      </c>
      <c r="C143" s="2" t="str">
        <f t="shared" si="14"/>
        <v/>
      </c>
      <c r="D143" s="14" t="str">
        <f t="shared" ref="D143:D195" si="17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16" t="str">
        <f t="shared" si="15"/>
        <v/>
      </c>
      <c r="G143" s="14" t="str">
        <f t="shared" si="16"/>
        <v/>
      </c>
    </row>
    <row r="144" spans="1:7" ht="16.5" customHeight="1">
      <c r="A144" s="3" t="str">
        <f t="shared" si="12"/>
        <v/>
      </c>
      <c r="B144" s="4" t="str">
        <f t="shared" si="13"/>
        <v/>
      </c>
      <c r="C144" s="2" t="str">
        <f t="shared" si="14"/>
        <v/>
      </c>
      <c r="D144" s="14" t="str">
        <f t="shared" si="17"/>
        <v/>
      </c>
      <c r="E144" s="15" t="str">
        <f>IF(AND($B144&lt;&gt;"",$B144&lt;=$G$4),$G143*C144*$D$6/360,IF(B144&lt;&gt;"",$G143*C144*$G$5/360,IF(AND(B143&lt;&gt;"",B143=$D$5),SUM($E$10:E143),"")))</f>
        <v/>
      </c>
      <c r="F144" s="16" t="str">
        <f t="shared" si="15"/>
        <v/>
      </c>
      <c r="G144" s="14" t="str">
        <f t="shared" si="16"/>
        <v/>
      </c>
    </row>
    <row r="145" spans="1:7" ht="16.5" customHeight="1">
      <c r="A145" s="3" t="str">
        <f t="shared" si="12"/>
        <v/>
      </c>
      <c r="B145" s="4" t="str">
        <f t="shared" si="13"/>
        <v/>
      </c>
      <c r="C145" s="2" t="str">
        <f t="shared" si="14"/>
        <v/>
      </c>
      <c r="D145" s="14" t="str">
        <f t="shared" si="17"/>
        <v/>
      </c>
      <c r="E145" s="15" t="str">
        <f>IF(AND($B145&lt;&gt;"",$B145&lt;=$G$4),$G144*C145*$D$6/360,IF(B145&lt;&gt;"",$G144*C145*$G$5/360,IF(AND(B144&lt;&gt;"",B144=$D$5),SUM($E$10:E144),"")))</f>
        <v/>
      </c>
      <c r="F145" s="16" t="str">
        <f t="shared" si="15"/>
        <v/>
      </c>
      <c r="G145" s="14" t="str">
        <f t="shared" si="16"/>
        <v/>
      </c>
    </row>
    <row r="146" spans="1:7" ht="16.5" customHeight="1">
      <c r="A146" s="3" t="str">
        <f t="shared" si="12"/>
        <v/>
      </c>
      <c r="B146" s="4" t="str">
        <f t="shared" si="13"/>
        <v/>
      </c>
      <c r="C146" s="2" t="str">
        <f t="shared" si="14"/>
        <v/>
      </c>
      <c r="D146" s="14" t="str">
        <f t="shared" si="17"/>
        <v/>
      </c>
      <c r="E146" s="15" t="str">
        <f>IF(AND($B146&lt;&gt;"",$B146&lt;=$G$4),$G145*C146*$D$6/360,IF(B146&lt;&gt;"",$G145*C146*$G$5/360,IF(AND(B145&lt;&gt;"",B145=$D$5),SUM($E$10:E145),"")))</f>
        <v/>
      </c>
      <c r="F146" s="16" t="str">
        <f t="shared" si="15"/>
        <v/>
      </c>
      <c r="G146" s="14" t="str">
        <f t="shared" si="16"/>
        <v/>
      </c>
    </row>
    <row r="147" spans="1:7" ht="16.5" customHeight="1">
      <c r="A147" s="3" t="str">
        <f t="shared" si="12"/>
        <v/>
      </c>
      <c r="B147" s="4" t="str">
        <f t="shared" si="13"/>
        <v/>
      </c>
      <c r="C147" s="2" t="str">
        <f t="shared" si="14"/>
        <v/>
      </c>
      <c r="D147" s="14" t="str">
        <f t="shared" si="17"/>
        <v/>
      </c>
      <c r="E147" s="15" t="str">
        <f>IF(AND($B147&lt;&gt;"",$B147&lt;=$G$4),$G146*C147*$D$6/360,IF(B147&lt;&gt;"",$G146*C147*$G$5/360,IF(AND(B146&lt;&gt;"",B146=$D$5),SUM($E$10:E146),"")))</f>
        <v/>
      </c>
      <c r="F147" s="16" t="str">
        <f t="shared" si="15"/>
        <v/>
      </c>
      <c r="G147" s="14" t="str">
        <f t="shared" si="16"/>
        <v/>
      </c>
    </row>
    <row r="148" spans="1:7" ht="16.5" customHeight="1">
      <c r="A148" s="3" t="str">
        <f t="shared" si="12"/>
        <v/>
      </c>
      <c r="B148" s="4" t="str">
        <f t="shared" si="13"/>
        <v/>
      </c>
      <c r="C148" s="2" t="str">
        <f t="shared" si="14"/>
        <v/>
      </c>
      <c r="D148" s="14" t="str">
        <f t="shared" si="17"/>
        <v/>
      </c>
      <c r="E148" s="15" t="str">
        <f>IF(AND($B148&lt;&gt;"",$B148&lt;=$G$4),$G147*C148*$D$6/360,IF(B148&lt;&gt;"",$G147*C148*$G$5/360,IF(AND(B147&lt;&gt;"",B147=$D$5),SUM($E$10:E147),"")))</f>
        <v/>
      </c>
      <c r="F148" s="16" t="str">
        <f t="shared" si="15"/>
        <v/>
      </c>
      <c r="G148" s="14" t="str">
        <f t="shared" si="16"/>
        <v/>
      </c>
    </row>
    <row r="149" spans="1:7" ht="16.5" customHeight="1">
      <c r="A149" s="3" t="str">
        <f t="shared" si="12"/>
        <v/>
      </c>
      <c r="B149" s="4" t="str">
        <f t="shared" si="13"/>
        <v/>
      </c>
      <c r="C149" s="2" t="str">
        <f t="shared" si="14"/>
        <v/>
      </c>
      <c r="D149" s="14" t="str">
        <f t="shared" si="17"/>
        <v/>
      </c>
      <c r="E149" s="15" t="str">
        <f>IF(AND($B149&lt;&gt;"",$B149&lt;=$G$4),$G148*C149*$D$6/360,IF(B149&lt;&gt;"",$G148*C149*$G$5/360,IF(AND(B148&lt;&gt;"",B148=$D$5),SUM($E$10:E148),"")))</f>
        <v/>
      </c>
      <c r="F149" s="16" t="str">
        <f t="shared" si="15"/>
        <v/>
      </c>
      <c r="G149" s="14" t="str">
        <f t="shared" si="16"/>
        <v/>
      </c>
    </row>
    <row r="150" spans="1:7" ht="16.5" customHeight="1">
      <c r="A150" s="3" t="str">
        <f t="shared" si="12"/>
        <v/>
      </c>
      <c r="B150" s="4" t="str">
        <f t="shared" si="13"/>
        <v/>
      </c>
      <c r="C150" s="2" t="str">
        <f t="shared" si="14"/>
        <v/>
      </c>
      <c r="D150" s="14" t="str">
        <f t="shared" si="17"/>
        <v/>
      </c>
      <c r="E150" s="15" t="str">
        <f>IF(AND($B150&lt;&gt;"",$B150&lt;=$G$4),$G149*C150*$D$6/360,IF(B150&lt;&gt;"",$G149*C150*$G$5/360,IF(AND(B149&lt;&gt;"",B149=$D$5),SUM($E$10:E149),"")))</f>
        <v/>
      </c>
      <c r="F150" s="16" t="str">
        <f t="shared" si="15"/>
        <v/>
      </c>
      <c r="G150" s="14" t="str">
        <f t="shared" si="16"/>
        <v/>
      </c>
    </row>
    <row r="151" spans="1:7" ht="16.5" customHeight="1">
      <c r="A151" s="3" t="str">
        <f t="shared" si="12"/>
        <v/>
      </c>
      <c r="B151" s="4" t="str">
        <f t="shared" si="13"/>
        <v/>
      </c>
      <c r="C151" s="2" t="str">
        <f t="shared" si="14"/>
        <v/>
      </c>
      <c r="D151" s="14" t="str">
        <f t="shared" si="17"/>
        <v/>
      </c>
      <c r="E151" s="15" t="str">
        <f>IF(AND($B151&lt;&gt;"",$B151&lt;=$G$4),$G150*C151*$D$6/360,IF(B151&lt;&gt;"",$G150*C151*$G$5/360,IF(AND(B150&lt;&gt;"",B150=$D$5),SUM($E$10:E150),"")))</f>
        <v/>
      </c>
      <c r="F151" s="16" t="str">
        <f t="shared" si="15"/>
        <v/>
      </c>
      <c r="G151" s="14" t="str">
        <f t="shared" si="16"/>
        <v/>
      </c>
    </row>
    <row r="152" spans="1:7" ht="16.5" customHeight="1">
      <c r="A152" s="3" t="str">
        <f t="shared" si="12"/>
        <v/>
      </c>
      <c r="B152" s="4" t="str">
        <f t="shared" si="13"/>
        <v/>
      </c>
      <c r="C152" s="2" t="str">
        <f t="shared" si="14"/>
        <v/>
      </c>
      <c r="D152" s="14" t="str">
        <f t="shared" si="17"/>
        <v/>
      </c>
      <c r="E152" s="15" t="str">
        <f>IF(AND($B152&lt;&gt;"",$B152&lt;=$G$4),$G151*C152*$D$6/360,IF(B152&lt;&gt;"",$G151*C152*$G$5/360,IF(AND(B151&lt;&gt;"",B151=$D$5),SUM($E$10:E151),"")))</f>
        <v/>
      </c>
      <c r="F152" s="16" t="str">
        <f t="shared" si="15"/>
        <v/>
      </c>
      <c r="G152" s="14" t="str">
        <f t="shared" si="16"/>
        <v/>
      </c>
    </row>
    <row r="153" spans="1:7" ht="16.5" customHeight="1">
      <c r="A153" s="3" t="str">
        <f t="shared" si="12"/>
        <v/>
      </c>
      <c r="B153" s="4" t="str">
        <f t="shared" si="13"/>
        <v/>
      </c>
      <c r="C153" s="2" t="str">
        <f t="shared" si="14"/>
        <v/>
      </c>
      <c r="D153" s="14" t="str">
        <f t="shared" si="17"/>
        <v/>
      </c>
      <c r="E153" s="15" t="str">
        <f>IF(AND($B153&lt;&gt;"",$B153&lt;=$G$4),$G152*C153*$D$6/360,IF(B153&lt;&gt;"",$G152*C153*$G$5/360,IF(AND(B152&lt;&gt;"",B152=$D$5),SUM($E$10:E152),"")))</f>
        <v/>
      </c>
      <c r="F153" s="16" t="str">
        <f t="shared" si="15"/>
        <v/>
      </c>
      <c r="G153" s="14" t="str">
        <f t="shared" si="16"/>
        <v/>
      </c>
    </row>
    <row r="154" spans="1:7" ht="16.5" customHeight="1">
      <c r="A154" s="3" t="str">
        <f t="shared" si="12"/>
        <v/>
      </c>
      <c r="B154" s="4" t="str">
        <f t="shared" si="13"/>
        <v/>
      </c>
      <c r="C154" s="2" t="str">
        <f t="shared" si="14"/>
        <v/>
      </c>
      <c r="D154" s="14" t="str">
        <f t="shared" si="17"/>
        <v/>
      </c>
      <c r="E154" s="15" t="str">
        <f>IF(AND($B154&lt;&gt;"",$B154&lt;=$G$4),$G153*C154*$D$6/360,IF(B154&lt;&gt;"",$G153*C154*$G$5/360,IF(AND(B153&lt;&gt;"",B153=$D$5),SUM($E$10:E153),"")))</f>
        <v/>
      </c>
      <c r="F154" s="16" t="str">
        <f t="shared" si="15"/>
        <v/>
      </c>
      <c r="G154" s="14" t="str">
        <f t="shared" si="16"/>
        <v/>
      </c>
    </row>
    <row r="155" spans="1:7" ht="16.5" customHeight="1">
      <c r="A155" s="3" t="str">
        <f t="shared" si="12"/>
        <v/>
      </c>
      <c r="B155" s="4" t="str">
        <f t="shared" si="13"/>
        <v/>
      </c>
      <c r="C155" s="2" t="str">
        <f t="shared" si="14"/>
        <v/>
      </c>
      <c r="D155" s="14" t="str">
        <f t="shared" si="17"/>
        <v/>
      </c>
      <c r="E155" s="15" t="str">
        <f>IF(AND($B155&lt;&gt;"",$B155&lt;=$G$4),$G154*C155*$D$6/360,IF(B155&lt;&gt;"",$G154*C155*$G$5/360,IF(AND(B154&lt;&gt;"",B154=$D$5),SUM($E$10:E154),"")))</f>
        <v/>
      </c>
      <c r="F155" s="16" t="str">
        <f t="shared" si="15"/>
        <v/>
      </c>
      <c r="G155" s="14" t="str">
        <f t="shared" si="16"/>
        <v/>
      </c>
    </row>
    <row r="156" spans="1:7" ht="16.5" customHeight="1">
      <c r="A156" s="3" t="str">
        <f t="shared" si="12"/>
        <v/>
      </c>
      <c r="B156" s="4" t="str">
        <f t="shared" si="13"/>
        <v/>
      </c>
      <c r="C156" s="2" t="str">
        <f t="shared" si="14"/>
        <v/>
      </c>
      <c r="D156" s="14" t="str">
        <f t="shared" si="17"/>
        <v/>
      </c>
      <c r="E156" s="15" t="str">
        <f>IF(AND($B156&lt;&gt;"",$B156&lt;=$G$4),$G155*C156*$D$6/360,IF(B156&lt;&gt;"",$G155*C156*$G$5/360,IF(AND(B155&lt;&gt;"",B155=$D$5),SUM($E$10:E155),"")))</f>
        <v/>
      </c>
      <c r="F156" s="16" t="str">
        <f t="shared" si="15"/>
        <v/>
      </c>
      <c r="G156" s="14" t="str">
        <f t="shared" si="16"/>
        <v/>
      </c>
    </row>
    <row r="157" spans="1:7" ht="16.5" customHeight="1">
      <c r="A157" s="3" t="str">
        <f t="shared" si="12"/>
        <v/>
      </c>
      <c r="B157" s="4" t="str">
        <f t="shared" si="13"/>
        <v/>
      </c>
      <c r="C157" s="2" t="str">
        <f t="shared" si="14"/>
        <v/>
      </c>
      <c r="D157" s="14" t="str">
        <f t="shared" si="17"/>
        <v/>
      </c>
      <c r="E157" s="15" t="str">
        <f>IF(AND($B157&lt;&gt;"",$B157&lt;=$G$4),$G156*C157*$D$6/360,IF(B157&lt;&gt;"",$G156*C157*$G$5/360,IF(AND(B156&lt;&gt;"",B156=$D$5),SUM($E$10:E156),"")))</f>
        <v/>
      </c>
      <c r="F157" s="16" t="str">
        <f t="shared" si="15"/>
        <v/>
      </c>
      <c r="G157" s="14" t="str">
        <f t="shared" si="16"/>
        <v/>
      </c>
    </row>
    <row r="158" spans="1:7" ht="16.5" customHeight="1">
      <c r="A158" s="3" t="str">
        <f t="shared" si="12"/>
        <v/>
      </c>
      <c r="B158" s="4" t="str">
        <f t="shared" si="13"/>
        <v/>
      </c>
      <c r="C158" s="2" t="str">
        <f t="shared" si="14"/>
        <v/>
      </c>
      <c r="D158" s="14" t="str">
        <f t="shared" si="17"/>
        <v/>
      </c>
      <c r="E158" s="15" t="str">
        <f>IF(AND($B158&lt;&gt;"",$B158&lt;=$G$4),$G157*C158*$D$6/360,IF(B158&lt;&gt;"",$G157*C158*$G$5/360,IF(AND(B157&lt;&gt;"",B157=$D$5),SUM($E$10:E157),"")))</f>
        <v/>
      </c>
      <c r="F158" s="16" t="str">
        <f t="shared" si="15"/>
        <v/>
      </c>
      <c r="G158" s="14" t="str">
        <f t="shared" si="16"/>
        <v/>
      </c>
    </row>
    <row r="159" spans="1:7" ht="16.5" customHeight="1">
      <c r="A159" s="3" t="str">
        <f t="shared" si="12"/>
        <v/>
      </c>
      <c r="B159" s="4" t="str">
        <f t="shared" si="13"/>
        <v/>
      </c>
      <c r="C159" s="2" t="str">
        <f t="shared" si="14"/>
        <v/>
      </c>
      <c r="D159" s="14" t="str">
        <f t="shared" si="17"/>
        <v/>
      </c>
      <c r="E159" s="15" t="str">
        <f>IF(AND($B159&lt;&gt;"",$B159&lt;=$G$4),$G158*C159*$D$6/360,IF(B159&lt;&gt;"",$G158*C159*$G$5/360,IF(AND(B158&lt;&gt;"",B158=$D$5),SUM($E$10:E158),"")))</f>
        <v/>
      </c>
      <c r="F159" s="16" t="str">
        <f t="shared" si="15"/>
        <v/>
      </c>
      <c r="G159" s="14" t="str">
        <f t="shared" si="16"/>
        <v/>
      </c>
    </row>
    <row r="160" spans="1:7" ht="16.5" customHeight="1">
      <c r="A160" s="3" t="str">
        <f t="shared" si="12"/>
        <v/>
      </c>
      <c r="B160" s="4" t="str">
        <f t="shared" si="13"/>
        <v/>
      </c>
      <c r="C160" s="2" t="str">
        <f t="shared" si="14"/>
        <v/>
      </c>
      <c r="D160" s="14" t="str">
        <f t="shared" si="17"/>
        <v/>
      </c>
      <c r="E160" s="15" t="str">
        <f>IF(AND($B160&lt;&gt;"",$B160&lt;=$G$4),$G159*C160*$D$6/360,IF(B160&lt;&gt;"",$G159*C160*$G$5/360,IF(AND(B159&lt;&gt;"",B159=$D$5),SUM($E$10:E159),"")))</f>
        <v/>
      </c>
      <c r="F160" s="16" t="str">
        <f t="shared" si="15"/>
        <v/>
      </c>
      <c r="G160" s="14" t="str">
        <f t="shared" si="16"/>
        <v/>
      </c>
    </row>
    <row r="161" spans="1:7" ht="16.5" customHeight="1">
      <c r="A161" s="3" t="str">
        <f t="shared" si="12"/>
        <v/>
      </c>
      <c r="B161" s="4" t="str">
        <f t="shared" si="13"/>
        <v/>
      </c>
      <c r="C161" s="2" t="str">
        <f t="shared" si="14"/>
        <v/>
      </c>
      <c r="D161" s="14" t="str">
        <f t="shared" si="17"/>
        <v/>
      </c>
      <c r="E161" s="15" t="str">
        <f>IF(AND($B161&lt;&gt;"",$B161&lt;=$G$4),$G160*C161*$D$6/360,IF(B161&lt;&gt;"",$G160*C161*$G$5/360,IF(AND(B160&lt;&gt;"",B160=$D$5),SUM($E$10:E160),"")))</f>
        <v/>
      </c>
      <c r="F161" s="16" t="str">
        <f t="shared" si="15"/>
        <v/>
      </c>
      <c r="G161" s="14" t="str">
        <f t="shared" si="16"/>
        <v/>
      </c>
    </row>
    <row r="162" spans="1:7" ht="16.5" customHeight="1">
      <c r="A162" s="3" t="str">
        <f t="shared" si="12"/>
        <v/>
      </c>
      <c r="B162" s="4" t="str">
        <f t="shared" si="13"/>
        <v/>
      </c>
      <c r="C162" s="2" t="str">
        <f t="shared" si="14"/>
        <v/>
      </c>
      <c r="D162" s="14" t="str">
        <f t="shared" si="17"/>
        <v/>
      </c>
      <c r="E162" s="15" t="str">
        <f>IF(AND($B162&lt;&gt;"",$B162&lt;=$G$4),$G161*C162*$D$6/360,IF(B162&lt;&gt;"",$G161*C162*$G$5/360,IF(AND(B161&lt;&gt;"",B161=$D$5),SUM($E$10:E161),"")))</f>
        <v/>
      </c>
      <c r="F162" s="16" t="str">
        <f t="shared" si="15"/>
        <v/>
      </c>
      <c r="G162" s="14" t="str">
        <f t="shared" si="16"/>
        <v/>
      </c>
    </row>
    <row r="163" spans="1:7" ht="16.5" customHeight="1">
      <c r="A163" s="3" t="str">
        <f t="shared" si="12"/>
        <v/>
      </c>
      <c r="B163" s="4" t="str">
        <f t="shared" si="13"/>
        <v/>
      </c>
      <c r="C163" s="2" t="str">
        <f t="shared" si="14"/>
        <v/>
      </c>
      <c r="D163" s="14" t="str">
        <f t="shared" si="17"/>
        <v/>
      </c>
      <c r="E163" s="15" t="str">
        <f>IF(AND($B163&lt;&gt;"",$B163&lt;=$G$4),$G162*C163*$D$6/360,IF(B163&lt;&gt;"",$G162*C163*$G$5/360,IF(AND(B162&lt;&gt;"",B162=$D$5),SUM($E$10:E162),"")))</f>
        <v/>
      </c>
      <c r="F163" s="16" t="str">
        <f t="shared" si="15"/>
        <v/>
      </c>
      <c r="G163" s="14" t="str">
        <f t="shared" si="16"/>
        <v/>
      </c>
    </row>
    <row r="164" spans="1:7" ht="16.5" customHeight="1">
      <c r="A164" s="3" t="str">
        <f t="shared" si="12"/>
        <v/>
      </c>
      <c r="B164" s="4" t="str">
        <f t="shared" si="13"/>
        <v/>
      </c>
      <c r="C164" s="2" t="str">
        <f t="shared" si="14"/>
        <v/>
      </c>
      <c r="D164" s="14" t="str">
        <f t="shared" si="17"/>
        <v/>
      </c>
      <c r="E164" s="15" t="str">
        <f>IF(AND($B164&lt;&gt;"",$B164&lt;=$G$4),$G163*C164*$D$6/360,IF(B164&lt;&gt;"",$G163*C164*$G$5/360,IF(AND(B163&lt;&gt;"",B163=$D$5),SUM($E$10:E163),"")))</f>
        <v/>
      </c>
      <c r="F164" s="16" t="str">
        <f t="shared" si="15"/>
        <v/>
      </c>
      <c r="G164" s="14" t="str">
        <f t="shared" si="16"/>
        <v/>
      </c>
    </row>
    <row r="165" spans="1:7" ht="16.5" customHeight="1">
      <c r="A165" s="3" t="str">
        <f t="shared" si="12"/>
        <v/>
      </c>
      <c r="B165" s="4" t="str">
        <f t="shared" si="13"/>
        <v/>
      </c>
      <c r="C165" s="2" t="str">
        <f t="shared" si="14"/>
        <v/>
      </c>
      <c r="D165" s="14" t="str">
        <f t="shared" si="17"/>
        <v/>
      </c>
      <c r="E165" s="15" t="str">
        <f>IF(AND($B165&lt;&gt;"",$B165&lt;=$G$4),$G164*C165*$D$6/360,IF(B165&lt;&gt;"",$G164*C165*$G$5/360,IF(AND(B164&lt;&gt;"",B164=$D$5),SUM($E$10:E164),"")))</f>
        <v/>
      </c>
      <c r="F165" s="16" t="str">
        <f t="shared" si="15"/>
        <v/>
      </c>
      <c r="G165" s="14" t="str">
        <f t="shared" si="16"/>
        <v/>
      </c>
    </row>
    <row r="166" spans="1:7" ht="16.5" customHeight="1">
      <c r="A166" s="3" t="str">
        <f t="shared" si="12"/>
        <v/>
      </c>
      <c r="B166" s="4" t="str">
        <f t="shared" si="13"/>
        <v/>
      </c>
      <c r="C166" s="2" t="str">
        <f t="shared" si="14"/>
        <v/>
      </c>
      <c r="D166" s="14" t="str">
        <f t="shared" si="17"/>
        <v/>
      </c>
      <c r="E166" s="15" t="str">
        <f>IF(AND($B166&lt;&gt;"",$B166&lt;=$G$4),$G165*C166*$D$6/360,IF(B166&lt;&gt;"",$G165*C166*$G$5/360,IF(AND(B165&lt;&gt;"",B165=$D$5),SUM($E$10:E165),"")))</f>
        <v/>
      </c>
      <c r="F166" s="16" t="str">
        <f t="shared" si="15"/>
        <v/>
      </c>
      <c r="G166" s="14" t="str">
        <f t="shared" si="16"/>
        <v/>
      </c>
    </row>
    <row r="167" spans="1:7" ht="16.5" customHeight="1">
      <c r="A167" s="3" t="str">
        <f t="shared" si="12"/>
        <v/>
      </c>
      <c r="B167" s="4" t="str">
        <f t="shared" si="13"/>
        <v/>
      </c>
      <c r="C167" s="2" t="str">
        <f t="shared" si="14"/>
        <v/>
      </c>
      <c r="D167" s="14" t="str">
        <f t="shared" si="17"/>
        <v/>
      </c>
      <c r="E167" s="15" t="str">
        <f>IF(AND($B167&lt;&gt;"",$B167&lt;=$G$4),$G166*C167*$D$6/360,IF(B167&lt;&gt;"",$G166*C167*$G$5/360,IF(AND(B166&lt;&gt;"",B166=$D$5),SUM($E$10:E166),"")))</f>
        <v/>
      </c>
      <c r="F167" s="16" t="str">
        <f t="shared" si="15"/>
        <v/>
      </c>
      <c r="G167" s="14" t="str">
        <f t="shared" si="16"/>
        <v/>
      </c>
    </row>
    <row r="168" spans="1:7" ht="16.5" customHeight="1">
      <c r="A168" s="3" t="str">
        <f t="shared" si="12"/>
        <v/>
      </c>
      <c r="B168" s="4" t="str">
        <f t="shared" si="13"/>
        <v/>
      </c>
      <c r="C168" s="2" t="str">
        <f t="shared" si="14"/>
        <v/>
      </c>
      <c r="D168" s="14" t="str">
        <f t="shared" si="17"/>
        <v/>
      </c>
      <c r="E168" s="15" t="str">
        <f>IF(AND($B168&lt;&gt;"",$B168&lt;=$G$4),$G167*C168*$D$6/360,IF(B168&lt;&gt;"",$G167*C168*$G$5/360,IF(AND(B167&lt;&gt;"",B167=$D$5),SUM($E$10:E167),"")))</f>
        <v/>
      </c>
      <c r="F168" s="16" t="str">
        <f t="shared" si="15"/>
        <v/>
      </c>
      <c r="G168" s="14" t="str">
        <f t="shared" si="16"/>
        <v/>
      </c>
    </row>
    <row r="169" spans="1:7" ht="16.5" customHeight="1">
      <c r="A169" s="3" t="str">
        <f t="shared" si="12"/>
        <v/>
      </c>
      <c r="B169" s="4" t="str">
        <f t="shared" si="13"/>
        <v/>
      </c>
      <c r="C169" s="2" t="str">
        <f t="shared" si="14"/>
        <v/>
      </c>
      <c r="D169" s="14" t="str">
        <f t="shared" si="17"/>
        <v/>
      </c>
      <c r="E169" s="15" t="str">
        <f>IF(AND($B169&lt;&gt;"",$B169&lt;=$G$4),$G168*C169*$D$6/360,IF(B169&lt;&gt;"",$G168*C169*$G$5/360,IF(AND(B168&lt;&gt;"",B168=$D$5),SUM($E$10:E168),"")))</f>
        <v/>
      </c>
      <c r="F169" s="16" t="str">
        <f t="shared" si="15"/>
        <v/>
      </c>
      <c r="G169" s="14" t="str">
        <f t="shared" si="16"/>
        <v/>
      </c>
    </row>
    <row r="170" spans="1:7" ht="16.5" customHeight="1">
      <c r="A170" s="3" t="str">
        <f t="shared" si="12"/>
        <v/>
      </c>
      <c r="B170" s="4" t="str">
        <f t="shared" si="13"/>
        <v/>
      </c>
      <c r="C170" s="2" t="str">
        <f t="shared" si="14"/>
        <v/>
      </c>
      <c r="D170" s="14" t="str">
        <f t="shared" si="17"/>
        <v/>
      </c>
      <c r="E170" s="15" t="str">
        <f>IF(AND($B170&lt;&gt;"",$B170&lt;=$G$4),$G169*C170*$D$6/360,IF(B170&lt;&gt;"",$G169*C170*$G$5/360,IF(AND(B169&lt;&gt;"",B169=$D$5),SUM($E$10:E169),"")))</f>
        <v/>
      </c>
      <c r="F170" s="16" t="str">
        <f t="shared" si="15"/>
        <v/>
      </c>
      <c r="G170" s="14" t="str">
        <f t="shared" si="16"/>
        <v/>
      </c>
    </row>
    <row r="171" spans="1:7" ht="16.5" customHeight="1">
      <c r="A171" s="3" t="str">
        <f t="shared" si="12"/>
        <v/>
      </c>
      <c r="B171" s="4" t="str">
        <f t="shared" si="13"/>
        <v/>
      </c>
      <c r="C171" s="2" t="str">
        <f t="shared" si="14"/>
        <v/>
      </c>
      <c r="D171" s="14" t="str">
        <f t="shared" si="17"/>
        <v/>
      </c>
      <c r="E171" s="15" t="str">
        <f>IF(AND($B171&lt;&gt;"",$B171&lt;=$G$4),$G170*C171*$D$6/360,IF(B171&lt;&gt;"",$G170*C171*$G$5/360,IF(AND(B170&lt;&gt;"",B170=$D$5),SUM($E$10:E170),"")))</f>
        <v/>
      </c>
      <c r="F171" s="16" t="str">
        <f t="shared" si="15"/>
        <v/>
      </c>
      <c r="G171" s="14" t="str">
        <f t="shared" si="16"/>
        <v/>
      </c>
    </row>
    <row r="172" spans="1:7" ht="16.5" customHeight="1">
      <c r="A172" s="3" t="str">
        <f t="shared" si="12"/>
        <v/>
      </c>
      <c r="B172" s="4" t="str">
        <f t="shared" si="13"/>
        <v/>
      </c>
      <c r="C172" s="2" t="str">
        <f t="shared" si="14"/>
        <v/>
      </c>
      <c r="D172" s="14" t="str">
        <f t="shared" si="17"/>
        <v/>
      </c>
      <c r="E172" s="15" t="str">
        <f>IF(AND($B172&lt;&gt;"",$B172&lt;=$G$4),$G171*C172*$D$6/360,IF(B172&lt;&gt;"",$G171*C172*$G$5/360,IF(AND(B171&lt;&gt;"",B171=$D$5),SUM($E$10:E171),"")))</f>
        <v/>
      </c>
      <c r="F172" s="16" t="str">
        <f t="shared" si="15"/>
        <v/>
      </c>
      <c r="G172" s="14" t="str">
        <f t="shared" si="16"/>
        <v/>
      </c>
    </row>
    <row r="173" spans="1:7" ht="16.5" customHeight="1">
      <c r="A173" s="3" t="str">
        <f t="shared" si="12"/>
        <v/>
      </c>
      <c r="B173" s="4" t="str">
        <f t="shared" si="13"/>
        <v/>
      </c>
      <c r="C173" s="2" t="str">
        <f t="shared" si="14"/>
        <v/>
      </c>
      <c r="D173" s="14" t="str">
        <f t="shared" si="17"/>
        <v/>
      </c>
      <c r="E173" s="15" t="str">
        <f>IF(AND($B173&lt;&gt;"",$B173&lt;=$G$4),$G172*C173*$D$6/360,IF(B173&lt;&gt;"",$G172*C173*$G$5/360,IF(AND(B172&lt;&gt;"",B172=$D$5),SUM($E$10:E172),"")))</f>
        <v/>
      </c>
      <c r="F173" s="16" t="str">
        <f t="shared" si="15"/>
        <v/>
      </c>
      <c r="G173" s="14" t="str">
        <f t="shared" si="16"/>
        <v/>
      </c>
    </row>
    <row r="174" spans="1:7" ht="16.5" customHeight="1">
      <c r="A174" s="3" t="str">
        <f t="shared" si="12"/>
        <v/>
      </c>
      <c r="B174" s="4" t="str">
        <f t="shared" si="13"/>
        <v/>
      </c>
      <c r="C174" s="2" t="str">
        <f t="shared" si="14"/>
        <v/>
      </c>
      <c r="D174" s="14" t="str">
        <f t="shared" si="17"/>
        <v/>
      </c>
      <c r="E174" s="15" t="str">
        <f>IF(AND($B174&lt;&gt;"",$B174&lt;=$G$4),$G173*C174*$D$6/360,IF(B174&lt;&gt;"",$G173*C174*$G$5/360,IF(AND(B173&lt;&gt;"",B173=$D$5),SUM($E$10:E173),"")))</f>
        <v/>
      </c>
      <c r="F174" s="16" t="str">
        <f t="shared" si="15"/>
        <v/>
      </c>
      <c r="G174" s="14" t="str">
        <f t="shared" si="16"/>
        <v/>
      </c>
    </row>
    <row r="175" spans="1:7" ht="16.5" customHeight="1">
      <c r="A175" s="3" t="str">
        <f t="shared" si="12"/>
        <v/>
      </c>
      <c r="B175" s="4" t="str">
        <f t="shared" si="13"/>
        <v/>
      </c>
      <c r="C175" s="2" t="str">
        <f t="shared" si="14"/>
        <v/>
      </c>
      <c r="D175" s="14" t="str">
        <f t="shared" si="17"/>
        <v/>
      </c>
      <c r="E175" s="15" t="str">
        <f>IF(AND($B175&lt;&gt;"",$B175&lt;=$G$4),$G174*C175*$D$6/360,IF(B175&lt;&gt;"",$G174*C175*$G$5/360,IF(AND(B174&lt;&gt;"",B174=$D$5),SUM($E$10:E174),"")))</f>
        <v/>
      </c>
      <c r="F175" s="16" t="str">
        <f t="shared" si="15"/>
        <v/>
      </c>
      <c r="G175" s="14" t="str">
        <f t="shared" si="16"/>
        <v/>
      </c>
    </row>
    <row r="176" spans="1:7" ht="16.5" customHeight="1">
      <c r="A176" s="3" t="str">
        <f t="shared" si="12"/>
        <v/>
      </c>
      <c r="B176" s="4" t="str">
        <f t="shared" si="13"/>
        <v/>
      </c>
      <c r="C176" s="2" t="str">
        <f t="shared" si="14"/>
        <v/>
      </c>
      <c r="D176" s="14" t="str">
        <f t="shared" si="17"/>
        <v/>
      </c>
      <c r="E176" s="15" t="str">
        <f>IF(AND($B176&lt;&gt;"",$B176&lt;=$G$4),$G175*C176*$D$6/360,IF(B176&lt;&gt;"",$G175*C176*$G$5/360,IF(AND(B175&lt;&gt;"",B175=$D$5),SUM($E$10:E175),"")))</f>
        <v/>
      </c>
      <c r="F176" s="16" t="str">
        <f t="shared" si="15"/>
        <v/>
      </c>
      <c r="G176" s="14" t="str">
        <f t="shared" si="16"/>
        <v/>
      </c>
    </row>
    <row r="177" spans="1:7" ht="16.5" customHeight="1">
      <c r="A177" s="3" t="str">
        <f t="shared" si="12"/>
        <v/>
      </c>
      <c r="B177" s="4" t="str">
        <f t="shared" si="13"/>
        <v/>
      </c>
      <c r="C177" s="2" t="str">
        <f t="shared" si="14"/>
        <v/>
      </c>
      <c r="D177" s="14" t="str">
        <f t="shared" si="17"/>
        <v/>
      </c>
      <c r="E177" s="15" t="str">
        <f>IF(AND($B177&lt;&gt;"",$B177&lt;=$G$4),$G176*C177*$D$6/360,IF(B177&lt;&gt;"",$G176*C177*$G$5/360,IF(AND(B176&lt;&gt;"",B176=$D$5),SUM($E$10:E176),"")))</f>
        <v/>
      </c>
      <c r="F177" s="16" t="str">
        <f t="shared" si="15"/>
        <v/>
      </c>
      <c r="G177" s="14" t="str">
        <f t="shared" si="16"/>
        <v/>
      </c>
    </row>
    <row r="178" spans="1:7" ht="16.5" customHeight="1">
      <c r="A178" s="3" t="str">
        <f t="shared" si="12"/>
        <v/>
      </c>
      <c r="B178" s="4" t="str">
        <f t="shared" si="13"/>
        <v/>
      </c>
      <c r="C178" s="2" t="str">
        <f t="shared" si="14"/>
        <v/>
      </c>
      <c r="D178" s="14" t="str">
        <f t="shared" si="17"/>
        <v/>
      </c>
      <c r="E178" s="15" t="str">
        <f>IF(AND($B178&lt;&gt;"",$B178&lt;=$G$4),$G177*C178*$D$6/360,IF(B178&lt;&gt;"",$G177*C178*$G$5/360,IF(AND(B177&lt;&gt;"",B177=$D$5),SUM($E$10:E177),"")))</f>
        <v/>
      </c>
      <c r="F178" s="16" t="str">
        <f t="shared" si="15"/>
        <v/>
      </c>
      <c r="G178" s="14" t="str">
        <f t="shared" si="16"/>
        <v/>
      </c>
    </row>
    <row r="179" spans="1:7" ht="16.5" customHeight="1">
      <c r="A179" s="3" t="str">
        <f t="shared" si="12"/>
        <v/>
      </c>
      <c r="B179" s="4" t="str">
        <f t="shared" si="13"/>
        <v/>
      </c>
      <c r="C179" s="2" t="str">
        <f t="shared" si="14"/>
        <v/>
      </c>
      <c r="D179" s="14" t="str">
        <f t="shared" si="17"/>
        <v/>
      </c>
      <c r="E179" s="15" t="str">
        <f>IF(AND($B179&lt;&gt;"",$B179&lt;=$G$4),$G178*C179*$D$6/360,IF(B179&lt;&gt;"",$G178*C179*$G$5/360,IF(AND(B178&lt;&gt;"",B178=$D$5),SUM($E$10:E178),"")))</f>
        <v/>
      </c>
      <c r="F179" s="16" t="str">
        <f t="shared" si="15"/>
        <v/>
      </c>
      <c r="G179" s="14" t="str">
        <f t="shared" si="16"/>
        <v/>
      </c>
    </row>
    <row r="180" spans="1:7" ht="16.5" customHeight="1">
      <c r="A180" s="3" t="str">
        <f t="shared" si="12"/>
        <v/>
      </c>
      <c r="B180" s="4" t="str">
        <f t="shared" si="13"/>
        <v/>
      </c>
      <c r="C180" s="2" t="str">
        <f t="shared" si="14"/>
        <v/>
      </c>
      <c r="D180" s="14" t="str">
        <f t="shared" si="17"/>
        <v/>
      </c>
      <c r="E180" s="15" t="str">
        <f>IF(AND($B180&lt;&gt;"",$B180&lt;=$G$4),$G179*C180*$D$6/360,IF(B180&lt;&gt;"",$G179*C180*$G$5/360,IF(AND(B179&lt;&gt;"",B179=$D$5),SUM($E$10:E179),"")))</f>
        <v/>
      </c>
      <c r="F180" s="16" t="str">
        <f t="shared" si="15"/>
        <v/>
      </c>
      <c r="G180" s="14" t="str">
        <f t="shared" si="16"/>
        <v/>
      </c>
    </row>
    <row r="181" spans="1:7" ht="16.5" customHeight="1">
      <c r="A181" s="3" t="str">
        <f t="shared" si="12"/>
        <v/>
      </c>
      <c r="B181" s="4" t="str">
        <f t="shared" si="13"/>
        <v/>
      </c>
      <c r="C181" s="2" t="str">
        <f t="shared" si="14"/>
        <v/>
      </c>
      <c r="D181" s="14" t="str">
        <f t="shared" si="17"/>
        <v/>
      </c>
      <c r="E181" s="15" t="str">
        <f>IF(AND($B181&lt;&gt;"",$B181&lt;=$G$4),$G180*C181*$D$6/360,IF(B181&lt;&gt;"",$G180*C181*$G$5/360,IF(AND(B180&lt;&gt;"",B180=$D$5),SUM($E$10:E180),"")))</f>
        <v/>
      </c>
      <c r="F181" s="16" t="str">
        <f t="shared" si="15"/>
        <v/>
      </c>
      <c r="G181" s="14" t="str">
        <f t="shared" si="16"/>
        <v/>
      </c>
    </row>
    <row r="182" spans="1:7" ht="16.5" customHeight="1">
      <c r="A182" s="3" t="str">
        <f t="shared" si="12"/>
        <v/>
      </c>
      <c r="B182" s="4" t="str">
        <f t="shared" si="13"/>
        <v/>
      </c>
      <c r="C182" s="2" t="str">
        <f t="shared" si="14"/>
        <v/>
      </c>
      <c r="D182" s="14" t="str">
        <f t="shared" si="17"/>
        <v/>
      </c>
      <c r="E182" s="15" t="str">
        <f>IF(AND($B182&lt;&gt;"",$B182&lt;=$G$4),$G181*C182*$D$6/360,IF(B182&lt;&gt;"",$G181*C182*$G$5/360,IF(AND(B181&lt;&gt;"",B181=$D$5),SUM($E$10:E181),"")))</f>
        <v/>
      </c>
      <c r="F182" s="16" t="str">
        <f t="shared" si="15"/>
        <v/>
      </c>
      <c r="G182" s="14" t="str">
        <f t="shared" si="16"/>
        <v/>
      </c>
    </row>
    <row r="183" spans="1:7" ht="16.5" customHeight="1">
      <c r="A183" s="3" t="str">
        <f t="shared" si="12"/>
        <v/>
      </c>
      <c r="B183" s="4" t="str">
        <f t="shared" si="13"/>
        <v/>
      </c>
      <c r="C183" s="2" t="str">
        <f t="shared" si="14"/>
        <v/>
      </c>
      <c r="D183" s="14" t="str">
        <f t="shared" si="17"/>
        <v/>
      </c>
      <c r="E183" s="15" t="str">
        <f>IF(AND($B183&lt;&gt;"",$B183&lt;=$G$4),$G182*C183*$D$6/360,IF(B183&lt;&gt;"",$G182*C183*$G$5/360,IF(AND(B182&lt;&gt;"",B182=$D$5),SUM($E$10:E182),"")))</f>
        <v/>
      </c>
      <c r="F183" s="16" t="str">
        <f t="shared" si="15"/>
        <v/>
      </c>
      <c r="G183" s="14" t="str">
        <f t="shared" si="16"/>
        <v/>
      </c>
    </row>
    <row r="184" spans="1:7" ht="16.5" customHeight="1">
      <c r="A184" s="3" t="str">
        <f t="shared" si="12"/>
        <v/>
      </c>
      <c r="B184" s="4" t="str">
        <f t="shared" si="13"/>
        <v/>
      </c>
      <c r="C184" s="2" t="str">
        <f t="shared" si="14"/>
        <v/>
      </c>
      <c r="D184" s="14" t="str">
        <f t="shared" si="17"/>
        <v/>
      </c>
      <c r="E184" s="15" t="str">
        <f>IF(AND($B184&lt;&gt;"",$B184&lt;=$G$4),$G183*C184*$D$6/360,IF(B184&lt;&gt;"",$G183*C184*$G$5/360,IF(AND(B183&lt;&gt;"",B183=$D$5),SUM($E$10:E183),"")))</f>
        <v/>
      </c>
      <c r="F184" s="16" t="str">
        <f t="shared" si="15"/>
        <v/>
      </c>
      <c r="G184" s="14" t="str">
        <f t="shared" si="16"/>
        <v/>
      </c>
    </row>
    <row r="185" spans="1:7" ht="16.5" customHeight="1">
      <c r="A185" s="3" t="str">
        <f t="shared" si="12"/>
        <v/>
      </c>
      <c r="B185" s="4" t="str">
        <f t="shared" si="13"/>
        <v/>
      </c>
      <c r="C185" s="2" t="str">
        <f t="shared" si="14"/>
        <v/>
      </c>
      <c r="D185" s="14" t="str">
        <f t="shared" si="17"/>
        <v/>
      </c>
      <c r="E185" s="15" t="str">
        <f>IF(AND($B185&lt;&gt;"",$B185&lt;=$G$4),$G184*C185*$D$6/360,IF(B185&lt;&gt;"",$G184*C185*$G$5/360,IF(AND(B184&lt;&gt;"",B184=$D$5),SUM($E$10:E184),"")))</f>
        <v/>
      </c>
      <c r="F185" s="16" t="str">
        <f t="shared" si="15"/>
        <v/>
      </c>
      <c r="G185" s="14" t="str">
        <f t="shared" si="16"/>
        <v/>
      </c>
    </row>
    <row r="186" spans="1:7" ht="16.5" customHeight="1">
      <c r="A186" s="3" t="str">
        <f t="shared" si="12"/>
        <v/>
      </c>
      <c r="B186" s="4" t="str">
        <f t="shared" si="13"/>
        <v/>
      </c>
      <c r="C186" s="2" t="str">
        <f t="shared" si="14"/>
        <v/>
      </c>
      <c r="D186" s="14" t="str">
        <f t="shared" si="17"/>
        <v/>
      </c>
      <c r="E186" s="15" t="str">
        <f>IF(AND($B186&lt;&gt;"",$B186&lt;=$G$4),$G185*C186*$D$6/360,IF(B186&lt;&gt;"",$G185*C186*$G$5/360,IF(AND(B185&lt;&gt;"",B185=$D$5),SUM($E$10:E185),"")))</f>
        <v/>
      </c>
      <c r="F186" s="16" t="str">
        <f t="shared" si="15"/>
        <v/>
      </c>
      <c r="G186" s="14" t="str">
        <f t="shared" si="16"/>
        <v/>
      </c>
    </row>
    <row r="187" spans="1:7" ht="16.5" customHeight="1">
      <c r="A187" s="3" t="str">
        <f t="shared" si="12"/>
        <v/>
      </c>
      <c r="B187" s="4" t="str">
        <f t="shared" si="13"/>
        <v/>
      </c>
      <c r="C187" s="2" t="str">
        <f t="shared" si="14"/>
        <v/>
      </c>
      <c r="D187" s="14" t="str">
        <f t="shared" si="17"/>
        <v/>
      </c>
      <c r="E187" s="15" t="str">
        <f>IF(AND($B187&lt;&gt;"",$B187&lt;=$G$4),$G186*C187*$D$6/360,IF(B187&lt;&gt;"",$G186*C187*$G$5/360,IF(AND(B186&lt;&gt;"",B186=$D$5),SUM($E$10:E186),"")))</f>
        <v/>
      </c>
      <c r="F187" s="16" t="str">
        <f t="shared" si="15"/>
        <v/>
      </c>
      <c r="G187" s="14" t="str">
        <f t="shared" si="16"/>
        <v/>
      </c>
    </row>
    <row r="188" spans="1:7" ht="16.5" customHeight="1">
      <c r="A188" s="3" t="str">
        <f t="shared" si="12"/>
        <v/>
      </c>
      <c r="B188" s="4" t="str">
        <f t="shared" si="13"/>
        <v/>
      </c>
      <c r="C188" s="2" t="str">
        <f t="shared" si="14"/>
        <v/>
      </c>
      <c r="D188" s="14" t="str">
        <f t="shared" si="17"/>
        <v/>
      </c>
      <c r="E188" s="15" t="str">
        <f>IF(AND($B188&lt;&gt;"",$B188&lt;=$G$4),$G187*C188*$D$6/360,IF(B188&lt;&gt;"",$G187*C188*$G$5/360,IF(AND(B187&lt;&gt;"",B187=$D$5),SUM($E$10:E187),"")))</f>
        <v/>
      </c>
      <c r="F188" s="16" t="str">
        <f t="shared" si="15"/>
        <v/>
      </c>
      <c r="G188" s="14" t="str">
        <f t="shared" si="16"/>
        <v/>
      </c>
    </row>
    <row r="189" spans="1:7" ht="16.5" customHeight="1">
      <c r="A189" s="3" t="str">
        <f t="shared" si="12"/>
        <v/>
      </c>
      <c r="B189" s="4" t="str">
        <f t="shared" si="13"/>
        <v/>
      </c>
      <c r="C189" s="2" t="str">
        <f t="shared" si="14"/>
        <v/>
      </c>
      <c r="D189" s="14" t="str">
        <f t="shared" si="17"/>
        <v/>
      </c>
      <c r="E189" s="15" t="str">
        <f>IF(AND($B189&lt;&gt;"",$B189&lt;=$G$4),$G188*C189*$D$6/360,IF(B189&lt;&gt;"",$G188*C189*$G$5/360,IF(AND(B188&lt;&gt;"",B188=$D$5),SUM($E$10:E188),"")))</f>
        <v/>
      </c>
      <c r="F189" s="16" t="str">
        <f t="shared" si="15"/>
        <v/>
      </c>
      <c r="G189" s="14" t="str">
        <f t="shared" si="16"/>
        <v/>
      </c>
    </row>
    <row r="190" spans="1:7" ht="16.5" customHeight="1">
      <c r="A190" s="3" t="str">
        <f t="shared" si="12"/>
        <v/>
      </c>
      <c r="B190" s="4" t="str">
        <f t="shared" si="13"/>
        <v/>
      </c>
      <c r="C190" s="2" t="str">
        <f t="shared" si="14"/>
        <v/>
      </c>
      <c r="D190" s="14" t="str">
        <f t="shared" si="17"/>
        <v/>
      </c>
      <c r="E190" s="15" t="str">
        <f>IF(AND($B190&lt;&gt;"",$B190&lt;=$G$4),$G189*C190*$D$6/360,IF(B190&lt;&gt;"",$G189*C190*$G$5/360,IF(AND(B189&lt;&gt;"",B189=$D$5),SUM($E$10:E189),"")))</f>
        <v/>
      </c>
      <c r="F190" s="16" t="str">
        <f t="shared" si="15"/>
        <v/>
      </c>
      <c r="G190" s="14" t="str">
        <f t="shared" si="16"/>
        <v/>
      </c>
    </row>
    <row r="191" spans="1:7" ht="16.5" customHeight="1">
      <c r="A191" s="3" t="str">
        <f t="shared" si="12"/>
        <v/>
      </c>
      <c r="B191" s="4" t="str">
        <f t="shared" si="13"/>
        <v/>
      </c>
      <c r="C191" s="2" t="str">
        <f t="shared" si="14"/>
        <v/>
      </c>
      <c r="D191" s="14" t="str">
        <f t="shared" si="17"/>
        <v/>
      </c>
      <c r="E191" s="15" t="str">
        <f>IF(AND($B191&lt;&gt;"",$B191&lt;=$G$4),$G190*C191*$D$6/360,IF(B191&lt;&gt;"",$G190*C191*$G$5/360,IF(AND(B190&lt;&gt;"",B190=$D$5),SUM($E$10:E190),"")))</f>
        <v/>
      </c>
      <c r="F191" s="16" t="str">
        <f t="shared" si="15"/>
        <v/>
      </c>
      <c r="G191" s="14" t="str">
        <f t="shared" si="16"/>
        <v/>
      </c>
    </row>
    <row r="192" spans="1:7" ht="16.5" customHeight="1">
      <c r="A192" s="3" t="str">
        <f t="shared" si="12"/>
        <v/>
      </c>
      <c r="B192" s="4" t="str">
        <f t="shared" si="13"/>
        <v/>
      </c>
      <c r="C192" s="2" t="str">
        <f t="shared" si="14"/>
        <v/>
      </c>
      <c r="D192" s="14" t="str">
        <f t="shared" si="17"/>
        <v/>
      </c>
      <c r="E192" s="15" t="str">
        <f>IF(AND($B192&lt;&gt;"",$B192&lt;=$G$4),$G191*C192*$D$6/360,IF(B192&lt;&gt;"",$G191*C192*$G$5/360,IF(AND(B191&lt;&gt;"",B191=$D$5),SUM($E$10:E191),"")))</f>
        <v/>
      </c>
      <c r="F192" s="16" t="str">
        <f t="shared" si="15"/>
        <v/>
      </c>
      <c r="G192" s="14" t="str">
        <f t="shared" si="16"/>
        <v/>
      </c>
    </row>
    <row r="193" spans="1:7" ht="16.5" customHeight="1">
      <c r="A193" s="3" t="str">
        <f t="shared" si="12"/>
        <v/>
      </c>
      <c r="B193" s="4" t="str">
        <f t="shared" si="13"/>
        <v/>
      </c>
      <c r="C193" s="2" t="str">
        <f t="shared" si="14"/>
        <v/>
      </c>
      <c r="D193" s="14" t="str">
        <f t="shared" si="17"/>
        <v/>
      </c>
      <c r="E193" s="15" t="str">
        <f>IF(AND($B193&lt;&gt;"",$B193&lt;=$G$4),$G192*C193*$D$6/360,IF(B193&lt;&gt;"",$G192*C193*$G$5/360,IF(AND(B192&lt;&gt;"",B192=$D$5),SUM($E$10:E192),"")))</f>
        <v/>
      </c>
      <c r="F193" s="16" t="str">
        <f t="shared" si="15"/>
        <v/>
      </c>
      <c r="G193" s="14" t="str">
        <f t="shared" si="16"/>
        <v/>
      </c>
    </row>
    <row r="194" spans="1:7" ht="16.5" customHeight="1">
      <c r="A194" s="3" t="str">
        <f t="shared" si="12"/>
        <v/>
      </c>
      <c r="B194" s="4" t="str">
        <f t="shared" si="13"/>
        <v/>
      </c>
      <c r="C194" s="2" t="str">
        <f t="shared" si="14"/>
        <v/>
      </c>
      <c r="D194" s="14" t="str">
        <f t="shared" si="17"/>
        <v/>
      </c>
      <c r="E194" s="15" t="str">
        <f>IF(AND($B194&lt;&gt;"",$B194&lt;=$G$4),$G193*C194*$D$6/360,IF(B194&lt;&gt;"",$G193*C194*$G$5/360,IF(AND(B193&lt;&gt;"",B193=$D$5),SUM($E$10:E193),"")))</f>
        <v/>
      </c>
      <c r="F194" s="16" t="str">
        <f t="shared" si="15"/>
        <v/>
      </c>
      <c r="G194" s="14" t="str">
        <f t="shared" si="16"/>
        <v/>
      </c>
    </row>
    <row r="195" spans="1:7" ht="16.5" customHeight="1">
      <c r="A195" s="3" t="str">
        <f t="shared" si="12"/>
        <v/>
      </c>
      <c r="B195" s="4" t="str">
        <f t="shared" si="13"/>
        <v/>
      </c>
      <c r="C195" s="2" t="str">
        <f t="shared" si="14"/>
        <v/>
      </c>
      <c r="D195" s="14" t="str">
        <f t="shared" si="17"/>
        <v/>
      </c>
      <c r="E195" s="15" t="str">
        <f>IF(AND($B195&lt;&gt;"",$B195&lt;=$G$4),$G194*C195*$D$6/360,IF(B195&lt;&gt;"",$G194*C195*$G$5/360,IF(AND(B194&lt;&gt;"",B194=$D$5),SUM($E$10:E194),"")))</f>
        <v/>
      </c>
      <c r="F195" s="16" t="str">
        <f t="shared" si="15"/>
        <v/>
      </c>
      <c r="G195" s="14" t="str">
        <f t="shared" si="16"/>
        <v/>
      </c>
    </row>
    <row r="196" spans="1:7" ht="16.5" customHeight="1">
      <c r="A196" s="3" t="str">
        <f t="shared" si="12"/>
        <v/>
      </c>
      <c r="B196" s="4" t="str">
        <f t="shared" si="13"/>
        <v/>
      </c>
      <c r="C196" s="2" t="str">
        <f t="shared" si="14"/>
        <v/>
      </c>
      <c r="D196" s="14" t="str">
        <f t="shared" ref="D196:D259" si="18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16" t="str">
        <f t="shared" si="15"/>
        <v/>
      </c>
      <c r="G196" s="14" t="str">
        <f t="shared" si="16"/>
        <v/>
      </c>
    </row>
    <row r="197" spans="1:7" ht="16.5" customHeight="1">
      <c r="A197" s="3" t="str">
        <f t="shared" si="12"/>
        <v/>
      </c>
      <c r="B197" s="4" t="str">
        <f t="shared" si="13"/>
        <v/>
      </c>
      <c r="C197" s="2" t="str">
        <f t="shared" si="14"/>
        <v/>
      </c>
      <c r="D197" s="14" t="str">
        <f t="shared" si="18"/>
        <v/>
      </c>
      <c r="E197" s="15" t="str">
        <f>IF(AND($B197&lt;&gt;"",$B197&lt;=$G$4),$G196*C197*$D$6/360,IF(B197&lt;&gt;"",$G196*C197*$G$5/360,IF(AND(B196&lt;&gt;"",B196=$D$5),SUM($E$10:E196),"")))</f>
        <v/>
      </c>
      <c r="F197" s="16" t="str">
        <f t="shared" si="15"/>
        <v/>
      </c>
      <c r="G197" s="14" t="str">
        <f t="shared" si="16"/>
        <v/>
      </c>
    </row>
    <row r="198" spans="1:7" ht="16.5" customHeight="1">
      <c r="A198" s="3" t="str">
        <f t="shared" si="12"/>
        <v/>
      </c>
      <c r="B198" s="4" t="str">
        <f t="shared" si="13"/>
        <v/>
      </c>
      <c r="C198" s="2" t="str">
        <f t="shared" si="14"/>
        <v/>
      </c>
      <c r="D198" s="14" t="str">
        <f t="shared" si="18"/>
        <v/>
      </c>
      <c r="E198" s="15" t="str">
        <f>IF(AND($B198&lt;&gt;"",$B198&lt;=$G$4),$G197*C198*$D$6/360,IF(B198&lt;&gt;"",$G197*C198*$G$5/360,IF(AND(B197&lt;&gt;"",B197=$D$5),SUM($E$10:E197),"")))</f>
        <v/>
      </c>
      <c r="F198" s="16" t="str">
        <f t="shared" si="15"/>
        <v/>
      </c>
      <c r="G198" s="14" t="str">
        <f t="shared" si="16"/>
        <v/>
      </c>
    </row>
    <row r="199" spans="1:7" ht="16.5" customHeight="1">
      <c r="A199" s="3" t="str">
        <f t="shared" si="12"/>
        <v/>
      </c>
      <c r="B199" s="4" t="str">
        <f t="shared" si="13"/>
        <v/>
      </c>
      <c r="C199" s="2" t="str">
        <f t="shared" si="14"/>
        <v/>
      </c>
      <c r="D199" s="14" t="str">
        <f t="shared" si="18"/>
        <v/>
      </c>
      <c r="E199" s="15" t="str">
        <f>IF(AND($B199&lt;&gt;"",$B199&lt;=$G$4),$G198*C199*$D$6/360,IF(B199&lt;&gt;"",$G198*C199*$G$5/360,IF(AND(B198&lt;&gt;"",B198=$D$5),SUM($E$10:E198),"")))</f>
        <v/>
      </c>
      <c r="F199" s="16" t="str">
        <f t="shared" si="15"/>
        <v/>
      </c>
      <c r="G199" s="14" t="str">
        <f t="shared" si="16"/>
        <v/>
      </c>
    </row>
    <row r="200" spans="1:7" ht="16.5" customHeight="1">
      <c r="A200" s="3" t="str">
        <f t="shared" si="12"/>
        <v/>
      </c>
      <c r="B200" s="4" t="str">
        <f t="shared" si="13"/>
        <v/>
      </c>
      <c r="C200" s="2" t="str">
        <f t="shared" si="14"/>
        <v/>
      </c>
      <c r="D200" s="14" t="str">
        <f t="shared" si="18"/>
        <v/>
      </c>
      <c r="E200" s="15" t="str">
        <f>IF(AND($B200&lt;&gt;"",$B200&lt;=$G$4),$G199*C200*$D$6/360,IF(B200&lt;&gt;"",$G199*C200*$G$5/360,IF(AND(B199&lt;&gt;"",B199=$D$5),SUM($E$10:E199),"")))</f>
        <v/>
      </c>
      <c r="F200" s="16" t="str">
        <f t="shared" si="15"/>
        <v/>
      </c>
      <c r="G200" s="14" t="str">
        <f t="shared" si="16"/>
        <v/>
      </c>
    </row>
    <row r="201" spans="1:7" ht="16.5" customHeight="1">
      <c r="A201" s="3" t="str">
        <f t="shared" si="12"/>
        <v/>
      </c>
      <c r="B201" s="4" t="str">
        <f t="shared" si="13"/>
        <v/>
      </c>
      <c r="C201" s="2" t="str">
        <f t="shared" si="14"/>
        <v/>
      </c>
      <c r="D201" s="14" t="str">
        <f t="shared" si="18"/>
        <v/>
      </c>
      <c r="E201" s="15" t="str">
        <f>IF(AND($B201&lt;&gt;"",$B201&lt;=$G$4),$G200*C201*$D$6/360,IF(B201&lt;&gt;"",$G200*C201*$G$5/360,IF(AND(B200&lt;&gt;"",B200=$D$5),SUM($E$10:E200),"")))</f>
        <v/>
      </c>
      <c r="F201" s="16" t="str">
        <f t="shared" si="15"/>
        <v/>
      </c>
      <c r="G201" s="14" t="str">
        <f t="shared" si="16"/>
        <v/>
      </c>
    </row>
    <row r="202" spans="1:7" ht="16.5" customHeight="1">
      <c r="A202" s="3" t="str">
        <f t="shared" si="12"/>
        <v/>
      </c>
      <c r="B202" s="4" t="str">
        <f t="shared" si="13"/>
        <v/>
      </c>
      <c r="C202" s="2" t="str">
        <f t="shared" si="14"/>
        <v/>
      </c>
      <c r="D202" s="14" t="str">
        <f t="shared" si="18"/>
        <v/>
      </c>
      <c r="E202" s="15" t="str">
        <f>IF(AND($B202&lt;&gt;"",$B202&lt;=$G$4),$G201*C202*$D$6/360,IF(B202&lt;&gt;"",$G201*C202*$G$5/360,IF(AND(B201&lt;&gt;"",B201=$D$5),SUM($E$10:E201),"")))</f>
        <v/>
      </c>
      <c r="F202" s="16" t="str">
        <f t="shared" si="15"/>
        <v/>
      </c>
      <c r="G202" s="14" t="str">
        <f t="shared" si="16"/>
        <v/>
      </c>
    </row>
    <row r="203" spans="1:7" ht="16.5" customHeight="1">
      <c r="A203" s="3" t="str">
        <f t="shared" ref="A203:A266" si="19">IF(B202&lt;$D$5,DATE(YEAR(A202),MONTH(A202)+1,DAY(A202)),IF(B202=$D$5,"Tổng",""))</f>
        <v/>
      </c>
      <c r="B203" s="4" t="str">
        <f t="shared" ref="B203:B266" si="20">IF(B202&lt;$D$5,B202+1,"")</f>
        <v/>
      </c>
      <c r="C203" s="2" t="str">
        <f t="shared" si="14"/>
        <v/>
      </c>
      <c r="D203" s="14" t="str">
        <f t="shared" si="18"/>
        <v/>
      </c>
      <c r="E203" s="15" t="str">
        <f>IF(AND($B203&lt;&gt;"",$B203&lt;=$G$4),$G202*C203*$D$6/360,IF(B203&lt;&gt;"",$G202*C203*$G$5/360,IF(AND(B202&lt;&gt;"",B202=$D$5),SUM($E$10:E202),"")))</f>
        <v/>
      </c>
      <c r="F203" s="16" t="str">
        <f t="shared" si="15"/>
        <v/>
      </c>
      <c r="G203" s="14" t="str">
        <f t="shared" si="16"/>
        <v/>
      </c>
    </row>
    <row r="204" spans="1:7" ht="16.5" customHeight="1">
      <c r="A204" s="3" t="str">
        <f t="shared" si="19"/>
        <v/>
      </c>
      <c r="B204" s="4" t="str">
        <f t="shared" si="20"/>
        <v/>
      </c>
      <c r="C204" s="2" t="str">
        <f t="shared" ref="C204:C267" si="21">IF(B204&lt;&gt;"",A204-A203,"")</f>
        <v/>
      </c>
      <c r="D204" s="14" t="str">
        <f t="shared" si="18"/>
        <v/>
      </c>
      <c r="E204" s="15" t="str">
        <f>IF(AND($B204&lt;&gt;"",$B204&lt;=$G$4),$G203*C204*$D$6/360,IF(B204&lt;&gt;"",$G203*C204*$G$5/360,IF(AND(B203&lt;&gt;"",B203=$D$5),SUM($E$10:E203),"")))</f>
        <v/>
      </c>
      <c r="F204" s="16" t="str">
        <f t="shared" si="15"/>
        <v/>
      </c>
      <c r="G204" s="14" t="str">
        <f t="shared" si="16"/>
        <v/>
      </c>
    </row>
    <row r="205" spans="1:7" ht="16.5" customHeight="1">
      <c r="A205" s="3" t="str">
        <f t="shared" si="19"/>
        <v/>
      </c>
      <c r="B205" s="4" t="str">
        <f t="shared" si="20"/>
        <v/>
      </c>
      <c r="C205" s="2" t="str">
        <f t="shared" si="21"/>
        <v/>
      </c>
      <c r="D205" s="14" t="str">
        <f t="shared" si="18"/>
        <v/>
      </c>
      <c r="E205" s="15" t="str">
        <f>IF(AND($B205&lt;&gt;"",$B205&lt;=$G$4),$G204*C205*$D$6/360,IF(B205&lt;&gt;"",$G204*C205*$G$5/360,IF(AND(B204&lt;&gt;"",B204=$D$5),SUM($E$10:E204),"")))</f>
        <v/>
      </c>
      <c r="F205" s="16" t="str">
        <f t="shared" ref="F205:F262" si="22">IF(D205&lt;&gt;"",D205+E205,"")</f>
        <v/>
      </c>
      <c r="G205" s="14" t="str">
        <f t="shared" ref="G205:G268" si="23">IF($B205&lt;&gt;"",G204-D205,"")</f>
        <v/>
      </c>
    </row>
    <row r="206" spans="1:7" ht="16.5" customHeight="1">
      <c r="A206" s="3" t="str">
        <f t="shared" si="19"/>
        <v/>
      </c>
      <c r="B206" s="4" t="str">
        <f t="shared" si="20"/>
        <v/>
      </c>
      <c r="C206" s="2" t="str">
        <f t="shared" si="21"/>
        <v/>
      </c>
      <c r="D206" s="14" t="str">
        <f t="shared" si="18"/>
        <v/>
      </c>
      <c r="E206" s="15" t="str">
        <f>IF(AND($B206&lt;&gt;"",$B206&lt;=$G$4),$G205*C206*$D$6/360,IF(B206&lt;&gt;"",$G205*C206*$G$5/360,IF(AND(B205&lt;&gt;"",B205=$D$5),SUM($E$10:E205),"")))</f>
        <v/>
      </c>
      <c r="F206" s="16" t="str">
        <f t="shared" si="22"/>
        <v/>
      </c>
      <c r="G206" s="14" t="str">
        <f t="shared" si="23"/>
        <v/>
      </c>
    </row>
    <row r="207" spans="1:7" ht="16.5" customHeight="1">
      <c r="A207" s="3" t="str">
        <f t="shared" si="19"/>
        <v/>
      </c>
      <c r="B207" s="4" t="str">
        <f t="shared" si="20"/>
        <v/>
      </c>
      <c r="C207" s="2" t="str">
        <f t="shared" si="21"/>
        <v/>
      </c>
      <c r="D207" s="14" t="str">
        <f t="shared" si="18"/>
        <v/>
      </c>
      <c r="E207" s="15" t="str">
        <f>IF(AND($B207&lt;&gt;"",$B207&lt;=$G$4),$G206*C207*$D$6/360,IF(B207&lt;&gt;"",$G206*C207*$G$5/360,IF(AND(B206&lt;&gt;"",B206=$D$5),SUM($E$10:E206),"")))</f>
        <v/>
      </c>
      <c r="F207" s="16" t="str">
        <f t="shared" si="22"/>
        <v/>
      </c>
      <c r="G207" s="14" t="str">
        <f t="shared" si="23"/>
        <v/>
      </c>
    </row>
    <row r="208" spans="1:7" ht="16.5" customHeight="1">
      <c r="A208" s="3" t="str">
        <f t="shared" si="19"/>
        <v/>
      </c>
      <c r="B208" s="4" t="str">
        <f t="shared" si="20"/>
        <v/>
      </c>
      <c r="C208" s="2" t="str">
        <f t="shared" si="21"/>
        <v/>
      </c>
      <c r="D208" s="14" t="str">
        <f t="shared" si="18"/>
        <v/>
      </c>
      <c r="E208" s="15" t="str">
        <f>IF(AND($B208&lt;&gt;"",$B208&lt;=$G$4),$G207*C208*$D$6/360,IF(B208&lt;&gt;"",$G207*C208*$G$5/360,IF(AND(B207&lt;&gt;"",B207=$D$5),SUM($E$10:E207),"")))</f>
        <v/>
      </c>
      <c r="F208" s="16" t="str">
        <f t="shared" si="22"/>
        <v/>
      </c>
      <c r="G208" s="14" t="str">
        <f t="shared" si="23"/>
        <v/>
      </c>
    </row>
    <row r="209" spans="1:7" ht="16.5" customHeight="1">
      <c r="A209" s="3" t="str">
        <f t="shared" si="19"/>
        <v/>
      </c>
      <c r="B209" s="4" t="str">
        <f t="shared" si="20"/>
        <v/>
      </c>
      <c r="C209" s="2" t="str">
        <f t="shared" si="21"/>
        <v/>
      </c>
      <c r="D209" s="14" t="str">
        <f t="shared" si="18"/>
        <v/>
      </c>
      <c r="E209" s="15" t="str">
        <f>IF(AND($B209&lt;&gt;"",$B209&lt;=$G$4),$G208*C209*$D$6/360,IF(B209&lt;&gt;"",$G208*C209*$G$5/360,IF(AND(B208&lt;&gt;"",B208=$D$5),SUM($E$10:E208),"")))</f>
        <v/>
      </c>
      <c r="F209" s="16" t="str">
        <f t="shared" si="22"/>
        <v/>
      </c>
      <c r="G209" s="14" t="str">
        <f t="shared" si="23"/>
        <v/>
      </c>
    </row>
    <row r="210" spans="1:7" ht="16.5" customHeight="1">
      <c r="A210" s="3" t="str">
        <f t="shared" si="19"/>
        <v/>
      </c>
      <c r="B210" s="4" t="str">
        <f t="shared" si="20"/>
        <v/>
      </c>
      <c r="C210" s="2" t="str">
        <f t="shared" si="21"/>
        <v/>
      </c>
      <c r="D210" s="14" t="str">
        <f t="shared" si="18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2"/>
        <v/>
      </c>
      <c r="G210" s="14" t="str">
        <f t="shared" si="23"/>
        <v/>
      </c>
    </row>
    <row r="211" spans="1:7" ht="16.5" customHeight="1">
      <c r="A211" s="3" t="str">
        <f t="shared" si="19"/>
        <v/>
      </c>
      <c r="B211" s="4" t="str">
        <f t="shared" si="20"/>
        <v/>
      </c>
      <c r="C211" s="2" t="str">
        <f t="shared" si="21"/>
        <v/>
      </c>
      <c r="D211" s="14" t="str">
        <f t="shared" si="18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2"/>
        <v/>
      </c>
      <c r="G211" s="14" t="str">
        <f t="shared" si="23"/>
        <v/>
      </c>
    </row>
    <row r="212" spans="1:7" ht="16.5" customHeight="1">
      <c r="A212" s="3" t="str">
        <f t="shared" si="19"/>
        <v/>
      </c>
      <c r="B212" s="4" t="str">
        <f t="shared" si="20"/>
        <v/>
      </c>
      <c r="C212" s="2" t="str">
        <f t="shared" si="21"/>
        <v/>
      </c>
      <c r="D212" s="14" t="str">
        <f t="shared" si="18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2"/>
        <v/>
      </c>
      <c r="G212" s="14" t="str">
        <f t="shared" si="23"/>
        <v/>
      </c>
    </row>
    <row r="213" spans="1:7" ht="16.5" customHeight="1">
      <c r="A213" s="3" t="str">
        <f t="shared" si="19"/>
        <v/>
      </c>
      <c r="B213" s="4" t="str">
        <f t="shared" si="20"/>
        <v/>
      </c>
      <c r="C213" s="2" t="str">
        <f t="shared" si="21"/>
        <v/>
      </c>
      <c r="D213" s="14" t="str">
        <f t="shared" si="18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2"/>
        <v/>
      </c>
      <c r="G213" s="14" t="str">
        <f t="shared" si="23"/>
        <v/>
      </c>
    </row>
    <row r="214" spans="1:7" ht="16.5" customHeight="1">
      <c r="A214" s="3" t="str">
        <f t="shared" si="19"/>
        <v/>
      </c>
      <c r="B214" s="4" t="str">
        <f t="shared" si="20"/>
        <v/>
      </c>
      <c r="C214" s="2" t="str">
        <f t="shared" si="21"/>
        <v/>
      </c>
      <c r="D214" s="14" t="str">
        <f t="shared" si="18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2"/>
        <v/>
      </c>
      <c r="G214" s="14" t="str">
        <f t="shared" si="23"/>
        <v/>
      </c>
    </row>
    <row r="215" spans="1:7" ht="16.5" customHeight="1">
      <c r="A215" s="3" t="str">
        <f t="shared" si="19"/>
        <v/>
      </c>
      <c r="B215" s="4" t="str">
        <f t="shared" si="20"/>
        <v/>
      </c>
      <c r="C215" s="2" t="str">
        <f t="shared" si="21"/>
        <v/>
      </c>
      <c r="D215" s="14" t="str">
        <f t="shared" si="18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2"/>
        <v/>
      </c>
      <c r="G215" s="14" t="str">
        <f t="shared" si="23"/>
        <v/>
      </c>
    </row>
    <row r="216" spans="1:7" ht="16.5" customHeight="1">
      <c r="A216" s="3" t="str">
        <f t="shared" si="19"/>
        <v/>
      </c>
      <c r="B216" s="4" t="str">
        <f t="shared" si="20"/>
        <v/>
      </c>
      <c r="C216" s="2" t="str">
        <f t="shared" si="21"/>
        <v/>
      </c>
      <c r="D216" s="14" t="str">
        <f t="shared" si="18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2"/>
        <v/>
      </c>
      <c r="G216" s="14" t="str">
        <f t="shared" si="23"/>
        <v/>
      </c>
    </row>
    <row r="217" spans="1:7" ht="16.5" customHeight="1">
      <c r="A217" s="3" t="str">
        <f t="shared" si="19"/>
        <v/>
      </c>
      <c r="B217" s="4" t="str">
        <f t="shared" si="20"/>
        <v/>
      </c>
      <c r="C217" s="2" t="str">
        <f t="shared" si="21"/>
        <v/>
      </c>
      <c r="D217" s="14" t="str">
        <f t="shared" si="18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2"/>
        <v/>
      </c>
      <c r="G217" s="14" t="str">
        <f t="shared" si="23"/>
        <v/>
      </c>
    </row>
    <row r="218" spans="1:7" ht="16.5" customHeight="1">
      <c r="A218" s="3" t="str">
        <f t="shared" si="19"/>
        <v/>
      </c>
      <c r="B218" s="4" t="str">
        <f t="shared" si="20"/>
        <v/>
      </c>
      <c r="C218" s="2" t="str">
        <f t="shared" si="21"/>
        <v/>
      </c>
      <c r="D218" s="14" t="str">
        <f t="shared" si="18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2"/>
        <v/>
      </c>
      <c r="G218" s="14" t="str">
        <f t="shared" si="23"/>
        <v/>
      </c>
    </row>
    <row r="219" spans="1:7" ht="16.5" customHeight="1">
      <c r="A219" s="3" t="str">
        <f t="shared" si="19"/>
        <v/>
      </c>
      <c r="B219" s="4" t="str">
        <f t="shared" si="20"/>
        <v/>
      </c>
      <c r="C219" s="2" t="str">
        <f t="shared" si="21"/>
        <v/>
      </c>
      <c r="D219" s="14" t="str">
        <f t="shared" si="18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2"/>
        <v/>
      </c>
      <c r="G219" s="14" t="str">
        <f t="shared" si="23"/>
        <v/>
      </c>
    </row>
    <row r="220" spans="1:7" ht="16.5" customHeight="1">
      <c r="A220" s="3" t="str">
        <f t="shared" si="19"/>
        <v/>
      </c>
      <c r="B220" s="4" t="str">
        <f t="shared" si="20"/>
        <v/>
      </c>
      <c r="C220" s="2" t="str">
        <f t="shared" si="21"/>
        <v/>
      </c>
      <c r="D220" s="14" t="str">
        <f t="shared" si="18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2"/>
        <v/>
      </c>
      <c r="G220" s="14" t="str">
        <f t="shared" si="23"/>
        <v/>
      </c>
    </row>
    <row r="221" spans="1:7" ht="16.5" customHeight="1">
      <c r="A221" s="3" t="str">
        <f t="shared" si="19"/>
        <v/>
      </c>
      <c r="B221" s="4" t="str">
        <f t="shared" si="20"/>
        <v/>
      </c>
      <c r="C221" s="2" t="str">
        <f t="shared" si="21"/>
        <v/>
      </c>
      <c r="D221" s="14" t="str">
        <f t="shared" si="18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2"/>
        <v/>
      </c>
      <c r="G221" s="14" t="str">
        <f t="shared" si="23"/>
        <v/>
      </c>
    </row>
    <row r="222" spans="1:7" ht="16.5" customHeight="1">
      <c r="A222" s="3" t="str">
        <f t="shared" si="19"/>
        <v/>
      </c>
      <c r="B222" s="4" t="str">
        <f t="shared" si="20"/>
        <v/>
      </c>
      <c r="C222" s="2" t="str">
        <f t="shared" si="21"/>
        <v/>
      </c>
      <c r="D222" s="14" t="str">
        <f t="shared" si="18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2"/>
        <v/>
      </c>
      <c r="G222" s="14" t="str">
        <f t="shared" si="23"/>
        <v/>
      </c>
    </row>
    <row r="223" spans="1:7" ht="16.5" customHeight="1">
      <c r="A223" s="3" t="str">
        <f t="shared" si="19"/>
        <v/>
      </c>
      <c r="B223" s="4" t="str">
        <f t="shared" si="20"/>
        <v/>
      </c>
      <c r="C223" s="2" t="str">
        <f t="shared" si="21"/>
        <v/>
      </c>
      <c r="D223" s="14" t="str">
        <f t="shared" si="18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2"/>
        <v/>
      </c>
      <c r="G223" s="14" t="str">
        <f t="shared" si="23"/>
        <v/>
      </c>
    </row>
    <row r="224" spans="1:7" ht="16.5" customHeight="1">
      <c r="A224" s="3" t="str">
        <f t="shared" si="19"/>
        <v/>
      </c>
      <c r="B224" s="4" t="str">
        <f t="shared" si="20"/>
        <v/>
      </c>
      <c r="C224" s="2" t="str">
        <f t="shared" si="21"/>
        <v/>
      </c>
      <c r="D224" s="14" t="str">
        <f t="shared" si="18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2"/>
        <v/>
      </c>
      <c r="G224" s="14" t="str">
        <f t="shared" si="23"/>
        <v/>
      </c>
    </row>
    <row r="225" spans="1:7" ht="16.5" customHeight="1">
      <c r="A225" s="3" t="str">
        <f t="shared" si="19"/>
        <v/>
      </c>
      <c r="B225" s="4" t="str">
        <f t="shared" si="20"/>
        <v/>
      </c>
      <c r="C225" s="2" t="str">
        <f t="shared" si="21"/>
        <v/>
      </c>
      <c r="D225" s="14" t="str">
        <f t="shared" si="18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2"/>
        <v/>
      </c>
      <c r="G225" s="14" t="str">
        <f t="shared" si="23"/>
        <v/>
      </c>
    </row>
    <row r="226" spans="1:7" ht="16.5" customHeight="1">
      <c r="A226" s="3" t="str">
        <f t="shared" si="19"/>
        <v/>
      </c>
      <c r="B226" s="4" t="str">
        <f t="shared" si="20"/>
        <v/>
      </c>
      <c r="C226" s="2" t="str">
        <f t="shared" si="21"/>
        <v/>
      </c>
      <c r="D226" s="14" t="str">
        <f t="shared" si="18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2"/>
        <v/>
      </c>
      <c r="G226" s="14" t="str">
        <f t="shared" si="23"/>
        <v/>
      </c>
    </row>
    <row r="227" spans="1:7" ht="16.5" customHeight="1">
      <c r="A227" s="3" t="str">
        <f t="shared" si="19"/>
        <v/>
      </c>
      <c r="B227" s="4" t="str">
        <f t="shared" si="20"/>
        <v/>
      </c>
      <c r="C227" s="2" t="str">
        <f t="shared" si="21"/>
        <v/>
      </c>
      <c r="D227" s="14" t="str">
        <f t="shared" si="18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2"/>
        <v/>
      </c>
      <c r="G227" s="14" t="str">
        <f t="shared" si="23"/>
        <v/>
      </c>
    </row>
    <row r="228" spans="1:7" ht="16.5" customHeight="1">
      <c r="A228" s="3" t="str">
        <f t="shared" si="19"/>
        <v/>
      </c>
      <c r="B228" s="4" t="str">
        <f t="shared" si="20"/>
        <v/>
      </c>
      <c r="C228" s="2" t="str">
        <f t="shared" si="21"/>
        <v/>
      </c>
      <c r="D228" s="14" t="str">
        <f t="shared" si="18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2"/>
        <v/>
      </c>
      <c r="G228" s="14" t="str">
        <f t="shared" si="23"/>
        <v/>
      </c>
    </row>
    <row r="229" spans="1:7" ht="16.5" customHeight="1">
      <c r="A229" s="3" t="str">
        <f t="shared" si="19"/>
        <v/>
      </c>
      <c r="B229" s="4" t="str">
        <f t="shared" si="20"/>
        <v/>
      </c>
      <c r="C229" s="2" t="str">
        <f t="shared" si="21"/>
        <v/>
      </c>
      <c r="D229" s="14" t="str">
        <f t="shared" si="18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2"/>
        <v/>
      </c>
      <c r="G229" s="14" t="str">
        <f t="shared" si="23"/>
        <v/>
      </c>
    </row>
    <row r="230" spans="1:7" ht="16.5" customHeight="1">
      <c r="A230" s="3" t="str">
        <f t="shared" si="19"/>
        <v/>
      </c>
      <c r="B230" s="4" t="str">
        <f t="shared" si="20"/>
        <v/>
      </c>
      <c r="C230" s="2" t="str">
        <f t="shared" si="21"/>
        <v/>
      </c>
      <c r="D230" s="14" t="str">
        <f t="shared" si="18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2"/>
        <v/>
      </c>
      <c r="G230" s="14" t="str">
        <f t="shared" si="23"/>
        <v/>
      </c>
    </row>
    <row r="231" spans="1:7" ht="16.5" customHeight="1">
      <c r="A231" s="3" t="str">
        <f t="shared" si="19"/>
        <v/>
      </c>
      <c r="B231" s="4" t="str">
        <f t="shared" si="20"/>
        <v/>
      </c>
      <c r="C231" s="2" t="str">
        <f t="shared" si="21"/>
        <v/>
      </c>
      <c r="D231" s="14" t="str">
        <f t="shared" si="18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2"/>
        <v/>
      </c>
      <c r="G231" s="14" t="str">
        <f t="shared" si="23"/>
        <v/>
      </c>
    </row>
    <row r="232" spans="1:7" ht="16.5" customHeight="1">
      <c r="A232" s="3" t="str">
        <f t="shared" si="19"/>
        <v/>
      </c>
      <c r="B232" s="4" t="str">
        <f t="shared" si="20"/>
        <v/>
      </c>
      <c r="C232" s="2" t="str">
        <f t="shared" si="21"/>
        <v/>
      </c>
      <c r="D232" s="14" t="str">
        <f t="shared" si="18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2"/>
        <v/>
      </c>
      <c r="G232" s="14" t="str">
        <f t="shared" si="23"/>
        <v/>
      </c>
    </row>
    <row r="233" spans="1:7" ht="16.5" customHeight="1">
      <c r="A233" s="3" t="str">
        <f t="shared" si="19"/>
        <v/>
      </c>
      <c r="B233" s="4" t="str">
        <f t="shared" si="20"/>
        <v/>
      </c>
      <c r="C233" s="2" t="str">
        <f t="shared" si="21"/>
        <v/>
      </c>
      <c r="D233" s="14" t="str">
        <f t="shared" si="18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2"/>
        <v/>
      </c>
      <c r="G233" s="14" t="str">
        <f t="shared" si="23"/>
        <v/>
      </c>
    </row>
    <row r="234" spans="1:7" ht="16.5" customHeight="1">
      <c r="A234" s="3" t="str">
        <f t="shared" si="19"/>
        <v/>
      </c>
      <c r="B234" s="4" t="str">
        <f t="shared" si="20"/>
        <v/>
      </c>
      <c r="C234" s="2" t="str">
        <f t="shared" si="21"/>
        <v/>
      </c>
      <c r="D234" s="14" t="str">
        <f t="shared" si="18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2"/>
        <v/>
      </c>
      <c r="G234" s="14" t="str">
        <f t="shared" si="23"/>
        <v/>
      </c>
    </row>
    <row r="235" spans="1:7" ht="16.5" customHeight="1">
      <c r="A235" s="3" t="str">
        <f t="shared" si="19"/>
        <v/>
      </c>
      <c r="B235" s="4" t="str">
        <f t="shared" si="20"/>
        <v/>
      </c>
      <c r="C235" s="2" t="str">
        <f t="shared" si="21"/>
        <v/>
      </c>
      <c r="D235" s="14" t="str">
        <f t="shared" si="18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2"/>
        <v/>
      </c>
      <c r="G235" s="14" t="str">
        <f t="shared" si="23"/>
        <v/>
      </c>
    </row>
    <row r="236" spans="1:7" ht="16.5" customHeight="1">
      <c r="A236" s="3" t="str">
        <f t="shared" si="19"/>
        <v/>
      </c>
      <c r="B236" s="4" t="str">
        <f t="shared" si="20"/>
        <v/>
      </c>
      <c r="C236" s="2" t="str">
        <f t="shared" si="21"/>
        <v/>
      </c>
      <c r="D236" s="14" t="str">
        <f t="shared" si="18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2"/>
        <v/>
      </c>
      <c r="G236" s="14" t="str">
        <f t="shared" si="23"/>
        <v/>
      </c>
    </row>
    <row r="237" spans="1:7" ht="16.5" customHeight="1">
      <c r="A237" s="3" t="str">
        <f t="shared" si="19"/>
        <v/>
      </c>
      <c r="B237" s="4" t="str">
        <f t="shared" si="20"/>
        <v/>
      </c>
      <c r="C237" s="2" t="str">
        <f t="shared" si="21"/>
        <v/>
      </c>
      <c r="D237" s="14" t="str">
        <f t="shared" si="18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2"/>
        <v/>
      </c>
      <c r="G237" s="14" t="str">
        <f t="shared" si="23"/>
        <v/>
      </c>
    </row>
    <row r="238" spans="1:7" ht="16.5" customHeight="1">
      <c r="A238" s="3" t="str">
        <f t="shared" si="19"/>
        <v/>
      </c>
      <c r="B238" s="4" t="str">
        <f t="shared" si="20"/>
        <v/>
      </c>
      <c r="C238" s="2" t="str">
        <f t="shared" si="21"/>
        <v/>
      </c>
      <c r="D238" s="14" t="str">
        <f t="shared" si="18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2"/>
        <v/>
      </c>
      <c r="G238" s="14" t="str">
        <f t="shared" si="23"/>
        <v/>
      </c>
    </row>
    <row r="239" spans="1:7" ht="16.5" customHeight="1">
      <c r="A239" s="3" t="str">
        <f t="shared" si="19"/>
        <v/>
      </c>
      <c r="B239" s="4" t="str">
        <f t="shared" si="20"/>
        <v/>
      </c>
      <c r="C239" s="2" t="str">
        <f t="shared" si="21"/>
        <v/>
      </c>
      <c r="D239" s="14" t="str">
        <f t="shared" si="18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2"/>
        <v/>
      </c>
      <c r="G239" s="14" t="str">
        <f t="shared" si="23"/>
        <v/>
      </c>
    </row>
    <row r="240" spans="1:7" ht="16.5" customHeight="1">
      <c r="A240" s="3" t="str">
        <f t="shared" si="19"/>
        <v/>
      </c>
      <c r="B240" s="4" t="str">
        <f t="shared" si="20"/>
        <v/>
      </c>
      <c r="C240" s="2" t="str">
        <f t="shared" si="21"/>
        <v/>
      </c>
      <c r="D240" s="14" t="str">
        <f t="shared" si="18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2"/>
        <v/>
      </c>
      <c r="G240" s="14" t="str">
        <f t="shared" si="23"/>
        <v/>
      </c>
    </row>
    <row r="241" spans="1:7" ht="16.5" customHeight="1">
      <c r="A241" s="3" t="str">
        <f t="shared" si="19"/>
        <v/>
      </c>
      <c r="B241" s="4" t="str">
        <f t="shared" si="20"/>
        <v/>
      </c>
      <c r="C241" s="2" t="str">
        <f t="shared" si="21"/>
        <v/>
      </c>
      <c r="D241" s="14" t="str">
        <f t="shared" si="18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2"/>
        <v/>
      </c>
      <c r="G241" s="14" t="str">
        <f t="shared" si="23"/>
        <v/>
      </c>
    </row>
    <row r="242" spans="1:7" ht="16.5" customHeight="1">
      <c r="A242" s="3" t="str">
        <f t="shared" si="19"/>
        <v/>
      </c>
      <c r="B242" s="4" t="str">
        <f t="shared" si="20"/>
        <v/>
      </c>
      <c r="C242" s="2" t="str">
        <f t="shared" si="21"/>
        <v/>
      </c>
      <c r="D242" s="14" t="str">
        <f t="shared" si="18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2"/>
        <v/>
      </c>
      <c r="G242" s="14" t="str">
        <f t="shared" si="23"/>
        <v/>
      </c>
    </row>
    <row r="243" spans="1:7" ht="16.5" customHeight="1">
      <c r="A243" s="3" t="str">
        <f t="shared" si="19"/>
        <v/>
      </c>
      <c r="B243" s="4" t="str">
        <f t="shared" si="20"/>
        <v/>
      </c>
      <c r="C243" s="2" t="str">
        <f t="shared" si="21"/>
        <v/>
      </c>
      <c r="D243" s="14" t="str">
        <f t="shared" si="18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2"/>
        <v/>
      </c>
      <c r="G243" s="14" t="str">
        <f t="shared" si="23"/>
        <v/>
      </c>
    </row>
    <row r="244" spans="1:7" ht="16.5" customHeight="1">
      <c r="A244" s="3" t="str">
        <f t="shared" si="19"/>
        <v/>
      </c>
      <c r="B244" s="4" t="str">
        <f t="shared" si="20"/>
        <v/>
      </c>
      <c r="C244" s="2" t="str">
        <f t="shared" si="21"/>
        <v/>
      </c>
      <c r="D244" s="14" t="str">
        <f t="shared" si="18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2"/>
        <v/>
      </c>
      <c r="G244" s="14" t="str">
        <f t="shared" si="23"/>
        <v/>
      </c>
    </row>
    <row r="245" spans="1:7" ht="16.5" customHeight="1">
      <c r="A245" s="3" t="str">
        <f t="shared" si="19"/>
        <v/>
      </c>
      <c r="B245" s="4" t="str">
        <f t="shared" si="20"/>
        <v/>
      </c>
      <c r="C245" s="2" t="str">
        <f t="shared" si="21"/>
        <v/>
      </c>
      <c r="D245" s="14" t="str">
        <f t="shared" si="18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2"/>
        <v/>
      </c>
      <c r="G245" s="14" t="str">
        <f t="shared" si="23"/>
        <v/>
      </c>
    </row>
    <row r="246" spans="1:7" ht="16.5" customHeight="1">
      <c r="A246" s="3" t="str">
        <f t="shared" si="19"/>
        <v/>
      </c>
      <c r="B246" s="4" t="str">
        <f t="shared" si="20"/>
        <v/>
      </c>
      <c r="C246" s="2" t="str">
        <f t="shared" si="21"/>
        <v/>
      </c>
      <c r="D246" s="14" t="str">
        <f t="shared" si="18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2"/>
        <v/>
      </c>
      <c r="G246" s="14" t="str">
        <f t="shared" si="23"/>
        <v/>
      </c>
    </row>
    <row r="247" spans="1:7" ht="16.5" customHeight="1">
      <c r="A247" s="3" t="str">
        <f t="shared" si="19"/>
        <v/>
      </c>
      <c r="B247" s="4" t="str">
        <f t="shared" si="20"/>
        <v/>
      </c>
      <c r="C247" s="2" t="str">
        <f t="shared" si="21"/>
        <v/>
      </c>
      <c r="D247" s="14" t="str">
        <f t="shared" si="18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2"/>
        <v/>
      </c>
      <c r="G247" s="14" t="str">
        <f t="shared" si="23"/>
        <v/>
      </c>
    </row>
    <row r="248" spans="1:7" ht="16.5" customHeight="1">
      <c r="A248" s="3" t="str">
        <f t="shared" si="19"/>
        <v/>
      </c>
      <c r="B248" s="4" t="str">
        <f t="shared" si="20"/>
        <v/>
      </c>
      <c r="C248" s="2" t="str">
        <f t="shared" si="21"/>
        <v/>
      </c>
      <c r="D248" s="14" t="str">
        <f t="shared" si="18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2"/>
        <v/>
      </c>
      <c r="G248" s="14" t="str">
        <f t="shared" si="23"/>
        <v/>
      </c>
    </row>
    <row r="249" spans="1:7" ht="16.5" customHeight="1">
      <c r="A249" s="3" t="str">
        <f t="shared" si="19"/>
        <v/>
      </c>
      <c r="B249" s="4" t="str">
        <f t="shared" si="20"/>
        <v/>
      </c>
      <c r="C249" s="2" t="str">
        <f t="shared" si="21"/>
        <v/>
      </c>
      <c r="D249" s="14" t="str">
        <f t="shared" si="18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2"/>
        <v/>
      </c>
      <c r="G249" s="14" t="str">
        <f t="shared" si="23"/>
        <v/>
      </c>
    </row>
    <row r="250" spans="1:7" ht="16.5" customHeight="1">
      <c r="A250" s="3" t="str">
        <f t="shared" si="19"/>
        <v/>
      </c>
      <c r="B250" s="4" t="str">
        <f t="shared" si="20"/>
        <v/>
      </c>
      <c r="C250" s="2" t="str">
        <f t="shared" si="21"/>
        <v/>
      </c>
      <c r="D250" s="14" t="str">
        <f t="shared" si="18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2"/>
        <v/>
      </c>
      <c r="G250" s="14" t="str">
        <f t="shared" si="23"/>
        <v/>
      </c>
    </row>
    <row r="251" spans="1:7" ht="16.5" customHeight="1">
      <c r="A251" s="17" t="str">
        <f t="shared" si="19"/>
        <v/>
      </c>
      <c r="B251" s="18" t="str">
        <f t="shared" si="20"/>
        <v/>
      </c>
      <c r="C251" s="6" t="str">
        <f t="shared" si="21"/>
        <v/>
      </c>
      <c r="D251" s="19" t="str">
        <f t="shared" si="18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2"/>
        <v/>
      </c>
      <c r="G251" s="19" t="str">
        <f t="shared" si="23"/>
        <v/>
      </c>
    </row>
    <row r="252" spans="1:7" ht="16.5" customHeight="1">
      <c r="A252" s="3" t="str">
        <f t="shared" si="19"/>
        <v/>
      </c>
      <c r="B252" s="4" t="str">
        <f t="shared" si="20"/>
        <v/>
      </c>
      <c r="C252" s="2" t="str">
        <f t="shared" si="21"/>
        <v/>
      </c>
      <c r="D252" s="14" t="str">
        <f t="shared" si="18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2"/>
        <v/>
      </c>
      <c r="G252" s="14" t="str">
        <f t="shared" si="23"/>
        <v/>
      </c>
    </row>
    <row r="253" spans="1:7" ht="16.5" customHeight="1">
      <c r="A253" s="3" t="str">
        <f t="shared" si="19"/>
        <v/>
      </c>
      <c r="B253" s="4" t="str">
        <f t="shared" si="20"/>
        <v/>
      </c>
      <c r="C253" s="2" t="str">
        <f t="shared" si="21"/>
        <v/>
      </c>
      <c r="D253" s="14" t="str">
        <f t="shared" si="18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2"/>
        <v/>
      </c>
      <c r="G253" s="14" t="str">
        <f t="shared" si="23"/>
        <v/>
      </c>
    </row>
    <row r="254" spans="1:7" ht="16.5" customHeight="1">
      <c r="A254" s="3" t="str">
        <f t="shared" si="19"/>
        <v/>
      </c>
      <c r="B254" s="4" t="str">
        <f t="shared" si="20"/>
        <v/>
      </c>
      <c r="C254" s="2" t="str">
        <f t="shared" si="21"/>
        <v/>
      </c>
      <c r="D254" s="14" t="str">
        <f t="shared" si="18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2"/>
        <v/>
      </c>
      <c r="G254" s="14" t="str">
        <f t="shared" si="23"/>
        <v/>
      </c>
    </row>
    <row r="255" spans="1:7" ht="16.5" customHeight="1">
      <c r="A255" s="3" t="str">
        <f t="shared" si="19"/>
        <v/>
      </c>
      <c r="B255" s="4" t="str">
        <f t="shared" si="20"/>
        <v/>
      </c>
      <c r="C255" s="2" t="str">
        <f t="shared" si="21"/>
        <v/>
      </c>
      <c r="D255" s="14" t="str">
        <f t="shared" si="18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2"/>
        <v/>
      </c>
      <c r="G255" s="14" t="str">
        <f t="shared" si="23"/>
        <v/>
      </c>
    </row>
    <row r="256" spans="1:7" ht="16.5" customHeight="1">
      <c r="A256" s="3" t="str">
        <f t="shared" si="19"/>
        <v/>
      </c>
      <c r="B256" s="4" t="str">
        <f t="shared" si="20"/>
        <v/>
      </c>
      <c r="C256" s="2" t="str">
        <f t="shared" si="21"/>
        <v/>
      </c>
      <c r="D256" s="14" t="str">
        <f t="shared" si="18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2"/>
        <v/>
      </c>
      <c r="G256" s="14" t="str">
        <f t="shared" si="23"/>
        <v/>
      </c>
    </row>
    <row r="257" spans="1:7" ht="16.5" customHeight="1">
      <c r="A257" s="3" t="str">
        <f t="shared" si="19"/>
        <v/>
      </c>
      <c r="B257" s="4" t="str">
        <f t="shared" si="20"/>
        <v/>
      </c>
      <c r="C257" s="2" t="str">
        <f t="shared" si="21"/>
        <v/>
      </c>
      <c r="D257" s="14" t="str">
        <f t="shared" si="18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2"/>
        <v/>
      </c>
      <c r="G257" s="14" t="str">
        <f t="shared" si="23"/>
        <v/>
      </c>
    </row>
    <row r="258" spans="1:7" ht="16.5" customHeight="1">
      <c r="A258" s="3" t="str">
        <f t="shared" si="19"/>
        <v/>
      </c>
      <c r="B258" s="4" t="str">
        <f t="shared" si="20"/>
        <v/>
      </c>
      <c r="C258" s="2" t="str">
        <f t="shared" si="21"/>
        <v/>
      </c>
      <c r="D258" s="14" t="str">
        <f t="shared" si="18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2"/>
        <v/>
      </c>
      <c r="G258" s="14" t="str">
        <f t="shared" si="23"/>
        <v/>
      </c>
    </row>
    <row r="259" spans="1:7" ht="16.5" customHeight="1">
      <c r="A259" s="3" t="str">
        <f t="shared" si="19"/>
        <v/>
      </c>
      <c r="B259" s="4" t="str">
        <f t="shared" si="20"/>
        <v/>
      </c>
      <c r="C259" s="2" t="str">
        <f t="shared" si="21"/>
        <v/>
      </c>
      <c r="D259" s="14" t="str">
        <f t="shared" si="18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2"/>
        <v/>
      </c>
      <c r="G259" s="14" t="str">
        <f t="shared" si="23"/>
        <v/>
      </c>
    </row>
    <row r="260" spans="1:7" ht="16.5" customHeight="1">
      <c r="A260" s="3" t="str">
        <f t="shared" si="19"/>
        <v/>
      </c>
      <c r="B260" s="4" t="str">
        <f t="shared" si="20"/>
        <v/>
      </c>
      <c r="C260" s="2" t="str">
        <f t="shared" si="21"/>
        <v/>
      </c>
      <c r="D260" s="14" t="str">
        <f t="shared" ref="D260:D300" si="24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2"/>
        <v/>
      </c>
      <c r="G260" s="14" t="str">
        <f t="shared" si="23"/>
        <v/>
      </c>
    </row>
    <row r="261" spans="1:7" ht="16.5" customHeight="1">
      <c r="A261" s="3" t="str">
        <f t="shared" si="19"/>
        <v/>
      </c>
      <c r="B261" s="4" t="str">
        <f t="shared" si="20"/>
        <v/>
      </c>
      <c r="C261" s="2" t="str">
        <f t="shared" si="21"/>
        <v/>
      </c>
      <c r="D261" s="14" t="str">
        <f t="shared" si="24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2"/>
        <v/>
      </c>
      <c r="G261" s="14" t="str">
        <f t="shared" si="23"/>
        <v/>
      </c>
    </row>
    <row r="262" spans="1:7" ht="16.5" customHeight="1">
      <c r="A262" s="3" t="str">
        <f t="shared" si="19"/>
        <v/>
      </c>
      <c r="B262" s="4" t="str">
        <f t="shared" si="20"/>
        <v/>
      </c>
      <c r="C262" s="2" t="str">
        <f t="shared" si="21"/>
        <v/>
      </c>
      <c r="D262" s="14" t="str">
        <f t="shared" si="24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2"/>
        <v/>
      </c>
      <c r="G262" s="14" t="str">
        <f t="shared" si="23"/>
        <v/>
      </c>
    </row>
    <row r="263" spans="1:7" ht="16.5" customHeight="1">
      <c r="A263" s="3" t="str">
        <f t="shared" si="19"/>
        <v/>
      </c>
      <c r="B263" s="4" t="str">
        <f t="shared" si="20"/>
        <v/>
      </c>
      <c r="C263" s="2" t="str">
        <f t="shared" si="21"/>
        <v/>
      </c>
      <c r="D263" s="14" t="str">
        <f t="shared" si="24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5">IF(B263&lt;&gt;"",D263+E263,"")</f>
        <v/>
      </c>
      <c r="G263" s="14" t="str">
        <f t="shared" si="23"/>
        <v/>
      </c>
    </row>
    <row r="264" spans="1:7" ht="16.5" customHeight="1">
      <c r="A264" s="3" t="str">
        <f t="shared" si="19"/>
        <v/>
      </c>
      <c r="B264" s="4" t="str">
        <f t="shared" si="20"/>
        <v/>
      </c>
      <c r="C264" s="2" t="str">
        <f t="shared" si="21"/>
        <v/>
      </c>
      <c r="D264" s="14" t="str">
        <f t="shared" si="24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5"/>
        <v/>
      </c>
      <c r="G264" s="14" t="str">
        <f t="shared" si="23"/>
        <v/>
      </c>
    </row>
    <row r="265" spans="1:7" ht="16.5" customHeight="1">
      <c r="A265" s="3" t="str">
        <f t="shared" si="19"/>
        <v/>
      </c>
      <c r="B265" s="4" t="str">
        <f t="shared" si="20"/>
        <v/>
      </c>
      <c r="C265" s="2" t="str">
        <f t="shared" si="21"/>
        <v/>
      </c>
      <c r="D265" s="14" t="str">
        <f t="shared" si="24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5"/>
        <v/>
      </c>
      <c r="G265" s="14" t="str">
        <f t="shared" si="23"/>
        <v/>
      </c>
    </row>
    <row r="266" spans="1:7" ht="16.5" customHeight="1">
      <c r="A266" s="3" t="str">
        <f t="shared" si="19"/>
        <v/>
      </c>
      <c r="B266" s="4" t="str">
        <f t="shared" si="20"/>
        <v/>
      </c>
      <c r="C266" s="2" t="str">
        <f t="shared" si="21"/>
        <v/>
      </c>
      <c r="D266" s="14" t="str">
        <f t="shared" si="24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5"/>
        <v/>
      </c>
      <c r="G266" s="14" t="str">
        <f t="shared" si="23"/>
        <v/>
      </c>
    </row>
    <row r="267" spans="1:7" ht="16.5" customHeight="1">
      <c r="A267" s="3" t="str">
        <f t="shared" ref="A267:A300" si="26">IF(B266&lt;$D$5,DATE(YEAR(A266),MONTH(A266)+1,DAY(A266)),IF(B266=$D$5,"Tổng",""))</f>
        <v/>
      </c>
      <c r="B267" s="4" t="str">
        <f t="shared" ref="B267:B300" si="27">IF(B266&lt;$D$5,B266+1,"")</f>
        <v/>
      </c>
      <c r="C267" s="2" t="str">
        <f t="shared" si="21"/>
        <v/>
      </c>
      <c r="D267" s="14" t="str">
        <f t="shared" si="24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5"/>
        <v/>
      </c>
      <c r="G267" s="14" t="str">
        <f t="shared" si="23"/>
        <v/>
      </c>
    </row>
    <row r="268" spans="1:7" ht="16.5" customHeight="1">
      <c r="A268" s="3" t="str">
        <f t="shared" si="26"/>
        <v/>
      </c>
      <c r="B268" s="4" t="str">
        <f t="shared" si="27"/>
        <v/>
      </c>
      <c r="C268" s="2" t="str">
        <f t="shared" ref="C268:C296" si="28">IF(B268&lt;&gt;"",A268-A267,"")</f>
        <v/>
      </c>
      <c r="D268" s="14" t="str">
        <f t="shared" si="24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5"/>
        <v/>
      </c>
      <c r="G268" s="14" t="str">
        <f t="shared" si="23"/>
        <v/>
      </c>
    </row>
    <row r="269" spans="1:7" ht="16.5" customHeight="1">
      <c r="A269" s="3" t="str">
        <f t="shared" si="26"/>
        <v/>
      </c>
      <c r="B269" s="4" t="str">
        <f t="shared" si="27"/>
        <v/>
      </c>
      <c r="C269" s="2" t="str">
        <f t="shared" si="28"/>
        <v/>
      </c>
      <c r="D269" s="14" t="str">
        <f t="shared" si="24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5"/>
        <v/>
      </c>
      <c r="G269" s="14" t="str">
        <f t="shared" ref="G269:G281" si="29">IF($B269&lt;&gt;"",G268-D269,"")</f>
        <v/>
      </c>
    </row>
    <row r="270" spans="1:7" ht="16.5" customHeight="1">
      <c r="A270" s="3" t="str">
        <f t="shared" si="26"/>
        <v/>
      </c>
      <c r="B270" s="4" t="str">
        <f t="shared" si="27"/>
        <v/>
      </c>
      <c r="C270" s="2" t="str">
        <f t="shared" si="28"/>
        <v/>
      </c>
      <c r="D270" s="14" t="str">
        <f t="shared" si="24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5"/>
        <v/>
      </c>
      <c r="G270" s="14" t="str">
        <f t="shared" si="29"/>
        <v/>
      </c>
    </row>
    <row r="271" spans="1:7" ht="16.5" customHeight="1">
      <c r="A271" s="3" t="str">
        <f t="shared" si="26"/>
        <v/>
      </c>
      <c r="B271" s="4" t="str">
        <f t="shared" si="27"/>
        <v/>
      </c>
      <c r="C271" s="2" t="str">
        <f t="shared" si="28"/>
        <v/>
      </c>
      <c r="D271" s="14" t="str">
        <f t="shared" si="24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5"/>
        <v/>
      </c>
      <c r="G271" s="14" t="str">
        <f t="shared" si="29"/>
        <v/>
      </c>
    </row>
    <row r="272" spans="1:7" ht="16.5" customHeight="1">
      <c r="A272" s="3" t="str">
        <f t="shared" si="26"/>
        <v/>
      </c>
      <c r="B272" s="4" t="str">
        <f t="shared" si="27"/>
        <v/>
      </c>
      <c r="C272" s="2" t="str">
        <f t="shared" si="28"/>
        <v/>
      </c>
      <c r="D272" s="14" t="str">
        <f t="shared" si="24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29"/>
        <v/>
      </c>
    </row>
    <row r="273" spans="1:7" ht="16.5" customHeight="1">
      <c r="A273" s="3" t="str">
        <f t="shared" si="26"/>
        <v/>
      </c>
      <c r="B273" s="4" t="str">
        <f t="shared" si="27"/>
        <v/>
      </c>
      <c r="C273" s="2" t="str">
        <f t="shared" si="28"/>
        <v/>
      </c>
      <c r="D273" s="14" t="str">
        <f t="shared" si="24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29"/>
        <v/>
      </c>
    </row>
    <row r="274" spans="1:7" ht="16.5" customHeight="1">
      <c r="A274" s="3" t="str">
        <f t="shared" si="26"/>
        <v/>
      </c>
      <c r="B274" s="4" t="str">
        <f t="shared" si="27"/>
        <v/>
      </c>
      <c r="C274" s="2" t="str">
        <f t="shared" si="28"/>
        <v/>
      </c>
      <c r="D274" s="14" t="str">
        <f t="shared" si="24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29"/>
        <v/>
      </c>
    </row>
    <row r="275" spans="1:7" ht="16.5" customHeight="1">
      <c r="A275" s="3" t="str">
        <f t="shared" si="26"/>
        <v/>
      </c>
      <c r="B275" s="4" t="str">
        <f t="shared" si="27"/>
        <v/>
      </c>
      <c r="C275" s="2" t="str">
        <f t="shared" si="28"/>
        <v/>
      </c>
      <c r="D275" s="14" t="str">
        <f t="shared" si="24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29"/>
        <v/>
      </c>
    </row>
    <row r="276" spans="1:7" ht="16.5" customHeight="1">
      <c r="A276" s="3" t="str">
        <f t="shared" si="26"/>
        <v/>
      </c>
      <c r="B276" s="4" t="str">
        <f t="shared" si="27"/>
        <v/>
      </c>
      <c r="C276" s="2" t="str">
        <f t="shared" si="28"/>
        <v/>
      </c>
      <c r="D276" s="14" t="str">
        <f t="shared" si="24"/>
        <v/>
      </c>
      <c r="G276" s="14" t="str">
        <f t="shared" si="29"/>
        <v/>
      </c>
    </row>
    <row r="277" spans="1:7" ht="16.5" customHeight="1">
      <c r="A277" s="3" t="str">
        <f t="shared" si="26"/>
        <v/>
      </c>
      <c r="B277" s="4" t="str">
        <f t="shared" si="27"/>
        <v/>
      </c>
      <c r="C277" s="2" t="str">
        <f t="shared" si="28"/>
        <v/>
      </c>
      <c r="D277" s="14" t="str">
        <f t="shared" si="24"/>
        <v/>
      </c>
      <c r="G277" s="14" t="str">
        <f t="shared" si="29"/>
        <v/>
      </c>
    </row>
    <row r="278" spans="1:7" ht="16.5" customHeight="1">
      <c r="A278" s="3" t="str">
        <f t="shared" si="26"/>
        <v/>
      </c>
      <c r="B278" s="4" t="str">
        <f t="shared" si="27"/>
        <v/>
      </c>
      <c r="C278" s="2" t="str">
        <f t="shared" si="28"/>
        <v/>
      </c>
      <c r="D278" s="14" t="str">
        <f t="shared" si="24"/>
        <v/>
      </c>
      <c r="G278" s="14" t="str">
        <f t="shared" si="29"/>
        <v/>
      </c>
    </row>
    <row r="279" spans="1:7" ht="16.5" customHeight="1">
      <c r="A279" s="3" t="str">
        <f t="shared" si="26"/>
        <v/>
      </c>
      <c r="B279" s="4" t="str">
        <f t="shared" si="27"/>
        <v/>
      </c>
      <c r="C279" s="2" t="str">
        <f t="shared" si="28"/>
        <v/>
      </c>
      <c r="D279" s="14" t="str">
        <f t="shared" si="24"/>
        <v/>
      </c>
      <c r="G279" s="14" t="str">
        <f t="shared" si="29"/>
        <v/>
      </c>
    </row>
    <row r="280" spans="1:7" ht="16.5" customHeight="1">
      <c r="A280" s="3" t="str">
        <f t="shared" si="26"/>
        <v/>
      </c>
      <c r="B280" s="4" t="str">
        <f t="shared" si="27"/>
        <v/>
      </c>
      <c r="C280" s="2" t="str">
        <f t="shared" si="28"/>
        <v/>
      </c>
      <c r="D280" s="14" t="str">
        <f t="shared" si="24"/>
        <v/>
      </c>
      <c r="G280" s="14" t="str">
        <f t="shared" si="29"/>
        <v/>
      </c>
    </row>
    <row r="281" spans="1:7" ht="16.5" customHeight="1">
      <c r="A281" s="3" t="str">
        <f t="shared" si="26"/>
        <v/>
      </c>
      <c r="B281" s="4" t="str">
        <f t="shared" si="27"/>
        <v/>
      </c>
      <c r="C281" s="2" t="str">
        <f t="shared" si="28"/>
        <v/>
      </c>
      <c r="D281" s="14" t="str">
        <f t="shared" si="24"/>
        <v/>
      </c>
      <c r="G281" s="14" t="str">
        <f t="shared" si="29"/>
        <v/>
      </c>
    </row>
    <row r="282" spans="1:7" ht="16.5" customHeight="1">
      <c r="A282" s="3" t="str">
        <f t="shared" si="26"/>
        <v/>
      </c>
      <c r="B282" s="4" t="str">
        <f t="shared" si="27"/>
        <v/>
      </c>
      <c r="C282" s="2" t="str">
        <f t="shared" si="28"/>
        <v/>
      </c>
      <c r="D282" s="14" t="str">
        <f t="shared" si="24"/>
        <v/>
      </c>
      <c r="G282" s="14" t="str">
        <f>IF($B282&lt;&gt;"",G281-D282,"")</f>
        <v/>
      </c>
    </row>
    <row r="283" spans="1:7" ht="16.5" customHeight="1">
      <c r="A283" s="3" t="str">
        <f t="shared" si="26"/>
        <v/>
      </c>
      <c r="B283" s="4" t="str">
        <f t="shared" si="27"/>
        <v/>
      </c>
      <c r="C283" s="2" t="str">
        <f t="shared" si="28"/>
        <v/>
      </c>
      <c r="D283" s="14" t="str">
        <f t="shared" si="24"/>
        <v/>
      </c>
      <c r="G283" s="14" t="str">
        <f t="shared" ref="G283:G296" si="30">IF($B283&lt;&gt;"",G282-D283,"")</f>
        <v/>
      </c>
    </row>
    <row r="284" spans="1:7" ht="16.5" customHeight="1">
      <c r="A284" s="3" t="str">
        <f t="shared" si="26"/>
        <v/>
      </c>
      <c r="B284" s="4" t="str">
        <f t="shared" si="27"/>
        <v/>
      </c>
      <c r="C284" s="2" t="str">
        <f t="shared" si="28"/>
        <v/>
      </c>
      <c r="D284" s="14" t="str">
        <f t="shared" si="24"/>
        <v/>
      </c>
      <c r="G284" s="14" t="str">
        <f t="shared" si="30"/>
        <v/>
      </c>
    </row>
    <row r="285" spans="1:7" ht="16.5" customHeight="1">
      <c r="A285" s="3" t="str">
        <f t="shared" si="26"/>
        <v/>
      </c>
      <c r="B285" s="4" t="str">
        <f t="shared" si="27"/>
        <v/>
      </c>
      <c r="C285" s="2" t="str">
        <f t="shared" si="28"/>
        <v/>
      </c>
      <c r="D285" s="14" t="str">
        <f t="shared" si="24"/>
        <v/>
      </c>
      <c r="G285" s="14" t="str">
        <f t="shared" si="30"/>
        <v/>
      </c>
    </row>
    <row r="286" spans="1:7" ht="16.5" customHeight="1">
      <c r="A286" s="3" t="str">
        <f t="shared" si="26"/>
        <v/>
      </c>
      <c r="B286" s="4" t="str">
        <f t="shared" si="27"/>
        <v/>
      </c>
      <c r="C286" s="2" t="str">
        <f t="shared" si="28"/>
        <v/>
      </c>
      <c r="D286" s="14" t="str">
        <f t="shared" si="24"/>
        <v/>
      </c>
      <c r="G286" s="14" t="str">
        <f t="shared" si="30"/>
        <v/>
      </c>
    </row>
    <row r="287" spans="1:7" ht="16.5" customHeight="1">
      <c r="A287" s="3" t="str">
        <f t="shared" si="26"/>
        <v/>
      </c>
      <c r="B287" s="4" t="str">
        <f t="shared" si="27"/>
        <v/>
      </c>
      <c r="C287" s="2" t="str">
        <f t="shared" si="28"/>
        <v/>
      </c>
      <c r="D287" s="14" t="str">
        <f t="shared" si="24"/>
        <v/>
      </c>
      <c r="G287" s="14" t="str">
        <f t="shared" si="30"/>
        <v/>
      </c>
    </row>
    <row r="288" spans="1:7" ht="16.5" customHeight="1">
      <c r="A288" s="3" t="str">
        <f t="shared" si="26"/>
        <v/>
      </c>
      <c r="B288" s="4" t="str">
        <f t="shared" si="27"/>
        <v/>
      </c>
      <c r="C288" s="2" t="str">
        <f t="shared" si="28"/>
        <v/>
      </c>
      <c r="D288" s="14" t="str">
        <f t="shared" si="24"/>
        <v/>
      </c>
      <c r="G288" s="14" t="str">
        <f t="shared" si="30"/>
        <v/>
      </c>
    </row>
    <row r="289" spans="1:7" ht="16.5" customHeight="1">
      <c r="A289" s="3" t="str">
        <f t="shared" si="26"/>
        <v/>
      </c>
      <c r="B289" s="4" t="str">
        <f t="shared" si="27"/>
        <v/>
      </c>
      <c r="C289" s="2" t="str">
        <f t="shared" si="28"/>
        <v/>
      </c>
      <c r="D289" s="14" t="str">
        <f t="shared" si="24"/>
        <v/>
      </c>
      <c r="G289" s="14" t="str">
        <f t="shared" si="30"/>
        <v/>
      </c>
    </row>
    <row r="290" spans="1:7" ht="16.5" customHeight="1">
      <c r="A290" s="3" t="str">
        <f t="shared" si="26"/>
        <v/>
      </c>
      <c r="B290" s="4" t="str">
        <f t="shared" si="27"/>
        <v/>
      </c>
      <c r="C290" s="2" t="str">
        <f t="shared" si="28"/>
        <v/>
      </c>
      <c r="D290" s="14" t="str">
        <f t="shared" si="24"/>
        <v/>
      </c>
      <c r="G290" s="14" t="str">
        <f t="shared" si="30"/>
        <v/>
      </c>
    </row>
    <row r="291" spans="1:7" ht="16.5" customHeight="1">
      <c r="A291" s="3" t="str">
        <f t="shared" si="26"/>
        <v/>
      </c>
      <c r="B291" s="4" t="str">
        <f t="shared" si="27"/>
        <v/>
      </c>
      <c r="C291" s="2" t="str">
        <f t="shared" si="28"/>
        <v/>
      </c>
      <c r="D291" s="14" t="str">
        <f t="shared" si="24"/>
        <v/>
      </c>
      <c r="G291" s="14" t="str">
        <f t="shared" si="30"/>
        <v/>
      </c>
    </row>
    <row r="292" spans="1:7" ht="16.5" customHeight="1">
      <c r="A292" s="3" t="str">
        <f t="shared" si="26"/>
        <v/>
      </c>
      <c r="B292" s="4" t="str">
        <f t="shared" si="27"/>
        <v/>
      </c>
      <c r="C292" s="2" t="str">
        <f t="shared" si="28"/>
        <v/>
      </c>
      <c r="D292" s="14" t="str">
        <f t="shared" si="24"/>
        <v/>
      </c>
      <c r="G292" s="14" t="str">
        <f t="shared" si="30"/>
        <v/>
      </c>
    </row>
    <row r="293" spans="1:7" ht="16.5" customHeight="1">
      <c r="A293" s="3" t="str">
        <f t="shared" si="26"/>
        <v/>
      </c>
      <c r="B293" s="4" t="str">
        <f t="shared" si="27"/>
        <v/>
      </c>
      <c r="C293" s="2" t="str">
        <f t="shared" si="28"/>
        <v/>
      </c>
      <c r="D293" s="14" t="str">
        <f t="shared" si="24"/>
        <v/>
      </c>
      <c r="G293" s="14" t="str">
        <f t="shared" si="30"/>
        <v/>
      </c>
    </row>
    <row r="294" spans="1:7" ht="16.5" customHeight="1">
      <c r="A294" s="3" t="str">
        <f t="shared" si="26"/>
        <v/>
      </c>
      <c r="B294" s="4" t="str">
        <f t="shared" si="27"/>
        <v/>
      </c>
      <c r="C294" s="2" t="str">
        <f t="shared" si="28"/>
        <v/>
      </c>
      <c r="D294" s="14" t="str">
        <f t="shared" si="24"/>
        <v/>
      </c>
      <c r="G294" s="14" t="str">
        <f t="shared" si="30"/>
        <v/>
      </c>
    </row>
    <row r="295" spans="1:7" ht="16.5" customHeight="1">
      <c r="A295" s="3" t="str">
        <f t="shared" si="26"/>
        <v/>
      </c>
      <c r="B295" s="4" t="str">
        <f t="shared" si="27"/>
        <v/>
      </c>
      <c r="C295" s="2" t="str">
        <f t="shared" si="28"/>
        <v/>
      </c>
      <c r="D295" s="14" t="str">
        <f t="shared" si="24"/>
        <v/>
      </c>
      <c r="G295" s="14" t="str">
        <f t="shared" si="30"/>
        <v/>
      </c>
    </row>
    <row r="296" spans="1:7" ht="16.5" customHeight="1">
      <c r="A296" s="3" t="str">
        <f t="shared" si="26"/>
        <v/>
      </c>
      <c r="B296" s="4" t="str">
        <f t="shared" si="27"/>
        <v/>
      </c>
      <c r="C296" s="2" t="str">
        <f t="shared" si="28"/>
        <v/>
      </c>
      <c r="D296" s="14" t="str">
        <f t="shared" si="24"/>
        <v/>
      </c>
      <c r="G296" s="14" t="str">
        <f t="shared" si="30"/>
        <v/>
      </c>
    </row>
    <row r="297" spans="1:7" ht="16.5" customHeight="1">
      <c r="A297" s="3" t="str">
        <f t="shared" si="26"/>
        <v/>
      </c>
      <c r="B297" s="4" t="str">
        <f t="shared" si="27"/>
        <v/>
      </c>
      <c r="C297" s="2" t="str">
        <f>IF(B297&lt;&gt;"",A297-A296,"")</f>
        <v/>
      </c>
      <c r="D297" s="14" t="str">
        <f t="shared" si="24"/>
        <v/>
      </c>
    </row>
    <row r="298" spans="1:7" ht="16.5" customHeight="1">
      <c r="A298" s="3" t="str">
        <f t="shared" si="26"/>
        <v/>
      </c>
      <c r="B298" s="4" t="str">
        <f t="shared" si="27"/>
        <v/>
      </c>
      <c r="C298" s="2" t="str">
        <f t="shared" ref="C298:C300" si="31">IF(B298&lt;&gt;"",A298-A297,"")</f>
        <v/>
      </c>
      <c r="D298" s="14" t="str">
        <f t="shared" si="24"/>
        <v/>
      </c>
    </row>
    <row r="299" spans="1:7" ht="16.5" customHeight="1">
      <c r="A299" s="3" t="str">
        <f t="shared" si="26"/>
        <v/>
      </c>
      <c r="B299" s="4" t="str">
        <f t="shared" si="27"/>
        <v/>
      </c>
      <c r="C299" s="2" t="str">
        <f t="shared" si="31"/>
        <v/>
      </c>
      <c r="D299" s="14" t="str">
        <f t="shared" si="24"/>
        <v/>
      </c>
    </row>
    <row r="300" spans="1:7" ht="16.5" customHeight="1">
      <c r="A300" s="3" t="str">
        <f t="shared" si="26"/>
        <v/>
      </c>
      <c r="B300" s="4" t="str">
        <f t="shared" si="27"/>
        <v/>
      </c>
      <c r="C300" s="2" t="str">
        <f t="shared" si="31"/>
        <v/>
      </c>
      <c r="D300" s="14" t="str">
        <f t="shared" si="24"/>
        <v/>
      </c>
    </row>
  </sheetData>
  <mergeCells count="13">
    <mergeCell ref="A8:F8"/>
    <mergeCell ref="A1:G1"/>
    <mergeCell ref="A2:C2"/>
    <mergeCell ref="D2:G2"/>
    <mergeCell ref="A3:C3"/>
    <mergeCell ref="E3:G3"/>
    <mergeCell ref="A4:C4"/>
    <mergeCell ref="E4:F4"/>
    <mergeCell ref="A5:C5"/>
    <mergeCell ref="E5:F5"/>
    <mergeCell ref="A6:C6"/>
    <mergeCell ref="E6:F6"/>
    <mergeCell ref="E7:F7"/>
  </mergeCells>
  <dataValidations count="1">
    <dataValidation type="list" allowBlank="1" showInputMessage="1" showErrorMessage="1" sqref="D5" xr:uid="{EE6FB174-DA4D-4343-BFBE-2BD3741E7963}">
      <formula1>$L$5:$L$12</formula1>
    </dataValidation>
  </dataValidations>
  <pageMargins left="0.54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300"/>
  <sheetViews>
    <sheetView workbookViewId="0">
      <selection activeCell="I14" sqref="I14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9.140625" style="1"/>
    <col min="9" max="9" width="9.85546875" style="1" bestFit="1" customWidth="1"/>
    <col min="10" max="10" width="13.85546875" style="54" bestFit="1" customWidth="1"/>
    <col min="11" max="11" width="12.85546875" style="1" customWidth="1"/>
    <col min="12" max="12" width="3.28515625" style="125" customWidth="1"/>
    <col min="13" max="16384" width="9.140625" style="1"/>
  </cols>
  <sheetData>
    <row r="1" spans="1:12" ht="16.5" customHeight="1">
      <c r="A1" s="778" t="s">
        <v>9</v>
      </c>
      <c r="B1" s="778"/>
      <c r="C1" s="778"/>
      <c r="D1" s="778"/>
      <c r="E1" s="778"/>
      <c r="F1" s="778"/>
      <c r="G1" s="778"/>
    </row>
    <row r="2" spans="1:12" ht="16.5" customHeight="1">
      <c r="A2" s="779" t="s">
        <v>15</v>
      </c>
      <c r="B2" s="779"/>
      <c r="C2" s="779"/>
      <c r="D2" s="780"/>
      <c r="E2" s="780"/>
      <c r="F2" s="780"/>
      <c r="G2" s="780"/>
    </row>
    <row r="3" spans="1:12" ht="16.5" customHeight="1">
      <c r="A3" s="781" t="s">
        <v>36</v>
      </c>
      <c r="B3" s="781"/>
      <c r="C3" s="781"/>
      <c r="D3" s="70">
        <f>'Thuế chấp'!$D$3</f>
        <v>846040000</v>
      </c>
      <c r="E3" s="782"/>
      <c r="F3" s="782"/>
      <c r="G3" s="782"/>
    </row>
    <row r="4" spans="1:12" ht="16.5" customHeight="1">
      <c r="A4" s="776" t="s">
        <v>8</v>
      </c>
      <c r="B4" s="776"/>
      <c r="C4" s="776"/>
      <c r="D4" s="123">
        <f>'Thuế chấp'!$D$4</f>
        <v>761436000</v>
      </c>
      <c r="E4" s="777" t="s">
        <v>12</v>
      </c>
      <c r="F4" s="777"/>
      <c r="G4" s="24">
        <v>12</v>
      </c>
    </row>
    <row r="5" spans="1:12" ht="16.5" customHeight="1">
      <c r="A5" s="776" t="s">
        <v>7</v>
      </c>
      <c r="B5" s="776"/>
      <c r="C5" s="776"/>
      <c r="D5" s="124">
        <v>60</v>
      </c>
      <c r="E5" s="777" t="s">
        <v>11</v>
      </c>
      <c r="F5" s="777"/>
      <c r="G5" s="25">
        <v>0.11</v>
      </c>
      <c r="L5" s="125">
        <v>12</v>
      </c>
    </row>
    <row r="6" spans="1:12" ht="16.5" customHeight="1">
      <c r="A6" s="776" t="s">
        <v>6</v>
      </c>
      <c r="B6" s="776"/>
      <c r="C6" s="776"/>
      <c r="D6" s="58">
        <f>BG03Y!D6</f>
        <v>6.9000000000000006E-2</v>
      </c>
      <c r="E6" s="777" t="s">
        <v>10</v>
      </c>
      <c r="F6" s="777"/>
      <c r="G6" s="69">
        <f ca="1">'Thuế chấp'!G6</f>
        <v>45958</v>
      </c>
      <c r="L6" s="125">
        <v>24</v>
      </c>
    </row>
    <row r="7" spans="1:12" ht="16.5" customHeight="1">
      <c r="A7" s="28"/>
      <c r="B7" s="29"/>
      <c r="C7" s="30"/>
      <c r="D7" s="31"/>
      <c r="E7" s="964" t="s">
        <v>13</v>
      </c>
      <c r="F7" s="965"/>
      <c r="G7" s="124"/>
      <c r="L7" s="125">
        <v>36</v>
      </c>
    </row>
    <row r="8" spans="1:12" ht="16.5" customHeight="1">
      <c r="A8" s="788">
        <f>D5</f>
        <v>60</v>
      </c>
      <c r="B8" s="788"/>
      <c r="C8" s="788"/>
      <c r="D8" s="788"/>
      <c r="E8" s="788"/>
      <c r="F8" s="788"/>
      <c r="G8" s="166" t="s">
        <v>138</v>
      </c>
      <c r="L8" s="125">
        <v>48</v>
      </c>
    </row>
    <row r="9" spans="1:12" s="6" customFormat="1" ht="16.5" customHeight="1">
      <c r="A9" s="22" t="s">
        <v>2</v>
      </c>
      <c r="B9" s="23" t="s">
        <v>0</v>
      </c>
      <c r="C9" s="23" t="s">
        <v>1</v>
      </c>
      <c r="D9" s="23" t="s">
        <v>3</v>
      </c>
      <c r="E9" s="22" t="s">
        <v>4</v>
      </c>
      <c r="F9" s="47" t="s">
        <v>14</v>
      </c>
      <c r="G9" s="23" t="s">
        <v>5</v>
      </c>
      <c r="J9" s="138"/>
      <c r="L9" s="126">
        <v>60</v>
      </c>
    </row>
    <row r="10" spans="1:12" ht="16.5" customHeight="1">
      <c r="A10" s="7">
        <f ca="1">$G$6</f>
        <v>45958</v>
      </c>
      <c r="B10" s="8">
        <v>0</v>
      </c>
      <c r="C10" s="9"/>
      <c r="D10" s="10"/>
      <c r="E10" s="11"/>
      <c r="F10" s="48"/>
      <c r="G10" s="12">
        <f>$D4-D10</f>
        <v>761436000</v>
      </c>
      <c r="J10" s="56"/>
      <c r="K10" s="54"/>
      <c r="L10" s="125">
        <v>72</v>
      </c>
    </row>
    <row r="11" spans="1:12" ht="16.5" customHeight="1">
      <c r="A11" s="7">
        <f t="shared" ref="A11:A74" ca="1" si="0">IF(B10&lt;$D$5,DATE(YEAR(A10),MONTH(A10)+1,DAY(A10)),IF(B10=$D$5,"Tổng",""))</f>
        <v>45989</v>
      </c>
      <c r="B11" s="8">
        <f t="shared" ref="B11:B74" si="1">IF(B10&lt;$D$5,B10+1,"")</f>
        <v>1</v>
      </c>
      <c r="C11" s="9">
        <f ca="1">IF(B11&lt;&gt;"",A11-A10,"")</f>
        <v>31</v>
      </c>
      <c r="D11" s="12">
        <f>IF($B10&lt;$D$5,IF(B10&lt;$G$7,0,$D$4/($D$5-$G$7)),IF($B10=$D$5,$D$4,""))</f>
        <v>12690600</v>
      </c>
      <c r="E11" s="13">
        <f ca="1">IF(AND($B11&lt;&gt;"",$B11&lt;=$G$4),$G10*C11*$D$6/360,IF(B11&lt;&gt;"",$G10*C11*$G$5/360,IF(AND(B10&lt;&gt;"",B10=$D$5),SUM($E$10:E10),"")))</f>
        <v>4524198.9000000004</v>
      </c>
      <c r="F11" s="49">
        <f ca="1">IF(D11&lt;&gt;"",D11+E11,"")</f>
        <v>17214798.899999999</v>
      </c>
      <c r="G11" s="12">
        <f>IF($B11&lt;&gt;"",G10-D11,"")</f>
        <v>748745400</v>
      </c>
      <c r="I11" s="14"/>
      <c r="L11" s="125">
        <v>84</v>
      </c>
    </row>
    <row r="12" spans="1:12" ht="16.5" customHeight="1">
      <c r="A12" s="7">
        <f t="shared" ca="1" si="0"/>
        <v>46019</v>
      </c>
      <c r="B12" s="8">
        <f t="shared" si="1"/>
        <v>2</v>
      </c>
      <c r="C12" s="9">
        <f t="shared" ref="C12:C75" ca="1" si="2">IF(B12&lt;&gt;"",A12-A11,"")</f>
        <v>30</v>
      </c>
      <c r="D12" s="12">
        <f>IF($B11&lt;$D$5,IF(B11&lt;$G$7,0,$D$4/($D$5-$G$7)),IF($B11=$D$5,$D$4,""))</f>
        <v>12690600</v>
      </c>
      <c r="E12" s="13">
        <f ca="1">IF(AND($B12&lt;&gt;"",$B12&lt;=$G$4),$G11*C12*$D$6/360,IF(B12&lt;&gt;"",$G11*C12*$G$5/360,IF(AND(B11&lt;&gt;"",B11=$D$5),SUM($E$10:E11),"")))</f>
        <v>4305286.0500000007</v>
      </c>
      <c r="F12" s="49">
        <f ca="1">IF(D12&lt;&gt;"",D12+E12,"")</f>
        <v>16995886.050000001</v>
      </c>
      <c r="G12" s="12">
        <f>IF($B12&lt;&gt;"",G11-D12,"")</f>
        <v>736054800</v>
      </c>
      <c r="L12" s="125">
        <v>96</v>
      </c>
    </row>
    <row r="13" spans="1:12" ht="16.5" customHeight="1">
      <c r="A13" s="7">
        <f t="shared" ca="1" si="0"/>
        <v>46050</v>
      </c>
      <c r="B13" s="8">
        <f t="shared" si="1"/>
        <v>3</v>
      </c>
      <c r="C13" s="9">
        <f t="shared" ca="1" si="2"/>
        <v>31</v>
      </c>
      <c r="D13" s="12">
        <f>IF($B12&lt;$D$5,IF(B12&lt;$G$7,0,$D$4/($D$5-$G$7)),IF($B12=$D$5,$D$4,""))</f>
        <v>12690600</v>
      </c>
      <c r="E13" s="13">
        <f ca="1">IF(AND($B13&lt;&gt;"",$B13&lt;=$G$4),$G12*C13*$D$6/360,IF(B13&lt;&gt;"",$G12*C13*$G$5/360,IF(AND(B12&lt;&gt;"",B12=$D$5),SUM($E$10:E12),"")))</f>
        <v>4373392.2700000005</v>
      </c>
      <c r="F13" s="49">
        <f t="shared" ref="F13:F76" ca="1" si="3">IF(D13&lt;&gt;"",D13+E13,"")</f>
        <v>17063992.27</v>
      </c>
      <c r="G13" s="12">
        <f t="shared" ref="G13:G76" si="4">IF($B13&lt;&gt;"",G12-D13,"")</f>
        <v>723364200</v>
      </c>
    </row>
    <row r="14" spans="1:12" ht="16.5" customHeight="1">
      <c r="A14" s="7">
        <f t="shared" ca="1" si="0"/>
        <v>46081</v>
      </c>
      <c r="B14" s="8">
        <f t="shared" si="1"/>
        <v>4</v>
      </c>
      <c r="C14" s="9">
        <f t="shared" ca="1" si="2"/>
        <v>31</v>
      </c>
      <c r="D14" s="12">
        <f>IF($B13&lt;$D$5,IF(B13&lt;$G$7,0,$D$4/($D$5-$G$7)),IF($B13=$D$5,$D$4,""))</f>
        <v>12690600</v>
      </c>
      <c r="E14" s="13">
        <f ca="1">IF(AND($B14&lt;&gt;"",$B14&lt;=$G$4),$G13*C14*$D$6/360,IF(B14&lt;&gt;"",$G13*C14*$G$5/360,IF(AND(B13&lt;&gt;"",B13=$D$5),SUM($E$10:E13),"")))</f>
        <v>4297988.9550000001</v>
      </c>
      <c r="F14" s="49">
        <f t="shared" ca="1" si="3"/>
        <v>16988588.954999998</v>
      </c>
      <c r="G14" s="12">
        <f t="shared" si="4"/>
        <v>710673600</v>
      </c>
    </row>
    <row r="15" spans="1:12" ht="16.5" customHeight="1">
      <c r="A15" s="7">
        <f t="shared" ca="1" si="0"/>
        <v>46109</v>
      </c>
      <c r="B15" s="8">
        <f t="shared" si="1"/>
        <v>5</v>
      </c>
      <c r="C15" s="9">
        <f t="shared" ca="1" si="2"/>
        <v>28</v>
      </c>
      <c r="D15" s="12">
        <f t="shared" ref="D15:D78" si="5">IF($B14&lt;$D$5,IF(B14&lt;$G$7,0,$D$4/($D$5-$G$7)),IF($B14=$D$5,$D$4,""))</f>
        <v>12690600</v>
      </c>
      <c r="E15" s="13">
        <f ca="1">IF(AND($B15&lt;&gt;"",$B15&lt;=$G$4),$G14*C15*$D$6/360,IF(B15&lt;&gt;"",$G14*C15*$G$5/360,IF(AND(B14&lt;&gt;"",B14=$D$5),SUM($E$10:E14),"")))</f>
        <v>3813948.3200000003</v>
      </c>
      <c r="F15" s="49">
        <f t="shared" ca="1" si="3"/>
        <v>16504548.32</v>
      </c>
      <c r="G15" s="12">
        <f t="shared" si="4"/>
        <v>697983000</v>
      </c>
    </row>
    <row r="16" spans="1:12" ht="16.5" customHeight="1">
      <c r="A16" s="7">
        <f t="shared" ca="1" si="0"/>
        <v>46140</v>
      </c>
      <c r="B16" s="8">
        <f t="shared" si="1"/>
        <v>6</v>
      </c>
      <c r="C16" s="9">
        <f t="shared" ca="1" si="2"/>
        <v>31</v>
      </c>
      <c r="D16" s="12">
        <f t="shared" si="5"/>
        <v>12690600</v>
      </c>
      <c r="E16" s="13">
        <f ca="1">IF(AND($B16&lt;&gt;"",$B16&lt;=$G$4),$G15*C16*$D$6/360,IF(B16&lt;&gt;"",$G15*C16*$G$5/360,IF(AND(B15&lt;&gt;"",B15=$D$5),SUM($E$10:E15),"")))</f>
        <v>4147182.3250000007</v>
      </c>
      <c r="F16" s="49">
        <f t="shared" ca="1" si="3"/>
        <v>16837782.324999999</v>
      </c>
      <c r="G16" s="12">
        <f t="shared" si="4"/>
        <v>685292400</v>
      </c>
    </row>
    <row r="17" spans="1:12" ht="16.5" customHeight="1">
      <c r="A17" s="7">
        <f t="shared" ca="1" si="0"/>
        <v>46170</v>
      </c>
      <c r="B17" s="8">
        <f t="shared" si="1"/>
        <v>7</v>
      </c>
      <c r="C17" s="9">
        <f t="shared" ca="1" si="2"/>
        <v>30</v>
      </c>
      <c r="D17" s="12">
        <f t="shared" si="5"/>
        <v>12690600</v>
      </c>
      <c r="E17" s="13">
        <f ca="1">IF(AND($B17&lt;&gt;"",$B17&lt;=$G$4),$G16*C17*$D$6/360,IF(B17&lt;&gt;"",$G16*C17*$G$5/360,IF(AND(B16&lt;&gt;"",B16=$D$5),SUM($E$10:E16),"")))</f>
        <v>3940431.3</v>
      </c>
      <c r="F17" s="49">
        <f t="shared" ca="1" si="3"/>
        <v>16631031.300000001</v>
      </c>
      <c r="G17" s="12">
        <f t="shared" si="4"/>
        <v>672601800</v>
      </c>
      <c r="I17" s="14"/>
    </row>
    <row r="18" spans="1:12" ht="16.5" customHeight="1">
      <c r="A18" s="7">
        <f t="shared" ca="1" si="0"/>
        <v>46201</v>
      </c>
      <c r="B18" s="8">
        <f t="shared" si="1"/>
        <v>8</v>
      </c>
      <c r="C18" s="9">
        <f t="shared" ca="1" si="2"/>
        <v>31</v>
      </c>
      <c r="D18" s="12">
        <f t="shared" si="5"/>
        <v>12690600</v>
      </c>
      <c r="E18" s="13">
        <f ca="1">IF(AND($B18&lt;&gt;"",$B18&lt;=$G$4),$G17*C18*$D$6/360,IF(B18&lt;&gt;"",$G17*C18*$G$5/360,IF(AND(B17&lt;&gt;"",B17=$D$5),SUM($E$10:E17),"")))</f>
        <v>3996375.6950000003</v>
      </c>
      <c r="F18" s="49">
        <f t="shared" ca="1" si="3"/>
        <v>16686975.695</v>
      </c>
      <c r="G18" s="12">
        <f t="shared" si="4"/>
        <v>659911200</v>
      </c>
    </row>
    <row r="19" spans="1:12" ht="16.5" customHeight="1">
      <c r="A19" s="7">
        <f t="shared" ca="1" si="0"/>
        <v>46231</v>
      </c>
      <c r="B19" s="8">
        <f t="shared" si="1"/>
        <v>9</v>
      </c>
      <c r="C19" s="9">
        <f t="shared" ca="1" si="2"/>
        <v>30</v>
      </c>
      <c r="D19" s="12">
        <f t="shared" si="5"/>
        <v>12690600</v>
      </c>
      <c r="E19" s="13">
        <f ca="1">IF(AND($B19&lt;&gt;"",$B19&lt;=$G$4),$G18*C19*$D$6/360,IF(B19&lt;&gt;"",$G18*C19*$G$5/360,IF(AND(B18&lt;&gt;"",B18=$D$5),SUM($E$10:E18),"")))</f>
        <v>3794489.4</v>
      </c>
      <c r="F19" s="49">
        <f t="shared" ca="1" si="3"/>
        <v>16485089.4</v>
      </c>
      <c r="G19" s="12">
        <f t="shared" si="4"/>
        <v>647220600</v>
      </c>
    </row>
    <row r="20" spans="1:12" ht="16.5" customHeight="1">
      <c r="A20" s="7">
        <f t="shared" ca="1" si="0"/>
        <v>46262</v>
      </c>
      <c r="B20" s="8">
        <f t="shared" si="1"/>
        <v>10</v>
      </c>
      <c r="C20" s="9">
        <f t="shared" ca="1" si="2"/>
        <v>31</v>
      </c>
      <c r="D20" s="12">
        <f t="shared" si="5"/>
        <v>12690600</v>
      </c>
      <c r="E20" s="13">
        <f ca="1">IF(AND($B20&lt;&gt;"",$B20&lt;=$G$4),$G19*C20*$D$6/360,IF(B20&lt;&gt;"",$G19*C20*$G$5/360,IF(AND(B19&lt;&gt;"",B19=$D$5),SUM($E$10:E19),"")))</f>
        <v>3845569.0650000004</v>
      </c>
      <c r="F20" s="49">
        <f t="shared" ca="1" si="3"/>
        <v>16536169.065000001</v>
      </c>
      <c r="G20" s="12">
        <f t="shared" si="4"/>
        <v>634530000</v>
      </c>
    </row>
    <row r="21" spans="1:12" ht="16.5" customHeight="1">
      <c r="A21" s="7">
        <f t="shared" ca="1" si="0"/>
        <v>46293</v>
      </c>
      <c r="B21" s="8">
        <f t="shared" si="1"/>
        <v>11</v>
      </c>
      <c r="C21" s="9">
        <f t="shared" ca="1" si="2"/>
        <v>31</v>
      </c>
      <c r="D21" s="12">
        <f t="shared" si="5"/>
        <v>12690600</v>
      </c>
      <c r="E21" s="13">
        <f ca="1">IF(AND($B21&lt;&gt;"",$B21&lt;=$G$4),$G20*C21*$D$6/360,IF(B21&lt;&gt;"",$G20*C21*$G$5/360,IF(AND(B20&lt;&gt;"",B20=$D$5),SUM($E$10:E20),"")))</f>
        <v>3770165.75</v>
      </c>
      <c r="F21" s="49">
        <f t="shared" ca="1" si="3"/>
        <v>16460765.75</v>
      </c>
      <c r="G21" s="12">
        <f t="shared" si="4"/>
        <v>621839400</v>
      </c>
    </row>
    <row r="22" spans="1:12" ht="16.5" customHeight="1">
      <c r="A22" s="7">
        <f t="shared" ca="1" si="0"/>
        <v>46323</v>
      </c>
      <c r="B22" s="8">
        <f t="shared" si="1"/>
        <v>12</v>
      </c>
      <c r="C22" s="9">
        <f t="shared" ca="1" si="2"/>
        <v>30</v>
      </c>
      <c r="D22" s="12">
        <f t="shared" si="5"/>
        <v>12690600</v>
      </c>
      <c r="E22" s="13">
        <f ca="1">IF(AND($B22&lt;&gt;"",$B22&lt;=$G$4),$G21*C22*$D$6/360,IF(B22&lt;&gt;"",$G21*C22*$G$5/360,IF(AND(B21&lt;&gt;"",B21=$D$5),SUM($E$10:E21),"")))</f>
        <v>3575576.55</v>
      </c>
      <c r="F22" s="49">
        <f t="shared" ca="1" si="3"/>
        <v>16266176.550000001</v>
      </c>
      <c r="G22" s="12">
        <f t="shared" si="4"/>
        <v>609148800</v>
      </c>
    </row>
    <row r="23" spans="1:12" ht="16.5" customHeight="1">
      <c r="A23" s="7">
        <f t="shared" ca="1" si="0"/>
        <v>46354</v>
      </c>
      <c r="B23" s="8">
        <f t="shared" si="1"/>
        <v>13</v>
      </c>
      <c r="C23" s="9">
        <f t="shared" ca="1" si="2"/>
        <v>31</v>
      </c>
      <c r="D23" s="12">
        <f t="shared" si="5"/>
        <v>12690600</v>
      </c>
      <c r="E23" s="13">
        <f ca="1">IF(AND($B23&lt;&gt;"",$B23&lt;=$G$4),$G22*C23*$D$6/360,IF(B23&lt;&gt;"",$G22*C23*$G$5/360,IF(AND(B22&lt;&gt;"",B22=$D$5),SUM($E$10:E22),"")))</f>
        <v>5769992.7999999998</v>
      </c>
      <c r="F23" s="49">
        <f t="shared" ca="1" si="3"/>
        <v>18460592.800000001</v>
      </c>
      <c r="G23" s="12">
        <f t="shared" si="4"/>
        <v>596458200</v>
      </c>
    </row>
    <row r="24" spans="1:12" ht="16.5" customHeight="1">
      <c r="A24" s="7">
        <f t="shared" ca="1" si="0"/>
        <v>46384</v>
      </c>
      <c r="B24" s="8">
        <f t="shared" si="1"/>
        <v>14</v>
      </c>
      <c r="C24" s="9">
        <f t="shared" ca="1" si="2"/>
        <v>30</v>
      </c>
      <c r="D24" s="12">
        <f t="shared" si="5"/>
        <v>12690600</v>
      </c>
      <c r="E24" s="13">
        <f ca="1">IF(AND($B24&lt;&gt;"",$B24&lt;=$G$4),$G23*C24*$D$6/360,IF(B24&lt;&gt;"",$G23*C24*$G$5/360,IF(AND(B23&lt;&gt;"",B23=$D$5),SUM($E$10:E23),"")))</f>
        <v>5467533.5</v>
      </c>
      <c r="F24" s="49">
        <f t="shared" ca="1" si="3"/>
        <v>18158133.5</v>
      </c>
      <c r="G24" s="12">
        <f t="shared" si="4"/>
        <v>583767600</v>
      </c>
    </row>
    <row r="25" spans="1:12" ht="16.5" customHeight="1">
      <c r="A25" s="7">
        <f t="shared" ca="1" si="0"/>
        <v>46415</v>
      </c>
      <c r="B25" s="8">
        <f t="shared" si="1"/>
        <v>15</v>
      </c>
      <c r="C25" s="9">
        <f t="shared" ca="1" si="2"/>
        <v>31</v>
      </c>
      <c r="D25" s="12">
        <f t="shared" si="5"/>
        <v>12690600</v>
      </c>
      <c r="E25" s="13">
        <f ca="1">IF(AND($B25&lt;&gt;"",$B25&lt;=$G$4),$G24*C25*$D$6/360,IF(B25&lt;&gt;"",$G24*C25*$G$5/360,IF(AND(B24&lt;&gt;"",B24=$D$5),SUM($E$10:E24),"")))</f>
        <v>5529576.4333333336</v>
      </c>
      <c r="F25" s="49">
        <f t="shared" ca="1" si="3"/>
        <v>18220176.433333334</v>
      </c>
      <c r="G25" s="12">
        <f t="shared" si="4"/>
        <v>571077000</v>
      </c>
    </row>
    <row r="26" spans="1:12" ht="16.5" customHeight="1">
      <c r="A26" s="7">
        <f t="shared" ca="1" si="0"/>
        <v>46446</v>
      </c>
      <c r="B26" s="8">
        <f t="shared" si="1"/>
        <v>16</v>
      </c>
      <c r="C26" s="9">
        <f t="shared" ca="1" si="2"/>
        <v>31</v>
      </c>
      <c r="D26" s="12">
        <f t="shared" si="5"/>
        <v>12690600</v>
      </c>
      <c r="E26" s="13">
        <f ca="1">IF(AND($B26&lt;&gt;"",$B26&lt;=$G$4),$G25*C26*$D$6/360,IF(B26&lt;&gt;"",$G25*C26*$G$5/360,IF(AND(B25&lt;&gt;"",B25=$D$5),SUM($E$10:E25),"")))</f>
        <v>5409368.25</v>
      </c>
      <c r="F26" s="49">
        <f t="shared" ca="1" si="3"/>
        <v>18099968.25</v>
      </c>
      <c r="G26" s="12">
        <f t="shared" si="4"/>
        <v>558386400</v>
      </c>
    </row>
    <row r="27" spans="1:12" ht="16.5" customHeight="1">
      <c r="A27" s="7">
        <f t="shared" ca="1" si="0"/>
        <v>46474</v>
      </c>
      <c r="B27" s="8">
        <f t="shared" si="1"/>
        <v>17</v>
      </c>
      <c r="C27" s="9">
        <f t="shared" ca="1" si="2"/>
        <v>28</v>
      </c>
      <c r="D27" s="12">
        <f t="shared" si="5"/>
        <v>12690600</v>
      </c>
      <c r="E27" s="13">
        <f ca="1">IF(AND($B27&lt;&gt;"",$B27&lt;=$G$4),$G26*C27*$D$6/360,IF(B27&lt;&gt;"",$G26*C27*$G$5/360,IF(AND(B26&lt;&gt;"",B26=$D$5),SUM($E$10:E26),"")))</f>
        <v>4777305.8666666662</v>
      </c>
      <c r="F27" s="49">
        <f t="shared" ca="1" si="3"/>
        <v>17467905.866666667</v>
      </c>
      <c r="G27" s="12">
        <f t="shared" si="4"/>
        <v>545695800</v>
      </c>
    </row>
    <row r="28" spans="1:12" ht="16.5" customHeight="1">
      <c r="A28" s="7">
        <f t="shared" ca="1" si="0"/>
        <v>46505</v>
      </c>
      <c r="B28" s="8">
        <f t="shared" si="1"/>
        <v>18</v>
      </c>
      <c r="C28" s="9">
        <f t="shared" ca="1" si="2"/>
        <v>31</v>
      </c>
      <c r="D28" s="12">
        <f t="shared" si="5"/>
        <v>12690600</v>
      </c>
      <c r="E28" s="13">
        <f ca="1">IF(AND($B28&lt;&gt;"",$B28&lt;=$G$4),$G27*C28*$D$6/360,IF(B28&lt;&gt;"",$G27*C28*$G$5/360,IF(AND(B27&lt;&gt;"",B27=$D$5),SUM($E$10:E27),"")))</f>
        <v>5168951.8833333338</v>
      </c>
      <c r="F28" s="49">
        <f t="shared" ca="1" si="3"/>
        <v>17859551.883333333</v>
      </c>
      <c r="G28" s="12">
        <f t="shared" si="4"/>
        <v>533005200</v>
      </c>
    </row>
    <row r="29" spans="1:12" s="60" customFormat="1" ht="16.5" customHeight="1">
      <c r="A29" s="62">
        <f t="shared" ca="1" si="0"/>
        <v>46535</v>
      </c>
      <c r="B29" s="63">
        <f t="shared" si="1"/>
        <v>19</v>
      </c>
      <c r="C29" s="64">
        <f t="shared" ca="1" si="2"/>
        <v>30</v>
      </c>
      <c r="D29" s="65">
        <f t="shared" si="5"/>
        <v>12690600</v>
      </c>
      <c r="E29" s="66">
        <f ca="1">IF(AND($B29&lt;&gt;"",$B29&lt;=$G$4),$G28*C29*$D$6/360,IF(B29&lt;&gt;"",$G28*C29*$G$5/360,IF(AND(B28&lt;&gt;"",B28=$D$5),SUM($E$10:E28),"")))</f>
        <v>4885881</v>
      </c>
      <c r="F29" s="67">
        <f t="shared" ca="1" si="3"/>
        <v>17576481</v>
      </c>
      <c r="G29" s="65">
        <f t="shared" si="4"/>
        <v>520314600</v>
      </c>
      <c r="J29" s="74"/>
      <c r="L29" s="125"/>
    </row>
    <row r="30" spans="1:12" ht="16.5" customHeight="1">
      <c r="A30" s="7">
        <f t="shared" ca="1" si="0"/>
        <v>46566</v>
      </c>
      <c r="B30" s="8">
        <f t="shared" si="1"/>
        <v>20</v>
      </c>
      <c r="C30" s="9">
        <f t="shared" ca="1" si="2"/>
        <v>31</v>
      </c>
      <c r="D30" s="12">
        <f t="shared" si="5"/>
        <v>12690600</v>
      </c>
      <c r="E30" s="13">
        <f ca="1">IF(AND($B30&lt;&gt;"",$B30&lt;=$G$4),$G29*C30*$D$6/360,IF(B30&lt;&gt;"",$G29*C30*$G$5/360,IF(AND(B29&lt;&gt;"",B29=$D$5),SUM($E$10:E29),"")))</f>
        <v>4928535.5166666666</v>
      </c>
      <c r="F30" s="49">
        <f t="shared" ca="1" si="3"/>
        <v>17619135.516666666</v>
      </c>
      <c r="G30" s="12">
        <f t="shared" si="4"/>
        <v>507624000</v>
      </c>
    </row>
    <row r="31" spans="1:12" ht="16.5" customHeight="1">
      <c r="A31" s="7">
        <f t="shared" ca="1" si="0"/>
        <v>46596</v>
      </c>
      <c r="B31" s="8">
        <f t="shared" si="1"/>
        <v>21</v>
      </c>
      <c r="C31" s="9">
        <f t="shared" ca="1" si="2"/>
        <v>30</v>
      </c>
      <c r="D31" s="12">
        <f t="shared" si="5"/>
        <v>12690600</v>
      </c>
      <c r="E31" s="13">
        <f ca="1">IF(AND($B31&lt;&gt;"",$B31&lt;=$G$4),$G30*C31*$D$6/360,IF(B31&lt;&gt;"",$G30*C31*$G$5/360,IF(AND(B30&lt;&gt;"",B30=$D$5),SUM($E$10:E30),"")))</f>
        <v>4653220</v>
      </c>
      <c r="F31" s="49">
        <f t="shared" ca="1" si="3"/>
        <v>17343820</v>
      </c>
      <c r="G31" s="12">
        <f t="shared" si="4"/>
        <v>494933400</v>
      </c>
    </row>
    <row r="32" spans="1:12" ht="16.5" customHeight="1">
      <c r="A32" s="7">
        <f t="shared" ca="1" si="0"/>
        <v>46627</v>
      </c>
      <c r="B32" s="8">
        <f t="shared" si="1"/>
        <v>22</v>
      </c>
      <c r="C32" s="9">
        <f t="shared" ca="1" si="2"/>
        <v>31</v>
      </c>
      <c r="D32" s="12">
        <f t="shared" si="5"/>
        <v>12690600</v>
      </c>
      <c r="E32" s="13">
        <f ca="1">IF(AND($B32&lt;&gt;"",$B32&lt;=$G$4),$G31*C32*$D$6/360,IF(B32&lt;&gt;"",$G31*C32*$G$5/360,IF(AND(B31&lt;&gt;"",B31=$D$5),SUM($E$10:E31),"")))</f>
        <v>4688119.1500000004</v>
      </c>
      <c r="F32" s="49">
        <f t="shared" ca="1" si="3"/>
        <v>17378719.149999999</v>
      </c>
      <c r="G32" s="12">
        <f t="shared" si="4"/>
        <v>482242800</v>
      </c>
    </row>
    <row r="33" spans="1:7" ht="16.5" customHeight="1">
      <c r="A33" s="7">
        <f t="shared" ca="1" si="0"/>
        <v>46658</v>
      </c>
      <c r="B33" s="8">
        <f t="shared" si="1"/>
        <v>23</v>
      </c>
      <c r="C33" s="9">
        <f t="shared" ca="1" si="2"/>
        <v>31</v>
      </c>
      <c r="D33" s="12">
        <f t="shared" si="5"/>
        <v>12690600</v>
      </c>
      <c r="E33" s="13">
        <f ca="1">IF(AND($B33&lt;&gt;"",$B33&lt;=$G$4),$G32*C33*$D$6/360,IF(B33&lt;&gt;"",$G32*C33*$G$5/360,IF(AND(B32&lt;&gt;"",B32=$D$5),SUM($E$10:E32),"")))</f>
        <v>4567910.9666666668</v>
      </c>
      <c r="F33" s="49">
        <f t="shared" ca="1" si="3"/>
        <v>17258510.966666669</v>
      </c>
      <c r="G33" s="12">
        <f t="shared" si="4"/>
        <v>469552200</v>
      </c>
    </row>
    <row r="34" spans="1:7" ht="16.5" customHeight="1">
      <c r="A34" s="32">
        <f t="shared" ca="1" si="0"/>
        <v>46688</v>
      </c>
      <c r="B34" s="33">
        <f t="shared" si="1"/>
        <v>24</v>
      </c>
      <c r="C34" s="34">
        <f t="shared" ca="1" si="2"/>
        <v>30</v>
      </c>
      <c r="D34" s="35">
        <f t="shared" si="5"/>
        <v>12690600</v>
      </c>
      <c r="E34" s="36">
        <f ca="1">IF(AND($B34&lt;&gt;"",$B34&lt;=$G$4),$G33*C34*$D$6/360,IF(B34&lt;&gt;"",$G33*C34*$G$5/360,IF(AND(B33&lt;&gt;"",B33=$D$5),SUM($E$10:E33),"")))</f>
        <v>4304228.5</v>
      </c>
      <c r="F34" s="50">
        <f t="shared" ca="1" si="3"/>
        <v>16994828.5</v>
      </c>
      <c r="G34" s="35">
        <f t="shared" si="4"/>
        <v>456861600</v>
      </c>
    </row>
    <row r="35" spans="1:7" ht="16.5" hidden="1" customHeight="1">
      <c r="A35" s="42">
        <f t="shared" ca="1" si="0"/>
        <v>46719</v>
      </c>
      <c r="B35" s="43">
        <f t="shared" si="1"/>
        <v>25</v>
      </c>
      <c r="C35" s="44">
        <f t="shared" ca="1" si="2"/>
        <v>31</v>
      </c>
      <c r="D35" s="45">
        <f t="shared" si="5"/>
        <v>12690600</v>
      </c>
      <c r="E35" s="46">
        <f ca="1">IF(AND($B35&lt;&gt;"",$B35&lt;=$G$4),$G34*C35*$D$6/360,IF(B35&lt;&gt;"",$G34*C35*$G$5/360,IF(AND(B34&lt;&gt;"",B34=$D$5),SUM($E$10:E34),"")))</f>
        <v>4327494.5999999996</v>
      </c>
      <c r="F35" s="51">
        <f t="shared" ca="1" si="3"/>
        <v>17018094.600000001</v>
      </c>
      <c r="G35" s="45">
        <f t="shared" si="4"/>
        <v>444171000</v>
      </c>
    </row>
    <row r="36" spans="1:7" ht="16.5" customHeight="1">
      <c r="A36" s="37">
        <f t="shared" ca="1" si="0"/>
        <v>46749</v>
      </c>
      <c r="B36" s="38">
        <f t="shared" si="1"/>
        <v>26</v>
      </c>
      <c r="C36" s="39">
        <f t="shared" ca="1" si="2"/>
        <v>30</v>
      </c>
      <c r="D36" s="40">
        <f t="shared" si="5"/>
        <v>12690600</v>
      </c>
      <c r="E36" s="41">
        <f ca="1">IF(AND($B36&lt;&gt;"",$B36&lt;=$G$4),$G35*C36*$D$6/360,IF(B36&lt;&gt;"",$G35*C36*$G$5/360,IF(AND(B35&lt;&gt;"",B35=$D$5),SUM($E$10:E35),"")))</f>
        <v>4071567.5</v>
      </c>
      <c r="F36" s="52">
        <f t="shared" ca="1" si="3"/>
        <v>16762167.5</v>
      </c>
      <c r="G36" s="40">
        <f t="shared" si="4"/>
        <v>431480400</v>
      </c>
    </row>
    <row r="37" spans="1:7" ht="16.5" customHeight="1">
      <c r="A37" s="7">
        <f t="shared" ca="1" si="0"/>
        <v>46780</v>
      </c>
      <c r="B37" s="8">
        <f t="shared" si="1"/>
        <v>27</v>
      </c>
      <c r="C37" s="9">
        <f t="shared" ca="1" si="2"/>
        <v>31</v>
      </c>
      <c r="D37" s="12">
        <f t="shared" si="5"/>
        <v>12690600</v>
      </c>
      <c r="E37" s="13">
        <f ca="1">IF(AND($B37&lt;&gt;"",$B37&lt;=$G$4),$G36*C37*$D$6/360,IF(B37&lt;&gt;"",$G36*C37*$G$5/360,IF(AND(B36&lt;&gt;"",B36=$D$5),SUM($E$10:E36),"")))</f>
        <v>4087078.2333333334</v>
      </c>
      <c r="F37" s="49">
        <f t="shared" ca="1" si="3"/>
        <v>16777678.233333334</v>
      </c>
      <c r="G37" s="12">
        <f t="shared" si="4"/>
        <v>418789800</v>
      </c>
    </row>
    <row r="38" spans="1:7" ht="16.5" customHeight="1">
      <c r="A38" s="7">
        <f t="shared" ca="1" si="0"/>
        <v>46811</v>
      </c>
      <c r="B38" s="8">
        <f t="shared" si="1"/>
        <v>28</v>
      </c>
      <c r="C38" s="9">
        <f t="shared" ca="1" si="2"/>
        <v>31</v>
      </c>
      <c r="D38" s="12">
        <f t="shared" si="5"/>
        <v>12690600</v>
      </c>
      <c r="E38" s="13">
        <f ca="1">IF(AND($B38&lt;&gt;"",$B38&lt;=$G$4),$G37*C38*$D$6/360,IF(B38&lt;&gt;"",$G37*C38*$G$5/360,IF(AND(B37&lt;&gt;"",B37=$D$5),SUM($E$10:E37),"")))</f>
        <v>3966870.05</v>
      </c>
      <c r="F38" s="49">
        <f t="shared" ca="1" si="3"/>
        <v>16657470.050000001</v>
      </c>
      <c r="G38" s="12">
        <f t="shared" si="4"/>
        <v>406099200</v>
      </c>
    </row>
    <row r="39" spans="1:7" ht="16.5" customHeight="1">
      <c r="A39" s="7">
        <f t="shared" ca="1" si="0"/>
        <v>46840</v>
      </c>
      <c r="B39" s="8">
        <f t="shared" si="1"/>
        <v>29</v>
      </c>
      <c r="C39" s="9">
        <f t="shared" ca="1" si="2"/>
        <v>29</v>
      </c>
      <c r="D39" s="12">
        <f t="shared" si="5"/>
        <v>12690600</v>
      </c>
      <c r="E39" s="13">
        <f ca="1">IF(AND($B39&lt;&gt;"",$B39&lt;=$G$4),$G38*C39*$D$6/360,IF(B39&lt;&gt;"",$G38*C39*$G$5/360,IF(AND(B38&lt;&gt;"",B38=$D$5),SUM($E$10:E38),"")))</f>
        <v>3598490.1333333333</v>
      </c>
      <c r="F39" s="49">
        <f t="shared" ca="1" si="3"/>
        <v>16289090.133333333</v>
      </c>
      <c r="G39" s="12">
        <f t="shared" si="4"/>
        <v>393408600</v>
      </c>
    </row>
    <row r="40" spans="1:7" ht="16.5" customHeight="1">
      <c r="A40" s="7">
        <f t="shared" ca="1" si="0"/>
        <v>46871</v>
      </c>
      <c r="B40" s="8">
        <f t="shared" si="1"/>
        <v>30</v>
      </c>
      <c r="C40" s="9">
        <f t="shared" ca="1" si="2"/>
        <v>31</v>
      </c>
      <c r="D40" s="12">
        <f t="shared" si="5"/>
        <v>12690600</v>
      </c>
      <c r="E40" s="13">
        <f ca="1">IF(AND($B40&lt;&gt;"",$B40&lt;=$G$4),$G39*C40*$D$6/360,IF(B40&lt;&gt;"",$G39*C40*$G$5/360,IF(AND(B39&lt;&gt;"",B39=$D$5),SUM($E$10:E39),"")))</f>
        <v>3726453.6833333331</v>
      </c>
      <c r="F40" s="49">
        <f t="shared" ca="1" si="3"/>
        <v>16417053.683333334</v>
      </c>
      <c r="G40" s="12">
        <f t="shared" si="4"/>
        <v>380718000</v>
      </c>
    </row>
    <row r="41" spans="1:7" ht="16.5" customHeight="1">
      <c r="A41" s="7">
        <f t="shared" ca="1" si="0"/>
        <v>46901</v>
      </c>
      <c r="B41" s="8">
        <f t="shared" si="1"/>
        <v>31</v>
      </c>
      <c r="C41" s="9">
        <f t="shared" ca="1" si="2"/>
        <v>30</v>
      </c>
      <c r="D41" s="12">
        <f t="shared" si="5"/>
        <v>12690600</v>
      </c>
      <c r="E41" s="13">
        <f ca="1">IF(AND($B41&lt;&gt;"",$B41&lt;=$G$4),$G40*C41*$D$6/360,IF(B41&lt;&gt;"",$G40*C41*$G$5/360,IF(AND(B40&lt;&gt;"",B40=$D$5),SUM($E$10:E40),"")))</f>
        <v>3489915</v>
      </c>
      <c r="F41" s="49">
        <f t="shared" ca="1" si="3"/>
        <v>16180515</v>
      </c>
      <c r="G41" s="12">
        <f t="shared" si="4"/>
        <v>368027400</v>
      </c>
    </row>
    <row r="42" spans="1:7" ht="16.5" customHeight="1">
      <c r="A42" s="7">
        <f t="shared" ca="1" si="0"/>
        <v>46932</v>
      </c>
      <c r="B42" s="8">
        <f t="shared" si="1"/>
        <v>32</v>
      </c>
      <c r="C42" s="9">
        <f t="shared" ca="1" si="2"/>
        <v>31</v>
      </c>
      <c r="D42" s="12">
        <f t="shared" si="5"/>
        <v>12690600</v>
      </c>
      <c r="E42" s="13">
        <f ca="1">IF(AND($B42&lt;&gt;"",$B42&lt;=$G$4),$G41*C42*$D$6/360,IF(B42&lt;&gt;"",$G41*C42*$G$5/360,IF(AND(B41&lt;&gt;"",B41=$D$5),SUM($E$10:E41),"")))</f>
        <v>3486037.3166666669</v>
      </c>
      <c r="F42" s="49">
        <f t="shared" ca="1" si="3"/>
        <v>16176637.316666666</v>
      </c>
      <c r="G42" s="12">
        <f t="shared" si="4"/>
        <v>355336800</v>
      </c>
    </row>
    <row r="43" spans="1:7" ht="16.5" customHeight="1">
      <c r="A43" s="7">
        <f t="shared" ca="1" si="0"/>
        <v>46962</v>
      </c>
      <c r="B43" s="8">
        <f t="shared" si="1"/>
        <v>33</v>
      </c>
      <c r="C43" s="9">
        <f t="shared" ca="1" si="2"/>
        <v>30</v>
      </c>
      <c r="D43" s="12">
        <f t="shared" si="5"/>
        <v>12690600</v>
      </c>
      <c r="E43" s="13">
        <f ca="1">IF(AND($B43&lt;&gt;"",$B43&lt;=$G$4),$G42*C43*$D$6/360,IF(B43&lt;&gt;"",$G42*C43*$G$5/360,IF(AND(B42&lt;&gt;"",B42=$D$5),SUM($E$10:E42),"")))</f>
        <v>3257254</v>
      </c>
      <c r="F43" s="49">
        <f t="shared" ca="1" si="3"/>
        <v>15947854</v>
      </c>
      <c r="G43" s="12">
        <f t="shared" si="4"/>
        <v>342646200</v>
      </c>
    </row>
    <row r="44" spans="1:7" ht="16.5" customHeight="1">
      <c r="A44" s="7">
        <f t="shared" ca="1" si="0"/>
        <v>46993</v>
      </c>
      <c r="B44" s="8">
        <f t="shared" si="1"/>
        <v>34</v>
      </c>
      <c r="C44" s="9">
        <f t="shared" ca="1" si="2"/>
        <v>31</v>
      </c>
      <c r="D44" s="12">
        <f t="shared" si="5"/>
        <v>12690600</v>
      </c>
      <c r="E44" s="13">
        <f ca="1">IF(AND($B44&lt;&gt;"",$B44&lt;=$G$4),$G43*C44*$D$6/360,IF(B44&lt;&gt;"",$G43*C44*$G$5/360,IF(AND(B43&lt;&gt;"",B43=$D$5),SUM($E$10:E43),"")))</f>
        <v>3245620.95</v>
      </c>
      <c r="F44" s="49">
        <f t="shared" ca="1" si="3"/>
        <v>15936220.949999999</v>
      </c>
      <c r="G44" s="12">
        <f t="shared" si="4"/>
        <v>329955600</v>
      </c>
    </row>
    <row r="45" spans="1:7" ht="16.5" customHeight="1">
      <c r="A45" s="7">
        <f t="shared" ca="1" si="0"/>
        <v>47024</v>
      </c>
      <c r="B45" s="8">
        <f t="shared" si="1"/>
        <v>35</v>
      </c>
      <c r="C45" s="9">
        <f t="shared" ca="1" si="2"/>
        <v>31</v>
      </c>
      <c r="D45" s="12">
        <f t="shared" si="5"/>
        <v>12690600</v>
      </c>
      <c r="E45" s="13">
        <f ca="1">IF(AND($B45&lt;&gt;"",$B45&lt;=$G$4),$G44*C45*$D$6/360,IF(B45&lt;&gt;"",$G44*C45*$G$5/360,IF(AND(B44&lt;&gt;"",B44=$D$5),SUM($E$10:E44),"")))</f>
        <v>3125412.7666666666</v>
      </c>
      <c r="F45" s="49">
        <f t="shared" ca="1" si="3"/>
        <v>15816012.766666666</v>
      </c>
      <c r="G45" s="12">
        <f t="shared" si="4"/>
        <v>317265000</v>
      </c>
    </row>
    <row r="46" spans="1:7" ht="16.5" customHeight="1">
      <c r="A46" s="7">
        <f t="shared" ca="1" si="0"/>
        <v>47054</v>
      </c>
      <c r="B46" s="8">
        <f t="shared" si="1"/>
        <v>36</v>
      </c>
      <c r="C46" s="9">
        <f t="shared" ca="1" si="2"/>
        <v>30</v>
      </c>
      <c r="D46" s="12">
        <f t="shared" si="5"/>
        <v>12690600</v>
      </c>
      <c r="E46" s="13">
        <f ca="1">IF(AND($B46&lt;&gt;"",$B46&lt;=$G$4),$G45*C46*$D$6/360,IF(B46&lt;&gt;"",$G45*C46*$G$5/360,IF(AND(B45&lt;&gt;"",B45=$D$5),SUM($E$10:E45),"")))</f>
        <v>2908262.5</v>
      </c>
      <c r="F46" s="49">
        <f t="shared" ca="1" si="3"/>
        <v>15598862.5</v>
      </c>
      <c r="G46" s="12">
        <f t="shared" si="4"/>
        <v>304574400</v>
      </c>
    </row>
    <row r="47" spans="1:7" ht="16.5" customHeight="1">
      <c r="A47" s="7">
        <f t="shared" ca="1" si="0"/>
        <v>47085</v>
      </c>
      <c r="B47" s="8">
        <f t="shared" si="1"/>
        <v>37</v>
      </c>
      <c r="C47" s="9">
        <f t="shared" ca="1" si="2"/>
        <v>31</v>
      </c>
      <c r="D47" s="12">
        <f t="shared" si="5"/>
        <v>12690600</v>
      </c>
      <c r="E47" s="13">
        <f ca="1">IF(AND($B47&lt;&gt;"",$B47&lt;=$G$4),$G46*C47*$D$6/360,IF(B47&lt;&gt;"",$G46*C47*$G$5/360,IF(AND(B46&lt;&gt;"",B46=$D$5),SUM($E$10:E46),"")))</f>
        <v>2884996.4</v>
      </c>
      <c r="F47" s="49">
        <f t="shared" ca="1" si="3"/>
        <v>15575596.4</v>
      </c>
      <c r="G47" s="12">
        <f t="shared" si="4"/>
        <v>291883800</v>
      </c>
    </row>
    <row r="48" spans="1:7" ht="16.5" customHeight="1">
      <c r="A48" s="7">
        <f t="shared" ca="1" si="0"/>
        <v>47115</v>
      </c>
      <c r="B48" s="8">
        <f t="shared" si="1"/>
        <v>38</v>
      </c>
      <c r="C48" s="9">
        <f t="shared" ca="1" si="2"/>
        <v>30</v>
      </c>
      <c r="D48" s="12">
        <f t="shared" si="5"/>
        <v>12690600</v>
      </c>
      <c r="E48" s="13">
        <f ca="1">IF(AND($B48&lt;&gt;"",$B48&lt;=$G$4),$G47*C48*$D$6/360,IF(B48&lt;&gt;"",$G47*C48*$G$5/360,IF(AND(B47&lt;&gt;"",B47=$D$5),SUM($E$10:E47),"")))</f>
        <v>2675601.5</v>
      </c>
      <c r="F48" s="49">
        <f t="shared" ca="1" si="3"/>
        <v>15366201.5</v>
      </c>
      <c r="G48" s="12">
        <f t="shared" si="4"/>
        <v>279193200</v>
      </c>
    </row>
    <row r="49" spans="1:7" ht="16.5" customHeight="1">
      <c r="A49" s="7">
        <f t="shared" ca="1" si="0"/>
        <v>47146</v>
      </c>
      <c r="B49" s="8">
        <f t="shared" si="1"/>
        <v>39</v>
      </c>
      <c r="C49" s="9">
        <f t="shared" ca="1" si="2"/>
        <v>31</v>
      </c>
      <c r="D49" s="12">
        <f t="shared" si="5"/>
        <v>12690600</v>
      </c>
      <c r="E49" s="13">
        <f ca="1">IF(AND($B49&lt;&gt;"",$B49&lt;=$G$4),$G48*C49*$D$6/360,IF(B49&lt;&gt;"",$G48*C49*$G$5/360,IF(AND(B48&lt;&gt;"",B48=$D$5),SUM($E$10:E48),"")))</f>
        <v>2644580.0333333332</v>
      </c>
      <c r="F49" s="49">
        <f t="shared" ca="1" si="3"/>
        <v>15335180.033333333</v>
      </c>
      <c r="G49" s="12">
        <f t="shared" si="4"/>
        <v>266502600</v>
      </c>
    </row>
    <row r="50" spans="1:7" ht="16.5" customHeight="1">
      <c r="A50" s="7">
        <f t="shared" ca="1" si="0"/>
        <v>47177</v>
      </c>
      <c r="B50" s="8">
        <f t="shared" si="1"/>
        <v>40</v>
      </c>
      <c r="C50" s="9">
        <f t="shared" ca="1" si="2"/>
        <v>31</v>
      </c>
      <c r="D50" s="12">
        <f t="shared" si="5"/>
        <v>12690600</v>
      </c>
      <c r="E50" s="13">
        <f ca="1">IF(AND($B50&lt;&gt;"",$B50&lt;=$G$4),$G49*C50*$D$6/360,IF(B50&lt;&gt;"",$G49*C50*$G$5/360,IF(AND(B49&lt;&gt;"",B49=$D$5),SUM($E$10:E49),"")))</f>
        <v>2524371.85</v>
      </c>
      <c r="F50" s="49">
        <f t="shared" ca="1" si="3"/>
        <v>15214971.85</v>
      </c>
      <c r="G50" s="12">
        <f t="shared" si="4"/>
        <v>253812000</v>
      </c>
    </row>
    <row r="51" spans="1:7" ht="16.5" customHeight="1">
      <c r="A51" s="7">
        <f t="shared" ca="1" si="0"/>
        <v>47205</v>
      </c>
      <c r="B51" s="8">
        <f t="shared" si="1"/>
        <v>41</v>
      </c>
      <c r="C51" s="9">
        <f t="shared" ca="1" si="2"/>
        <v>28</v>
      </c>
      <c r="D51" s="12">
        <f t="shared" si="5"/>
        <v>12690600</v>
      </c>
      <c r="E51" s="13">
        <f ca="1">IF(AND($B51&lt;&gt;"",$B51&lt;=$G$4),$G50*C51*$D$6/360,IF(B51&lt;&gt;"",$G50*C51*$G$5/360,IF(AND(B50&lt;&gt;"",B50=$D$5),SUM($E$10:E50),"")))</f>
        <v>2171502.6666666665</v>
      </c>
      <c r="F51" s="49">
        <f t="shared" ca="1" si="3"/>
        <v>14862102.666666666</v>
      </c>
      <c r="G51" s="12">
        <f t="shared" si="4"/>
        <v>241121400</v>
      </c>
    </row>
    <row r="52" spans="1:7" ht="16.5" customHeight="1">
      <c r="A52" s="7">
        <f t="shared" ca="1" si="0"/>
        <v>47236</v>
      </c>
      <c r="B52" s="8">
        <f t="shared" si="1"/>
        <v>42</v>
      </c>
      <c r="C52" s="9">
        <f t="shared" ca="1" si="2"/>
        <v>31</v>
      </c>
      <c r="D52" s="12">
        <f t="shared" si="5"/>
        <v>12690600</v>
      </c>
      <c r="E52" s="13">
        <f ca="1">IF(AND($B52&lt;&gt;"",$B52&lt;=$G$4),$G51*C52*$D$6/360,IF(B52&lt;&gt;"",$G51*C52*$G$5/360,IF(AND(B51&lt;&gt;"",B51=$D$5),SUM($E$10:E51),"")))</f>
        <v>2283955.4833333334</v>
      </c>
      <c r="F52" s="49">
        <f t="shared" ca="1" si="3"/>
        <v>14974555.483333334</v>
      </c>
      <c r="G52" s="12">
        <f t="shared" si="4"/>
        <v>228430800</v>
      </c>
    </row>
    <row r="53" spans="1:7" ht="16.5" customHeight="1">
      <c r="A53" s="7">
        <f t="shared" ca="1" si="0"/>
        <v>47266</v>
      </c>
      <c r="B53" s="8">
        <f t="shared" si="1"/>
        <v>43</v>
      </c>
      <c r="C53" s="9">
        <f t="shared" ca="1" si="2"/>
        <v>30</v>
      </c>
      <c r="D53" s="12">
        <f t="shared" si="5"/>
        <v>12690600</v>
      </c>
      <c r="E53" s="13">
        <f ca="1">IF(AND($B53&lt;&gt;"",$B53&lt;=$G$4),$G52*C53*$D$6/360,IF(B53&lt;&gt;"",$G52*C53*$G$5/360,IF(AND(B52&lt;&gt;"",B52=$D$5),SUM($E$10:E52),"")))</f>
        <v>2093949</v>
      </c>
      <c r="F53" s="49">
        <f t="shared" ca="1" si="3"/>
        <v>14784549</v>
      </c>
      <c r="G53" s="12">
        <f t="shared" si="4"/>
        <v>215740200</v>
      </c>
    </row>
    <row r="54" spans="1:7" ht="16.5" customHeight="1">
      <c r="A54" s="7">
        <f t="shared" ca="1" si="0"/>
        <v>47297</v>
      </c>
      <c r="B54" s="8">
        <f t="shared" si="1"/>
        <v>44</v>
      </c>
      <c r="C54" s="9">
        <f t="shared" ca="1" si="2"/>
        <v>31</v>
      </c>
      <c r="D54" s="12">
        <f t="shared" si="5"/>
        <v>12690600</v>
      </c>
      <c r="E54" s="13">
        <f ca="1">IF(AND($B54&lt;&gt;"",$B54&lt;=$G$4),$G53*C54*$D$6/360,IF(B54&lt;&gt;"",$G53*C54*$G$5/360,IF(AND(B53&lt;&gt;"",B53=$D$5),SUM($E$10:E53),"")))</f>
        <v>2043539.1166666667</v>
      </c>
      <c r="F54" s="49">
        <f t="shared" ca="1" si="3"/>
        <v>14734139.116666667</v>
      </c>
      <c r="G54" s="12">
        <f t="shared" si="4"/>
        <v>203049600</v>
      </c>
    </row>
    <row r="55" spans="1:7" ht="16.5" customHeight="1">
      <c r="A55" s="7">
        <f t="shared" ca="1" si="0"/>
        <v>47327</v>
      </c>
      <c r="B55" s="8">
        <f t="shared" si="1"/>
        <v>45</v>
      </c>
      <c r="C55" s="9">
        <f t="shared" ca="1" si="2"/>
        <v>30</v>
      </c>
      <c r="D55" s="12">
        <f t="shared" si="5"/>
        <v>12690600</v>
      </c>
      <c r="E55" s="13">
        <f ca="1">IF(AND($B55&lt;&gt;"",$B55&lt;=$G$4),$G54*C55*$D$6/360,IF(B55&lt;&gt;"",$G54*C55*$G$5/360,IF(AND(B54&lt;&gt;"",B54=$D$5),SUM($E$10:E54),"")))</f>
        <v>1861288</v>
      </c>
      <c r="F55" s="49">
        <f t="shared" ca="1" si="3"/>
        <v>14551888</v>
      </c>
      <c r="G55" s="12">
        <f t="shared" si="4"/>
        <v>190359000</v>
      </c>
    </row>
    <row r="56" spans="1:7" ht="16.5" customHeight="1">
      <c r="A56" s="7">
        <f t="shared" ca="1" si="0"/>
        <v>47358</v>
      </c>
      <c r="B56" s="8">
        <f t="shared" si="1"/>
        <v>46</v>
      </c>
      <c r="C56" s="9">
        <f t="shared" ca="1" si="2"/>
        <v>31</v>
      </c>
      <c r="D56" s="12">
        <f t="shared" si="5"/>
        <v>12690600</v>
      </c>
      <c r="E56" s="13">
        <f ca="1">IF(AND($B56&lt;&gt;"",$B56&lt;=$G$4),$G55*C56*$D$6/360,IF(B56&lt;&gt;"",$G55*C56*$G$5/360,IF(AND(B55&lt;&gt;"",B55=$D$5),SUM($E$10:E55),"")))</f>
        <v>1803122.75</v>
      </c>
      <c r="F56" s="49">
        <f t="shared" ca="1" si="3"/>
        <v>14493722.75</v>
      </c>
      <c r="G56" s="12">
        <f t="shared" si="4"/>
        <v>177668400</v>
      </c>
    </row>
    <row r="57" spans="1:7" ht="16.5" customHeight="1">
      <c r="A57" s="7">
        <f t="shared" ca="1" si="0"/>
        <v>47389</v>
      </c>
      <c r="B57" s="8">
        <f t="shared" si="1"/>
        <v>47</v>
      </c>
      <c r="C57" s="9">
        <f t="shared" ca="1" si="2"/>
        <v>31</v>
      </c>
      <c r="D57" s="12">
        <f t="shared" si="5"/>
        <v>12690600</v>
      </c>
      <c r="E57" s="13">
        <f ca="1">IF(AND($B57&lt;&gt;"",$B57&lt;=$G$4),$G56*C57*$D$6/360,IF(B57&lt;&gt;"",$G56*C57*$G$5/360,IF(AND(B56&lt;&gt;"",B56=$D$5),SUM($E$10:E56),"")))</f>
        <v>1682914.5666666667</v>
      </c>
      <c r="F57" s="49">
        <f t="shared" ca="1" si="3"/>
        <v>14373514.566666666</v>
      </c>
      <c r="G57" s="12">
        <f t="shared" si="4"/>
        <v>164977800</v>
      </c>
    </row>
    <row r="58" spans="1:7" ht="16.5" hidden="1" customHeight="1">
      <c r="A58" s="7">
        <f t="shared" ca="1" si="0"/>
        <v>47419</v>
      </c>
      <c r="B58" s="8">
        <f t="shared" si="1"/>
        <v>48</v>
      </c>
      <c r="C58" s="9">
        <f t="shared" ca="1" si="2"/>
        <v>30</v>
      </c>
      <c r="D58" s="12">
        <f t="shared" si="5"/>
        <v>12690600</v>
      </c>
      <c r="E58" s="13">
        <f ca="1">IF(AND($B58&lt;&gt;"",$B58&lt;=$G$4),$G57*C58*$D$6/360,IF(B58&lt;&gt;"",$G57*C58*$G$5/360,IF(AND(B57&lt;&gt;"",B57=$D$5),SUM($E$10:E57),"")))</f>
        <v>1512296.5</v>
      </c>
      <c r="F58" s="49">
        <f t="shared" ca="1" si="3"/>
        <v>14202896.5</v>
      </c>
      <c r="G58" s="12">
        <f t="shared" si="4"/>
        <v>152287200</v>
      </c>
    </row>
    <row r="59" spans="1:7" ht="16.5" customHeight="1">
      <c r="A59" s="7">
        <f t="shared" ca="1" si="0"/>
        <v>47450</v>
      </c>
      <c r="B59" s="8">
        <f t="shared" si="1"/>
        <v>49</v>
      </c>
      <c r="C59" s="9">
        <f t="shared" ca="1" si="2"/>
        <v>31</v>
      </c>
      <c r="D59" s="12">
        <f t="shared" si="5"/>
        <v>12690600</v>
      </c>
      <c r="E59" s="13">
        <f ca="1">IF(AND($B59&lt;&gt;"",$B59&lt;=$G$4),$G58*C59*$D$6/360,IF(B59&lt;&gt;"",$G58*C59*$G$5/360,IF(AND(B58&lt;&gt;"",B58=$D$5),SUM($E$10:E58),"")))</f>
        <v>1442498.2</v>
      </c>
      <c r="F59" s="49">
        <f t="shared" ca="1" si="3"/>
        <v>14133098.199999999</v>
      </c>
      <c r="G59" s="12">
        <f t="shared" si="4"/>
        <v>139596600</v>
      </c>
    </row>
    <row r="60" spans="1:7" ht="16.5" customHeight="1">
      <c r="A60" s="7">
        <f ca="1">IF(B59&lt;$D$5,DATE(YEAR(A59),MONTH(A59)+1,DAY(A59)),IF(B59=$D$5,"Tổng",""))</f>
        <v>47480</v>
      </c>
      <c r="B60" s="8">
        <f>IF(B59&lt;$D$5,B59+1,"")</f>
        <v>50</v>
      </c>
      <c r="C60" s="9">
        <f ca="1">IF(B60&lt;&gt;"",A60-A59,"")</f>
        <v>30</v>
      </c>
      <c r="D60" s="12">
        <f>IF($B59&lt;$D$5,IF(B59&lt;$G$7,0,$D$4/($D$5-$G$7)),IF($B59=$D$5,$D$4,""))</f>
        <v>12690600</v>
      </c>
      <c r="E60" s="13">
        <f ca="1">IF(AND($B60&lt;&gt;"",$B60&lt;=$G$4),$G59*C60*$D$6/360,IF(B60&lt;&gt;"",$G59*C60*$G$5/360,IF(AND(B59&lt;&gt;"",B59=$D$5),SUM($E$10:E59),"")))</f>
        <v>1279635.5</v>
      </c>
      <c r="F60" s="49">
        <f t="shared" ca="1" si="3"/>
        <v>13970235.5</v>
      </c>
      <c r="G60" s="12">
        <f>IF($B60&lt;&gt;"",G59-D60,"")</f>
        <v>126906000</v>
      </c>
    </row>
    <row r="61" spans="1:7" ht="16.5" customHeight="1">
      <c r="A61" s="7">
        <f t="shared" ca="1" si="0"/>
        <v>47511</v>
      </c>
      <c r="B61" s="8">
        <f t="shared" si="1"/>
        <v>51</v>
      </c>
      <c r="C61" s="9">
        <f t="shared" ca="1" si="2"/>
        <v>31</v>
      </c>
      <c r="D61" s="12">
        <f t="shared" si="5"/>
        <v>12690600</v>
      </c>
      <c r="E61" s="13">
        <f ca="1">IF(AND($B61&lt;&gt;"",$B61&lt;=$G$4),$G60*C61*$D$6/360,IF(B61&lt;&gt;"",$G60*C61*$G$5/360,IF(AND(B60&lt;&gt;"",B60=$D$5),SUM($E$10:E60),"")))</f>
        <v>1202081.8333333333</v>
      </c>
      <c r="F61" s="49">
        <f t="shared" ca="1" si="3"/>
        <v>13892681.833333334</v>
      </c>
      <c r="G61" s="12">
        <f t="shared" si="4"/>
        <v>114215400</v>
      </c>
    </row>
    <row r="62" spans="1:7" ht="16.5" customHeight="1">
      <c r="A62" s="7">
        <f t="shared" ca="1" si="0"/>
        <v>47542</v>
      </c>
      <c r="B62" s="8">
        <f t="shared" si="1"/>
        <v>52</v>
      </c>
      <c r="C62" s="9">
        <f t="shared" ca="1" si="2"/>
        <v>31</v>
      </c>
      <c r="D62" s="12">
        <f t="shared" si="5"/>
        <v>12690600</v>
      </c>
      <c r="E62" s="13">
        <f ca="1">IF(AND($B62&lt;&gt;"",$B62&lt;=$G$4),$G61*C62*$D$6/360,IF(B62&lt;&gt;"",$G61*C62*$G$5/360,IF(AND(B61&lt;&gt;"",B61=$D$5),SUM($E$10:E61),"")))</f>
        <v>1081873.6499999999</v>
      </c>
      <c r="F62" s="49">
        <f t="shared" ca="1" si="3"/>
        <v>13772473.65</v>
      </c>
      <c r="G62" s="12">
        <f t="shared" si="4"/>
        <v>101524800</v>
      </c>
    </row>
    <row r="63" spans="1:7" ht="16.5" customHeight="1">
      <c r="A63" s="7">
        <f t="shared" ca="1" si="0"/>
        <v>47570</v>
      </c>
      <c r="B63" s="8">
        <f t="shared" si="1"/>
        <v>53</v>
      </c>
      <c r="C63" s="9">
        <f t="shared" ca="1" si="2"/>
        <v>28</v>
      </c>
      <c r="D63" s="12">
        <f t="shared" si="5"/>
        <v>12690600</v>
      </c>
      <c r="E63" s="13">
        <f ca="1">IF(AND($B63&lt;&gt;"",$B63&lt;=$G$4),$G62*C63*$D$6/360,IF(B63&lt;&gt;"",$G62*C63*$G$5/360,IF(AND(B62&lt;&gt;"",B62=$D$5),SUM($E$10:E62),"")))</f>
        <v>868601.06666666665</v>
      </c>
      <c r="F63" s="49">
        <f t="shared" ca="1" si="3"/>
        <v>13559201.066666666</v>
      </c>
      <c r="G63" s="12">
        <f t="shared" si="4"/>
        <v>88834200</v>
      </c>
    </row>
    <row r="64" spans="1:7" ht="16.5" customHeight="1">
      <c r="A64" s="7">
        <f t="shared" ca="1" si="0"/>
        <v>47601</v>
      </c>
      <c r="B64" s="8">
        <f t="shared" si="1"/>
        <v>54</v>
      </c>
      <c r="C64" s="9">
        <f t="shared" ca="1" si="2"/>
        <v>31</v>
      </c>
      <c r="D64" s="12">
        <f t="shared" si="5"/>
        <v>12690600</v>
      </c>
      <c r="E64" s="13">
        <f ca="1">IF(AND($B64&lt;&gt;"",$B64&lt;=$G$4),$G63*C64*$D$6/360,IF(B64&lt;&gt;"",$G63*C64*$G$5/360,IF(AND(B63&lt;&gt;"",B63=$D$5),SUM($E$10:E63),"")))</f>
        <v>841457.28333333333</v>
      </c>
      <c r="F64" s="49">
        <f t="shared" ca="1" si="3"/>
        <v>13532057.283333333</v>
      </c>
      <c r="G64" s="12">
        <f t="shared" si="4"/>
        <v>76143600</v>
      </c>
    </row>
    <row r="65" spans="1:7" ht="16.5" customHeight="1">
      <c r="A65" s="7">
        <f t="shared" ca="1" si="0"/>
        <v>47631</v>
      </c>
      <c r="B65" s="8">
        <f t="shared" si="1"/>
        <v>55</v>
      </c>
      <c r="C65" s="9">
        <f t="shared" ca="1" si="2"/>
        <v>30</v>
      </c>
      <c r="D65" s="12">
        <f t="shared" si="5"/>
        <v>12690600</v>
      </c>
      <c r="E65" s="13">
        <f ca="1">IF(AND($B65&lt;&gt;"",$B65&lt;=$G$4),$G64*C65*$D$6/360,IF(B65&lt;&gt;"",$G64*C65*$G$5/360,IF(AND(B64&lt;&gt;"",B64=$D$5),SUM($E$10:E64),"")))</f>
        <v>697983</v>
      </c>
      <c r="F65" s="49">
        <f t="shared" ca="1" si="3"/>
        <v>13388583</v>
      </c>
      <c r="G65" s="12">
        <f t="shared" si="4"/>
        <v>63453000</v>
      </c>
    </row>
    <row r="66" spans="1:7" ht="16.5" customHeight="1">
      <c r="A66" s="7">
        <f t="shared" ca="1" si="0"/>
        <v>47662</v>
      </c>
      <c r="B66" s="8">
        <f t="shared" si="1"/>
        <v>56</v>
      </c>
      <c r="C66" s="9">
        <f t="shared" ca="1" si="2"/>
        <v>31</v>
      </c>
      <c r="D66" s="12">
        <f t="shared" si="5"/>
        <v>12690600</v>
      </c>
      <c r="E66" s="13">
        <f ca="1">IF(AND($B66&lt;&gt;"",$B66&lt;=$G$4),$G65*C66*$D$6/360,IF(B66&lt;&gt;"",$G65*C66*$G$5/360,IF(AND(B65&lt;&gt;"",B65=$D$5),SUM($E$10:E65),"")))</f>
        <v>601040.91666666663</v>
      </c>
      <c r="F66" s="49">
        <f t="shared" ca="1" si="3"/>
        <v>13291640.916666666</v>
      </c>
      <c r="G66" s="12">
        <f t="shared" si="4"/>
        <v>50762400</v>
      </c>
    </row>
    <row r="67" spans="1:7" ht="16.5" customHeight="1">
      <c r="A67" s="7">
        <f t="shared" ca="1" si="0"/>
        <v>47692</v>
      </c>
      <c r="B67" s="8">
        <f t="shared" si="1"/>
        <v>57</v>
      </c>
      <c r="C67" s="9">
        <f t="shared" ca="1" si="2"/>
        <v>30</v>
      </c>
      <c r="D67" s="12">
        <f t="shared" si="5"/>
        <v>12690600</v>
      </c>
      <c r="E67" s="13">
        <f ca="1">IF(AND($B67&lt;&gt;"",$B67&lt;=$G$4),$G66*C67*$D$6/360,IF(B67&lt;&gt;"",$G66*C67*$G$5/360,IF(AND(B66&lt;&gt;"",B66=$D$5),SUM($E$10:E66),"")))</f>
        <v>465322</v>
      </c>
      <c r="F67" s="49">
        <f t="shared" ca="1" si="3"/>
        <v>13155922</v>
      </c>
      <c r="G67" s="12">
        <f t="shared" si="4"/>
        <v>38071800</v>
      </c>
    </row>
    <row r="68" spans="1:7" ht="16.5" customHeight="1">
      <c r="A68" s="7">
        <f t="shared" ca="1" si="0"/>
        <v>47723</v>
      </c>
      <c r="B68" s="8">
        <f t="shared" si="1"/>
        <v>58</v>
      </c>
      <c r="C68" s="9">
        <f t="shared" ca="1" si="2"/>
        <v>31</v>
      </c>
      <c r="D68" s="12">
        <f t="shared" si="5"/>
        <v>12690600</v>
      </c>
      <c r="E68" s="13">
        <f ca="1">IF(AND($B68&lt;&gt;"",$B68&lt;=$G$4),$G67*C68*$D$6/360,IF(B68&lt;&gt;"",$G67*C68*$G$5/360,IF(AND(B67&lt;&gt;"",B67=$D$5),SUM($E$10:E67),"")))</f>
        <v>360624.55</v>
      </c>
      <c r="F68" s="49">
        <f t="shared" ca="1" si="3"/>
        <v>13051224.550000001</v>
      </c>
      <c r="G68" s="12">
        <f t="shared" si="4"/>
        <v>25381200</v>
      </c>
    </row>
    <row r="69" spans="1:7" ht="16.5" customHeight="1">
      <c r="A69" s="7">
        <f t="shared" ca="1" si="0"/>
        <v>47754</v>
      </c>
      <c r="B69" s="8">
        <f t="shared" si="1"/>
        <v>59</v>
      </c>
      <c r="C69" s="9">
        <f t="shared" ca="1" si="2"/>
        <v>31</v>
      </c>
      <c r="D69" s="12">
        <f t="shared" si="5"/>
        <v>12690600</v>
      </c>
      <c r="E69" s="13">
        <f ca="1">IF(AND($B69&lt;&gt;"",$B69&lt;=$G$4),$G68*C69*$D$6/360,IF(B69&lt;&gt;"",$G68*C69*$G$5/360,IF(AND(B68&lt;&gt;"",B68=$D$5),SUM($E$10:E68),"")))</f>
        <v>240416.36666666667</v>
      </c>
      <c r="F69" s="49">
        <f t="shared" ca="1" si="3"/>
        <v>12931016.366666667</v>
      </c>
      <c r="G69" s="12">
        <f t="shared" si="4"/>
        <v>12690600</v>
      </c>
    </row>
    <row r="70" spans="1:7" ht="16.5" customHeight="1">
      <c r="A70" s="7">
        <f t="shared" ca="1" si="0"/>
        <v>47784</v>
      </c>
      <c r="B70" s="8">
        <f t="shared" si="1"/>
        <v>60</v>
      </c>
      <c r="C70" s="9">
        <f t="shared" ca="1" si="2"/>
        <v>30</v>
      </c>
      <c r="D70" s="12">
        <f t="shared" si="5"/>
        <v>12690600</v>
      </c>
      <c r="E70" s="13">
        <f ca="1">IF(AND($B70&lt;&gt;"",$B70&lt;=$G$4),$G69*C70*$D$6/360,IF(B70&lt;&gt;"",$G69*C70*$G$5/360,IF(AND(B69&lt;&gt;"",B69=$D$5),SUM($E$10:E69),"")))</f>
        <v>116330.5</v>
      </c>
      <c r="F70" s="49">
        <f t="shared" ca="1" si="3"/>
        <v>12806930.5</v>
      </c>
      <c r="G70" s="12">
        <f t="shared" si="4"/>
        <v>0</v>
      </c>
    </row>
    <row r="71" spans="1:7" ht="16.5" customHeight="1">
      <c r="A71" s="7" t="str">
        <f t="shared" si="0"/>
        <v>Tổng</v>
      </c>
      <c r="B71" s="8" t="str">
        <f t="shared" si="1"/>
        <v/>
      </c>
      <c r="C71" s="9" t="str">
        <f t="shared" si="2"/>
        <v/>
      </c>
      <c r="D71" s="12">
        <f t="shared" si="5"/>
        <v>761436000</v>
      </c>
      <c r="E71" s="13">
        <f ca="1">IF(AND($B71&lt;&gt;"",$B71&lt;=$G$4),$G70*C71*$D$6/360,IF(B71&lt;&gt;"",$G70*C71*$G$5/360,IF(AND(B70&lt;&gt;"",B70=$D$5),SUM($E$10:E70),"")))</f>
        <v>187205667.91333333</v>
      </c>
      <c r="F71" s="49">
        <f t="shared" ca="1" si="3"/>
        <v>948641667.9133333</v>
      </c>
      <c r="G71" s="12" t="str">
        <f t="shared" si="4"/>
        <v/>
      </c>
    </row>
    <row r="72" spans="1:7" ht="16.5" customHeight="1">
      <c r="A72" s="7" t="str">
        <f t="shared" si="0"/>
        <v/>
      </c>
      <c r="B72" s="8" t="str">
        <f t="shared" si="1"/>
        <v/>
      </c>
      <c r="C72" s="9" t="str">
        <f t="shared" si="2"/>
        <v/>
      </c>
      <c r="D72" s="12" t="str">
        <f t="shared" si="5"/>
        <v/>
      </c>
      <c r="E72" s="13" t="str">
        <f>IF(AND($B72&lt;&gt;"",$B72&lt;=$G$4),$G71*C72*$D$6/360,IF(B72&lt;&gt;"",$G71*C72*$G$5/360,IF(AND(B71&lt;&gt;"",B71=$D$5),SUM($E$10:E71),"")))</f>
        <v/>
      </c>
      <c r="F72" s="68" t="str">
        <f t="shared" si="3"/>
        <v/>
      </c>
      <c r="G72" s="12" t="str">
        <f t="shared" si="4"/>
        <v/>
      </c>
    </row>
    <row r="73" spans="1:7" ht="16.5" customHeight="1">
      <c r="A73" s="7" t="str">
        <f t="shared" si="0"/>
        <v/>
      </c>
      <c r="B73" s="8" t="str">
        <f t="shared" si="1"/>
        <v/>
      </c>
      <c r="C73" s="9" t="str">
        <f t="shared" si="2"/>
        <v/>
      </c>
      <c r="D73" s="12" t="str">
        <f t="shared" si="5"/>
        <v/>
      </c>
      <c r="E73" s="13" t="str">
        <f>IF(AND($B73&lt;&gt;"",$B73&lt;=$G$4),$G72*C73*$D$6/360,IF(B73&lt;&gt;"",$G72*C73*$G$5/360,IF(AND(B72&lt;&gt;"",B72=$D$5),SUM($E$10:E72),"")))</f>
        <v/>
      </c>
      <c r="F73" s="68" t="str">
        <f t="shared" si="3"/>
        <v/>
      </c>
      <c r="G73" s="12" t="str">
        <f t="shared" si="4"/>
        <v/>
      </c>
    </row>
    <row r="74" spans="1:7" ht="16.5" customHeight="1">
      <c r="A74" s="7" t="str">
        <f t="shared" si="0"/>
        <v/>
      </c>
      <c r="B74" s="8" t="str">
        <f t="shared" si="1"/>
        <v/>
      </c>
      <c r="C74" s="9" t="str">
        <f t="shared" si="2"/>
        <v/>
      </c>
      <c r="D74" s="12" t="str">
        <f t="shared" si="5"/>
        <v/>
      </c>
      <c r="E74" s="13" t="str">
        <f>IF(AND($B74&lt;&gt;"",$B74&lt;=$G$4),$G73*C74*$D$6/360,IF(B74&lt;&gt;"",$G73*C74*$G$5/360,IF(AND(B73&lt;&gt;"",B73=$D$5),SUM($E$10:E73),"")))</f>
        <v/>
      </c>
      <c r="F74" s="68" t="str">
        <f t="shared" si="3"/>
        <v/>
      </c>
      <c r="G74" s="12" t="str">
        <f t="shared" si="4"/>
        <v/>
      </c>
    </row>
    <row r="75" spans="1:7" ht="16.5" customHeight="1">
      <c r="A75" s="7" t="str">
        <f t="shared" ref="A75:A138" si="6">IF(B74&lt;$D$5,DATE(YEAR(A74),MONTH(A74)+1,DAY(A74)),IF(B74=$D$5,"Tổng",""))</f>
        <v/>
      </c>
      <c r="B75" s="8" t="str">
        <f t="shared" ref="B75:B138" si="7">IF(B74&lt;$D$5,B74+1,"")</f>
        <v/>
      </c>
      <c r="C75" s="9" t="str">
        <f t="shared" si="2"/>
        <v/>
      </c>
      <c r="D75" s="12" t="str">
        <f t="shared" si="5"/>
        <v/>
      </c>
      <c r="E75" s="13" t="str">
        <f>IF(AND($B75&lt;&gt;"",$B75&lt;=$G$4),$G74*C75*$D$6/360,IF(B75&lt;&gt;"",$G74*C75*$G$5/360,IF(AND(B74&lt;&gt;"",B74=$D$5),SUM($E$10:E74),"")))</f>
        <v/>
      </c>
      <c r="F75" s="68" t="str">
        <f t="shared" si="3"/>
        <v/>
      </c>
      <c r="G75" s="12" t="str">
        <f t="shared" si="4"/>
        <v/>
      </c>
    </row>
    <row r="76" spans="1:7" ht="16.5" customHeight="1">
      <c r="A76" s="7" t="str">
        <f t="shared" si="6"/>
        <v/>
      </c>
      <c r="B76" s="8" t="str">
        <f t="shared" si="7"/>
        <v/>
      </c>
      <c r="C76" s="9" t="str">
        <f t="shared" ref="C76:C139" si="8">IF(B76&lt;&gt;"",A76-A75,"")</f>
        <v/>
      </c>
      <c r="D76" s="12" t="str">
        <f t="shared" si="5"/>
        <v/>
      </c>
      <c r="E76" s="13" t="str">
        <f>IF(AND($B76&lt;&gt;"",$B76&lt;=$G$4),$G75*C76*$D$6/360,IF(B76&lt;&gt;"",$G75*C76*$G$5/360,IF(AND(B75&lt;&gt;"",B75=$D$5),SUM($E$10:E75),"")))</f>
        <v/>
      </c>
      <c r="F76" s="68" t="str">
        <f t="shared" si="3"/>
        <v/>
      </c>
      <c r="G76" s="12" t="str">
        <f t="shared" si="4"/>
        <v/>
      </c>
    </row>
    <row r="77" spans="1:7" ht="16.5" customHeight="1">
      <c r="A77" s="7" t="str">
        <f t="shared" si="6"/>
        <v/>
      </c>
      <c r="B77" s="8" t="str">
        <f t="shared" si="7"/>
        <v/>
      </c>
      <c r="C77" s="9" t="str">
        <f t="shared" si="8"/>
        <v/>
      </c>
      <c r="D77" s="12" t="str">
        <f t="shared" si="5"/>
        <v/>
      </c>
      <c r="E77" s="13" t="str">
        <f>IF(AND($B77&lt;&gt;"",$B77&lt;=$G$4),$G76*C77*$D$6/360,IF(B77&lt;&gt;"",$G76*C77*$G$5/360,IF(AND(B76&lt;&gt;"",B76=$D$5),SUM($E$10:E76),"")))</f>
        <v/>
      </c>
      <c r="F77" s="68" t="str">
        <f t="shared" ref="F77:F140" si="9">IF(D77&lt;&gt;"",D77+E77,"")</f>
        <v/>
      </c>
      <c r="G77" s="12" t="str">
        <f t="shared" ref="G77:G140" si="10">IF($B77&lt;&gt;"",G76-D77,"")</f>
        <v/>
      </c>
    </row>
    <row r="78" spans="1:7" ht="16.5" customHeight="1">
      <c r="A78" s="7" t="str">
        <f t="shared" si="6"/>
        <v/>
      </c>
      <c r="B78" s="8" t="str">
        <f t="shared" si="7"/>
        <v/>
      </c>
      <c r="C78" s="9" t="str">
        <f t="shared" si="8"/>
        <v/>
      </c>
      <c r="D78" s="12" t="str">
        <f t="shared" si="5"/>
        <v/>
      </c>
      <c r="E78" s="13" t="str">
        <f>IF(AND($B78&lt;&gt;"",$B78&lt;=$G$4),$G77*C78*$D$6/360,IF(B78&lt;&gt;"",$G77*C78*$G$5/360,IF(AND(B77&lt;&gt;"",B77=$D$5),SUM($E$10:E77),"")))</f>
        <v/>
      </c>
      <c r="F78" s="68" t="str">
        <f t="shared" si="9"/>
        <v/>
      </c>
      <c r="G78" s="12" t="str">
        <f t="shared" si="10"/>
        <v/>
      </c>
    </row>
    <row r="79" spans="1:7" ht="16.5" customHeight="1">
      <c r="A79" s="7" t="str">
        <f t="shared" si="6"/>
        <v/>
      </c>
      <c r="B79" s="8" t="str">
        <f t="shared" si="7"/>
        <v/>
      </c>
      <c r="C79" s="9" t="str">
        <f t="shared" si="8"/>
        <v/>
      </c>
      <c r="D79" s="12" t="str">
        <f t="shared" ref="D79:D142" si="11">IF($B78&lt;$D$5,IF(B78&lt;$G$7,0,$D$4/($D$5-$G$7)),IF($B78=$D$5,$D$4,""))</f>
        <v/>
      </c>
      <c r="E79" s="13" t="str">
        <f>IF(AND($B79&lt;&gt;"",$B79&lt;=$G$4),$G78*C79*$D$6/360,IF(B79&lt;&gt;"",$G78*C79*$G$5/360,IF(AND(B78&lt;&gt;"",B78=$D$5),SUM($E$10:E78),"")))</f>
        <v/>
      </c>
      <c r="F79" s="68" t="str">
        <f t="shared" si="9"/>
        <v/>
      </c>
      <c r="G79" s="12" t="str">
        <f t="shared" si="10"/>
        <v/>
      </c>
    </row>
    <row r="80" spans="1:7" ht="16.5" customHeight="1">
      <c r="A80" s="7" t="str">
        <f t="shared" si="6"/>
        <v/>
      </c>
      <c r="B80" s="8" t="str">
        <f t="shared" si="7"/>
        <v/>
      </c>
      <c r="C80" s="9" t="str">
        <f t="shared" si="8"/>
        <v/>
      </c>
      <c r="D80" s="12" t="str">
        <f t="shared" si="11"/>
        <v/>
      </c>
      <c r="E80" s="13" t="str">
        <f>IF(AND($B80&lt;&gt;"",$B80&lt;=$G$4),$G79*C80*$D$6/360,IF(B80&lt;&gt;"",$G79*C80*$G$5/360,IF(AND(B79&lt;&gt;"",B79=$D$5),SUM($E$10:E79),"")))</f>
        <v/>
      </c>
      <c r="F80" s="68" t="str">
        <f t="shared" si="9"/>
        <v/>
      </c>
      <c r="G80" s="12" t="str">
        <f t="shared" si="10"/>
        <v/>
      </c>
    </row>
    <row r="81" spans="1:7" ht="16.5" customHeight="1">
      <c r="A81" s="7" t="str">
        <f t="shared" si="6"/>
        <v/>
      </c>
      <c r="B81" s="8" t="str">
        <f t="shared" si="7"/>
        <v/>
      </c>
      <c r="C81" s="9" t="str">
        <f t="shared" si="8"/>
        <v/>
      </c>
      <c r="D81" s="12" t="str">
        <f t="shared" si="11"/>
        <v/>
      </c>
      <c r="E81" s="13" t="str">
        <f>IF(AND($B81&lt;&gt;"",$B81&lt;=$G$4),$G80*C81*$D$6/360,IF(B81&lt;&gt;"",$G80*C81*$G$5/360,IF(AND(B80&lt;&gt;"",B80=$D$5),SUM($E$10:E80),"")))</f>
        <v/>
      </c>
      <c r="F81" s="68" t="str">
        <f t="shared" si="9"/>
        <v/>
      </c>
      <c r="G81" s="12" t="str">
        <f t="shared" si="10"/>
        <v/>
      </c>
    </row>
    <row r="82" spans="1:7" ht="16.5" customHeight="1">
      <c r="A82" s="7" t="str">
        <f t="shared" si="6"/>
        <v/>
      </c>
      <c r="B82" s="8" t="str">
        <f t="shared" si="7"/>
        <v/>
      </c>
      <c r="C82" s="9" t="str">
        <f t="shared" si="8"/>
        <v/>
      </c>
      <c r="D82" s="12" t="str">
        <f t="shared" si="11"/>
        <v/>
      </c>
      <c r="E82" s="13" t="str">
        <f>IF(AND($B82&lt;&gt;"",$B82&lt;=$G$4),$G81*C82*$D$6/360,IF(B82&lt;&gt;"",$G81*C82*$G$5/360,IF(AND(B81&lt;&gt;"",B81=$D$5),SUM($E$10:E81),"")))</f>
        <v/>
      </c>
      <c r="F82" s="68" t="str">
        <f t="shared" si="9"/>
        <v/>
      </c>
      <c r="G82" s="12" t="str">
        <f t="shared" si="10"/>
        <v/>
      </c>
    </row>
    <row r="83" spans="1:7" ht="16.5" hidden="1" customHeight="1">
      <c r="A83" s="7" t="str">
        <f t="shared" si="6"/>
        <v/>
      </c>
      <c r="B83" s="8" t="str">
        <f t="shared" si="7"/>
        <v/>
      </c>
      <c r="C83" s="9" t="str">
        <f t="shared" si="8"/>
        <v/>
      </c>
      <c r="D83" s="12" t="str">
        <f t="shared" si="11"/>
        <v/>
      </c>
      <c r="E83" s="13" t="str">
        <f>IF(AND($B83&lt;&gt;"",$B83&lt;=$G$4),$G82*C83*$D$6/360,IF(B83&lt;&gt;"",$G82*C83*$G$5/360,IF(AND(B82&lt;&gt;"",B82=$D$5),SUM($E$10:E82),"")))</f>
        <v/>
      </c>
      <c r="F83" s="68" t="str">
        <f t="shared" si="9"/>
        <v/>
      </c>
      <c r="G83" s="12" t="str">
        <f t="shared" si="10"/>
        <v/>
      </c>
    </row>
    <row r="84" spans="1:7" ht="16.5" customHeight="1">
      <c r="A84" s="7" t="str">
        <f t="shared" si="6"/>
        <v/>
      </c>
      <c r="B84" s="8" t="str">
        <f t="shared" si="7"/>
        <v/>
      </c>
      <c r="C84" s="9" t="str">
        <f t="shared" si="8"/>
        <v/>
      </c>
      <c r="D84" s="12" t="str">
        <f t="shared" si="11"/>
        <v/>
      </c>
      <c r="E84" s="13" t="str">
        <f>IF(AND($B84&lt;&gt;"",$B84&lt;=$G$4),$G83*C84*$D$6/360,IF(B84&lt;&gt;"",$G83*C84*$G$5/360,IF(AND(B83&lt;&gt;"",B83=$D$5),SUM($E$10:E83),"")))</f>
        <v/>
      </c>
      <c r="F84" s="68" t="str">
        <f t="shared" si="9"/>
        <v/>
      </c>
      <c r="G84" s="12" t="str">
        <f t="shared" si="10"/>
        <v/>
      </c>
    </row>
    <row r="85" spans="1:7" ht="16.5" customHeight="1">
      <c r="A85" s="7" t="str">
        <f t="shared" si="6"/>
        <v/>
      </c>
      <c r="B85" s="8" t="str">
        <f t="shared" si="7"/>
        <v/>
      </c>
      <c r="C85" s="9" t="str">
        <f t="shared" si="8"/>
        <v/>
      </c>
      <c r="D85" s="12" t="str">
        <f t="shared" si="11"/>
        <v/>
      </c>
      <c r="E85" s="13" t="str">
        <f>IF(AND($B85&lt;&gt;"",$B85&lt;=$G$4),$G84*C85*$D$6/360,IF(B85&lt;&gt;"",$G84*C85*$G$5/360,IF(AND(B84&lt;&gt;"",B84=$D$5),SUM($E$10:E84),"")))</f>
        <v/>
      </c>
      <c r="F85" s="68" t="str">
        <f t="shared" si="9"/>
        <v/>
      </c>
      <c r="G85" s="12" t="str">
        <f t="shared" si="10"/>
        <v/>
      </c>
    </row>
    <row r="86" spans="1:7" ht="16.5" customHeight="1">
      <c r="A86" s="7" t="str">
        <f t="shared" si="6"/>
        <v/>
      </c>
      <c r="B86" s="8" t="str">
        <f t="shared" si="7"/>
        <v/>
      </c>
      <c r="C86" s="9" t="str">
        <f t="shared" si="8"/>
        <v/>
      </c>
      <c r="D86" s="12" t="str">
        <f t="shared" si="11"/>
        <v/>
      </c>
      <c r="E86" s="13" t="str">
        <f>IF(AND($B86&lt;&gt;"",$B86&lt;=$G$4),$G85*C86*$D$6/360,IF(B86&lt;&gt;"",$G85*C86*$G$5/360,IF(AND(B85&lt;&gt;"",B85=$D$5),SUM($E$10:E85),"")))</f>
        <v/>
      </c>
      <c r="F86" s="68" t="str">
        <f t="shared" si="9"/>
        <v/>
      </c>
      <c r="G86" s="12" t="str">
        <f t="shared" si="10"/>
        <v/>
      </c>
    </row>
    <row r="87" spans="1:7" ht="16.5" customHeight="1">
      <c r="A87" s="7" t="str">
        <f t="shared" si="6"/>
        <v/>
      </c>
      <c r="B87" s="8" t="str">
        <f t="shared" si="7"/>
        <v/>
      </c>
      <c r="C87" s="9" t="str">
        <f t="shared" si="8"/>
        <v/>
      </c>
      <c r="D87" s="12" t="str">
        <f t="shared" si="11"/>
        <v/>
      </c>
      <c r="E87" s="13" t="str">
        <f>IF(AND($B87&lt;&gt;"",$B87&lt;=$G$4),$G86*C87*$D$6/360,IF(B87&lt;&gt;"",$G86*C87*$G$5/360,IF(AND(B86&lt;&gt;"",B86=$D$5),SUM($E$10:E86),"")))</f>
        <v/>
      </c>
      <c r="F87" s="68" t="str">
        <f t="shared" si="9"/>
        <v/>
      </c>
      <c r="G87" s="12" t="str">
        <f t="shared" si="10"/>
        <v/>
      </c>
    </row>
    <row r="88" spans="1:7" ht="16.5" customHeight="1">
      <c r="A88" s="7" t="str">
        <f t="shared" si="6"/>
        <v/>
      </c>
      <c r="B88" s="8" t="str">
        <f t="shared" si="7"/>
        <v/>
      </c>
      <c r="C88" s="9" t="str">
        <f t="shared" si="8"/>
        <v/>
      </c>
      <c r="D88" s="12" t="str">
        <f t="shared" si="11"/>
        <v/>
      </c>
      <c r="E88" s="13" t="str">
        <f>IF(AND($B88&lt;&gt;"",$B88&lt;=$G$4),$G87*C88*$D$6/360,IF(B88&lt;&gt;"",$G87*C88*$G$5/360,IF(AND(B87&lt;&gt;"",B87=$D$5),SUM($E$10:E87),"")))</f>
        <v/>
      </c>
      <c r="F88" s="68" t="str">
        <f t="shared" si="9"/>
        <v/>
      </c>
      <c r="G88" s="12" t="str">
        <f t="shared" si="10"/>
        <v/>
      </c>
    </row>
    <row r="89" spans="1:7" ht="16.5" customHeight="1">
      <c r="A89" s="7" t="str">
        <f t="shared" si="6"/>
        <v/>
      </c>
      <c r="B89" s="8" t="str">
        <f t="shared" si="7"/>
        <v/>
      </c>
      <c r="C89" s="9" t="str">
        <f t="shared" si="8"/>
        <v/>
      </c>
      <c r="D89" s="12" t="str">
        <f t="shared" si="11"/>
        <v/>
      </c>
      <c r="E89" s="13" t="str">
        <f>IF(AND($B89&lt;&gt;"",$B89&lt;=$G$4),$G88*C89*$D$6/360,IF(B89&lt;&gt;"",$G88*C89*$G$5/360,IF(AND(B88&lt;&gt;"",B88=$D$5),SUM($E$10:E88),"")))</f>
        <v/>
      </c>
      <c r="F89" s="68" t="str">
        <f t="shared" si="9"/>
        <v/>
      </c>
      <c r="G89" s="12" t="str">
        <f t="shared" si="10"/>
        <v/>
      </c>
    </row>
    <row r="90" spans="1:7" ht="16.5" customHeight="1">
      <c r="A90" s="7" t="str">
        <f t="shared" si="6"/>
        <v/>
      </c>
      <c r="B90" s="8" t="str">
        <f t="shared" si="7"/>
        <v/>
      </c>
      <c r="C90" s="9" t="str">
        <f t="shared" si="8"/>
        <v/>
      </c>
      <c r="D90" s="12" t="str">
        <f t="shared" si="11"/>
        <v/>
      </c>
      <c r="E90" s="13" t="str">
        <f>IF(AND($B90&lt;&gt;"",$B90&lt;=$G$4),$G89*C90*$D$6/360,IF(B90&lt;&gt;"",$G89*C90*$G$5/360,IF(AND(B89&lt;&gt;"",B89=$D$5),SUM($E$10:E89),"")))</f>
        <v/>
      </c>
      <c r="F90" s="68" t="str">
        <f t="shared" si="9"/>
        <v/>
      </c>
      <c r="G90" s="12" t="str">
        <f t="shared" si="10"/>
        <v/>
      </c>
    </row>
    <row r="91" spans="1:7" ht="16.5" customHeight="1">
      <c r="A91" s="7" t="str">
        <f t="shared" si="6"/>
        <v/>
      </c>
      <c r="B91" s="8" t="str">
        <f t="shared" si="7"/>
        <v/>
      </c>
      <c r="C91" s="9" t="str">
        <f t="shared" si="8"/>
        <v/>
      </c>
      <c r="D91" s="12" t="str">
        <f t="shared" si="11"/>
        <v/>
      </c>
      <c r="E91" s="13" t="str">
        <f>IF(AND($B91&lt;&gt;"",$B91&lt;=$G$4),$G90*C91*$D$6/360,IF(B91&lt;&gt;"",$G90*C91*$G$5/360,IF(AND(B90&lt;&gt;"",B90=$D$5),SUM($E$10:E90),"")))</f>
        <v/>
      </c>
      <c r="F91" s="68" t="str">
        <f t="shared" si="9"/>
        <v/>
      </c>
      <c r="G91" s="12" t="str">
        <f t="shared" si="10"/>
        <v/>
      </c>
    </row>
    <row r="92" spans="1:7" ht="16.5" customHeight="1">
      <c r="A92" s="7" t="str">
        <f t="shared" si="6"/>
        <v/>
      </c>
      <c r="B92" s="8" t="str">
        <f t="shared" si="7"/>
        <v/>
      </c>
      <c r="C92" s="9" t="str">
        <f t="shared" si="8"/>
        <v/>
      </c>
      <c r="D92" s="12" t="str">
        <f t="shared" si="11"/>
        <v/>
      </c>
      <c r="E92" s="13" t="str">
        <f>IF(AND($B92&lt;&gt;"",$B92&lt;=$G$4),$G91*C92*$D$6/360,IF(B92&lt;&gt;"",$G91*C92*$G$5/360,IF(AND(B91&lt;&gt;"",B91=$D$5),SUM($E$10:E91),"")))</f>
        <v/>
      </c>
      <c r="F92" s="68" t="str">
        <f t="shared" si="9"/>
        <v/>
      </c>
      <c r="G92" s="12" t="str">
        <f t="shared" si="10"/>
        <v/>
      </c>
    </row>
    <row r="93" spans="1:7" ht="16.5" customHeight="1">
      <c r="A93" s="7" t="str">
        <f t="shared" si="6"/>
        <v/>
      </c>
      <c r="B93" s="8" t="str">
        <f t="shared" si="7"/>
        <v/>
      </c>
      <c r="C93" s="9" t="str">
        <f t="shared" si="8"/>
        <v/>
      </c>
      <c r="D93" s="12" t="str">
        <f t="shared" si="11"/>
        <v/>
      </c>
      <c r="E93" s="13" t="str">
        <f>IF(AND($B93&lt;&gt;"",$B93&lt;=$G$4),$G92*C93*$D$6/360,IF(B93&lt;&gt;"",$G92*C93*$G$5/360,IF(AND(B92&lt;&gt;"",B92=$D$5),SUM($E$10:E92),"")))</f>
        <v/>
      </c>
      <c r="F93" s="68" t="str">
        <f t="shared" si="9"/>
        <v/>
      </c>
      <c r="G93" s="12" t="str">
        <f t="shared" si="10"/>
        <v/>
      </c>
    </row>
    <row r="94" spans="1:7" ht="16.5" customHeight="1">
      <c r="A94" s="7" t="str">
        <f t="shared" si="6"/>
        <v/>
      </c>
      <c r="B94" s="8" t="str">
        <f t="shared" si="7"/>
        <v/>
      </c>
      <c r="C94" s="9" t="str">
        <f t="shared" si="8"/>
        <v/>
      </c>
      <c r="D94" s="12" t="str">
        <f t="shared" si="11"/>
        <v/>
      </c>
      <c r="E94" s="13" t="str">
        <f>IF(AND($B94&lt;&gt;"",$B94&lt;=$G$4),$G93*C94*$D$6/360,IF(B94&lt;&gt;"",$G93*C94*$G$5/360,IF(AND(B93&lt;&gt;"",B93=$D$5),SUM($E$10:E93),"")))</f>
        <v/>
      </c>
      <c r="F94" s="68" t="str">
        <f t="shared" si="9"/>
        <v/>
      </c>
      <c r="G94" s="12" t="str">
        <f t="shared" si="10"/>
        <v/>
      </c>
    </row>
    <row r="95" spans="1:7" ht="16.5" hidden="1" customHeight="1">
      <c r="A95" s="7" t="str">
        <f t="shared" si="6"/>
        <v/>
      </c>
      <c r="B95" s="8" t="str">
        <f t="shared" si="7"/>
        <v/>
      </c>
      <c r="C95" s="9" t="str">
        <f t="shared" si="8"/>
        <v/>
      </c>
      <c r="D95" s="12" t="str">
        <f t="shared" si="11"/>
        <v/>
      </c>
      <c r="E95" s="13" t="str">
        <f>IF(AND($B95&lt;&gt;"",$B95&lt;=$G$4),$G94*C95*$D$6/360,IF(B95&lt;&gt;"",$G94*C95*$G$5/360,IF(AND(B94&lt;&gt;"",B94=$D$5),SUM($E$10:E94),"")))</f>
        <v/>
      </c>
      <c r="F95" s="68" t="str">
        <f t="shared" si="9"/>
        <v/>
      </c>
      <c r="G95" s="12" t="str">
        <f t="shared" si="10"/>
        <v/>
      </c>
    </row>
    <row r="96" spans="1:7" ht="16.5" customHeight="1">
      <c r="A96" s="3" t="str">
        <f t="shared" si="6"/>
        <v/>
      </c>
      <c r="B96" s="4" t="str">
        <f t="shared" si="7"/>
        <v/>
      </c>
      <c r="C96" s="2" t="str">
        <f t="shared" si="8"/>
        <v/>
      </c>
      <c r="D96" s="14" t="str">
        <f t="shared" si="11"/>
        <v/>
      </c>
      <c r="E96" s="15" t="str">
        <f>IF(AND($B96&lt;&gt;"",$B96&lt;=$G$4),$G95*C96*$D$6/360,IF(B96&lt;&gt;"",$G95*C96*$G$5/360,IF(AND(B95&lt;&gt;"",B95=$D$5),SUM($E$10:E95),"")))</f>
        <v/>
      </c>
      <c r="F96" s="16" t="str">
        <f t="shared" si="9"/>
        <v/>
      </c>
      <c r="G96" s="14" t="str">
        <f t="shared" si="10"/>
        <v/>
      </c>
    </row>
    <row r="97" spans="1:7" ht="16.5" customHeight="1">
      <c r="A97" s="3" t="str">
        <f t="shared" si="6"/>
        <v/>
      </c>
      <c r="B97" s="4" t="str">
        <f t="shared" si="7"/>
        <v/>
      </c>
      <c r="C97" s="2" t="str">
        <f t="shared" si="8"/>
        <v/>
      </c>
      <c r="D97" s="14" t="str">
        <f t="shared" si="11"/>
        <v/>
      </c>
      <c r="E97" s="15" t="str">
        <f>IF(AND($B97&lt;&gt;"",$B97&lt;=$G$4),$G96*C97*$D$6/360,IF(B97&lt;&gt;"",$G96*C97*$G$5/360,IF(AND(B96&lt;&gt;"",B96=$D$5),SUM($E$10:E96),"")))</f>
        <v/>
      </c>
      <c r="F97" s="16" t="str">
        <f t="shared" si="9"/>
        <v/>
      </c>
      <c r="G97" s="14" t="str">
        <f t="shared" si="10"/>
        <v/>
      </c>
    </row>
    <row r="98" spans="1:7" ht="16.5" customHeight="1">
      <c r="A98" s="3" t="str">
        <f t="shared" si="6"/>
        <v/>
      </c>
      <c r="B98" s="4" t="str">
        <f t="shared" si="7"/>
        <v/>
      </c>
      <c r="C98" s="2" t="str">
        <f t="shared" si="8"/>
        <v/>
      </c>
      <c r="D98" s="14" t="str">
        <f t="shared" si="11"/>
        <v/>
      </c>
      <c r="E98" s="15" t="str">
        <f>IF(AND($B98&lt;&gt;"",$B98&lt;=$G$4),$G97*C98*$D$6/360,IF(B98&lt;&gt;"",$G97*C98*$G$5/360,IF(AND(B97&lt;&gt;"",B97=$D$5),SUM($E$10:E97),"")))</f>
        <v/>
      </c>
      <c r="F98" s="16" t="str">
        <f t="shared" si="9"/>
        <v/>
      </c>
      <c r="G98" s="14" t="str">
        <f t="shared" si="10"/>
        <v/>
      </c>
    </row>
    <row r="99" spans="1:7" ht="16.5" customHeight="1">
      <c r="A99" s="3" t="str">
        <f t="shared" si="6"/>
        <v/>
      </c>
      <c r="B99" s="4" t="str">
        <f t="shared" si="7"/>
        <v/>
      </c>
      <c r="C99" s="2" t="str">
        <f t="shared" si="8"/>
        <v/>
      </c>
      <c r="D99" s="14" t="str">
        <f t="shared" si="11"/>
        <v/>
      </c>
      <c r="E99" s="15" t="str">
        <f>IF(AND($B99&lt;&gt;"",$B99&lt;=$G$4),$G98*C99*$D$6/360,IF(B99&lt;&gt;"",$G98*C99*$G$5/360,IF(AND(B98&lt;&gt;"",B98=$D$5),SUM($E$10:E98),"")))</f>
        <v/>
      </c>
      <c r="F99" s="16" t="str">
        <f t="shared" si="9"/>
        <v/>
      </c>
      <c r="G99" s="14" t="str">
        <f t="shared" si="10"/>
        <v/>
      </c>
    </row>
    <row r="100" spans="1:7" ht="16.5" customHeight="1">
      <c r="A100" s="3" t="str">
        <f t="shared" si="6"/>
        <v/>
      </c>
      <c r="B100" s="4" t="str">
        <f t="shared" si="7"/>
        <v/>
      </c>
      <c r="C100" s="2" t="str">
        <f t="shared" si="8"/>
        <v/>
      </c>
      <c r="D100" s="14" t="str">
        <f t="shared" si="11"/>
        <v/>
      </c>
      <c r="E100" s="15" t="str">
        <f>IF(AND($B100&lt;&gt;"",$B100&lt;=$G$4),$G99*C100*$D$6/360,IF(B100&lt;&gt;"",$G99*C100*$G$5/360,IF(AND(B99&lt;&gt;"",B99=$D$5),SUM($E$10:E99),"")))</f>
        <v/>
      </c>
      <c r="F100" s="16" t="str">
        <f t="shared" si="9"/>
        <v/>
      </c>
      <c r="G100" s="14" t="str">
        <f t="shared" si="10"/>
        <v/>
      </c>
    </row>
    <row r="101" spans="1:7" ht="16.5" customHeight="1">
      <c r="A101" s="3" t="str">
        <f t="shared" si="6"/>
        <v/>
      </c>
      <c r="B101" s="4" t="str">
        <f t="shared" si="7"/>
        <v/>
      </c>
      <c r="C101" s="2" t="str">
        <f t="shared" si="8"/>
        <v/>
      </c>
      <c r="D101" s="14" t="str">
        <f t="shared" si="11"/>
        <v/>
      </c>
      <c r="E101" s="15" t="str">
        <f>IF(AND($B101&lt;&gt;"",$B101&lt;=$G$4),$G100*C101*$D$6/360,IF(B101&lt;&gt;"",$G100*C101*$G$5/360,IF(AND(B100&lt;&gt;"",B100=$D$5),SUM($E$10:E100),"")))</f>
        <v/>
      </c>
      <c r="F101" s="16" t="str">
        <f t="shared" si="9"/>
        <v/>
      </c>
      <c r="G101" s="14" t="str">
        <f t="shared" si="10"/>
        <v/>
      </c>
    </row>
    <row r="102" spans="1:7" ht="16.5" customHeight="1">
      <c r="A102" s="3" t="str">
        <f t="shared" si="6"/>
        <v/>
      </c>
      <c r="B102" s="4" t="str">
        <f t="shared" si="7"/>
        <v/>
      </c>
      <c r="C102" s="2" t="str">
        <f t="shared" si="8"/>
        <v/>
      </c>
      <c r="D102" s="14" t="str">
        <f t="shared" si="11"/>
        <v/>
      </c>
      <c r="E102" s="15" t="str">
        <f>IF(AND($B102&lt;&gt;"",$B102&lt;=$G$4),$G101*C102*$D$6/360,IF(B102&lt;&gt;"",$G101*C102*$G$5/360,IF(AND(B101&lt;&gt;"",B101=$D$5),SUM($E$10:E101),"")))</f>
        <v/>
      </c>
      <c r="F102" s="16" t="str">
        <f t="shared" si="9"/>
        <v/>
      </c>
      <c r="G102" s="14" t="str">
        <f t="shared" si="10"/>
        <v/>
      </c>
    </row>
    <row r="103" spans="1:7" ht="16.5" customHeight="1">
      <c r="A103" s="3" t="str">
        <f t="shared" si="6"/>
        <v/>
      </c>
      <c r="B103" s="4" t="str">
        <f t="shared" si="7"/>
        <v/>
      </c>
      <c r="C103" s="2" t="str">
        <f t="shared" si="8"/>
        <v/>
      </c>
      <c r="D103" s="14" t="str">
        <f t="shared" si="11"/>
        <v/>
      </c>
      <c r="E103" s="15" t="str">
        <f>IF(AND($B103&lt;&gt;"",$B103&lt;=$G$4),$G102*C103*$D$6/360,IF(B103&lt;&gt;"",$G102*C103*$G$5/360,IF(AND(B102&lt;&gt;"",B102=$D$5),SUM($E$10:E102),"")))</f>
        <v/>
      </c>
      <c r="F103" s="16" t="str">
        <f t="shared" si="9"/>
        <v/>
      </c>
      <c r="G103" s="14" t="str">
        <f t="shared" si="10"/>
        <v/>
      </c>
    </row>
    <row r="104" spans="1:7" ht="16.5" customHeight="1">
      <c r="A104" s="3" t="str">
        <f t="shared" si="6"/>
        <v/>
      </c>
      <c r="B104" s="4" t="str">
        <f t="shared" si="7"/>
        <v/>
      </c>
      <c r="C104" s="2" t="str">
        <f t="shared" si="8"/>
        <v/>
      </c>
      <c r="D104" s="14" t="str">
        <f t="shared" si="11"/>
        <v/>
      </c>
      <c r="E104" s="15" t="str">
        <f>IF(AND($B104&lt;&gt;"",$B104&lt;=$G$4),$G103*C104*$D$6/360,IF(B104&lt;&gt;"",$G103*C104*$G$5/360,IF(AND(B103&lt;&gt;"",B103=$D$5),SUM($E$10:E103),"")))</f>
        <v/>
      </c>
      <c r="F104" s="16" t="str">
        <f t="shared" si="9"/>
        <v/>
      </c>
      <c r="G104" s="14" t="str">
        <f t="shared" si="10"/>
        <v/>
      </c>
    </row>
    <row r="105" spans="1:7" ht="16.5" customHeight="1">
      <c r="A105" s="3" t="str">
        <f t="shared" si="6"/>
        <v/>
      </c>
      <c r="B105" s="4" t="str">
        <f t="shared" si="7"/>
        <v/>
      </c>
      <c r="C105" s="2" t="str">
        <f t="shared" si="8"/>
        <v/>
      </c>
      <c r="D105" s="14" t="str">
        <f t="shared" si="11"/>
        <v/>
      </c>
      <c r="E105" s="15" t="str">
        <f>IF(AND($B105&lt;&gt;"",$B105&lt;=$G$4),$G104*C105*$D$6/360,IF(B105&lt;&gt;"",$G104*C105*$G$5/360,IF(AND(B104&lt;&gt;"",B104=$D$5),SUM($E$10:E104),"")))</f>
        <v/>
      </c>
      <c r="F105" s="16" t="str">
        <f t="shared" si="9"/>
        <v/>
      </c>
      <c r="G105" s="14" t="str">
        <f t="shared" si="10"/>
        <v/>
      </c>
    </row>
    <row r="106" spans="1:7" ht="16.5" customHeight="1">
      <c r="A106" s="3" t="str">
        <f t="shared" si="6"/>
        <v/>
      </c>
      <c r="B106" s="4" t="str">
        <f t="shared" si="7"/>
        <v/>
      </c>
      <c r="C106" s="2" t="str">
        <f t="shared" si="8"/>
        <v/>
      </c>
      <c r="D106" s="14" t="str">
        <f t="shared" si="11"/>
        <v/>
      </c>
      <c r="E106" s="15" t="str">
        <f>IF(AND($B106&lt;&gt;"",$B106&lt;=$G$4),$G105*C106*$D$6/360,IF(B106&lt;&gt;"",$G105*C106*$G$5/360,IF(AND(B105&lt;&gt;"",B105=$D$5),SUM($E$10:E105),"")))</f>
        <v/>
      </c>
      <c r="F106" s="16" t="str">
        <f t="shared" si="9"/>
        <v/>
      </c>
      <c r="G106" s="14" t="str">
        <f t="shared" si="10"/>
        <v/>
      </c>
    </row>
    <row r="107" spans="1:7" ht="16.5" hidden="1" customHeight="1">
      <c r="A107" s="3" t="str">
        <f t="shared" si="6"/>
        <v/>
      </c>
      <c r="B107" s="4" t="str">
        <f t="shared" si="7"/>
        <v/>
      </c>
      <c r="C107" s="2" t="str">
        <f t="shared" si="8"/>
        <v/>
      </c>
      <c r="D107" s="14" t="str">
        <f t="shared" si="11"/>
        <v/>
      </c>
      <c r="E107" s="15" t="str">
        <f>IF(AND($B107&lt;&gt;"",$B107&lt;=$G$4),$G106*C107*$D$6/360,IF(B107&lt;&gt;"",$G106*C107*$G$5/360,IF(AND(B106&lt;&gt;"",B106=$D$5),SUM($E$10:E106),"")))</f>
        <v/>
      </c>
      <c r="F107" s="16" t="str">
        <f t="shared" si="9"/>
        <v/>
      </c>
      <c r="G107" s="14" t="str">
        <f t="shared" si="10"/>
        <v/>
      </c>
    </row>
    <row r="108" spans="1:7" ht="16.5" customHeight="1">
      <c r="A108" s="3" t="str">
        <f>IF(B107&lt;$D$5,DATE(YEAR(A107),MONTH(A107)+1,DAY(A107)),IF(B107=$D$5,"Tổng",""))</f>
        <v/>
      </c>
      <c r="B108" s="4" t="str">
        <f>IF(B107&lt;$D$5,B107+1,"")</f>
        <v/>
      </c>
      <c r="C108" s="2" t="str">
        <f>IF(B108&lt;&gt;"",A108-A107,"")</f>
        <v/>
      </c>
      <c r="D108" s="14" t="str">
        <f>IF($B107&lt;$D$5,IF(B107&lt;$G$7,0,$D$4/($D$5-$G$7)),IF($B107=$D$5,$D$4,""))</f>
        <v/>
      </c>
      <c r="E108" s="15" t="str">
        <f>IF(AND($B108&lt;&gt;"",$B108&lt;=$G$4),$G107*C108*$D$6/360,IF(B108&lt;&gt;"",$G107*C108*$G$5/360,IF(AND(B107&lt;&gt;"",B107=$D$5),SUM($E$10:E107),"")))</f>
        <v/>
      </c>
      <c r="F108" s="16" t="str">
        <f t="shared" si="9"/>
        <v/>
      </c>
      <c r="G108" s="14" t="str">
        <f>IF($B108&lt;&gt;"",G107-D108,"")</f>
        <v/>
      </c>
    </row>
    <row r="109" spans="1:7" ht="16.5" customHeight="1">
      <c r="A109" s="3" t="str">
        <f t="shared" si="6"/>
        <v/>
      </c>
      <c r="B109" s="4" t="str">
        <f t="shared" si="7"/>
        <v/>
      </c>
      <c r="C109" s="2" t="str">
        <f t="shared" si="8"/>
        <v/>
      </c>
      <c r="D109" s="14" t="str">
        <f t="shared" si="11"/>
        <v/>
      </c>
      <c r="E109" s="15" t="str">
        <f>IF(AND($B109&lt;&gt;"",$B109&lt;=$G$4),$G108*C109*$D$6/360,IF(B109&lt;&gt;"",$G108*C109*$G$5/360,IF(AND(B108&lt;&gt;"",B108=$D$5),SUM($E$10:E108),"")))</f>
        <v/>
      </c>
      <c r="F109" s="16" t="str">
        <f t="shared" si="9"/>
        <v/>
      </c>
      <c r="G109" s="14" t="str">
        <f t="shared" si="10"/>
        <v/>
      </c>
    </row>
    <row r="110" spans="1:7" ht="16.5" customHeight="1">
      <c r="A110" s="3" t="str">
        <f t="shared" si="6"/>
        <v/>
      </c>
      <c r="B110" s="4" t="str">
        <f t="shared" si="7"/>
        <v/>
      </c>
      <c r="C110" s="2" t="str">
        <f t="shared" si="8"/>
        <v/>
      </c>
      <c r="D110" s="14" t="str">
        <f t="shared" si="11"/>
        <v/>
      </c>
      <c r="E110" s="15" t="str">
        <f>IF(AND($B110&lt;&gt;"",$B110&lt;=$G$4),$G109*C110*$D$6/360,IF(B110&lt;&gt;"",$G109*C110*$G$5/360,IF(AND(B109&lt;&gt;"",B109=$D$5),SUM($E$10:E109),"")))</f>
        <v/>
      </c>
      <c r="F110" s="16" t="str">
        <f t="shared" si="9"/>
        <v/>
      </c>
      <c r="G110" s="14" t="str">
        <f t="shared" si="10"/>
        <v/>
      </c>
    </row>
    <row r="111" spans="1:7" ht="16.5" customHeight="1">
      <c r="A111" s="3" t="str">
        <f t="shared" si="6"/>
        <v/>
      </c>
      <c r="B111" s="4" t="str">
        <f t="shared" si="7"/>
        <v/>
      </c>
      <c r="C111" s="2" t="str">
        <f t="shared" si="8"/>
        <v/>
      </c>
      <c r="D111" s="14" t="str">
        <f t="shared" si="11"/>
        <v/>
      </c>
      <c r="E111" s="15" t="str">
        <f>IF(AND($B111&lt;&gt;"",$B111&lt;=$G$4),$G110*C111*$D$6/360,IF(B111&lt;&gt;"",$G110*C111*$G$5/360,IF(AND(B110&lt;&gt;"",B110=$D$5),SUM($E$10:E110),"")))</f>
        <v/>
      </c>
      <c r="F111" s="16" t="str">
        <f t="shared" si="9"/>
        <v/>
      </c>
      <c r="G111" s="14" t="str">
        <f t="shared" si="10"/>
        <v/>
      </c>
    </row>
    <row r="112" spans="1:7" ht="16.5" customHeight="1">
      <c r="A112" s="3" t="str">
        <f t="shared" si="6"/>
        <v/>
      </c>
      <c r="B112" s="4" t="str">
        <f t="shared" si="7"/>
        <v/>
      </c>
      <c r="C112" s="2" t="str">
        <f t="shared" si="8"/>
        <v/>
      </c>
      <c r="D112" s="14" t="str">
        <f t="shared" si="11"/>
        <v/>
      </c>
      <c r="E112" s="15" t="str">
        <f>IF(AND($B112&lt;&gt;"",$B112&lt;=$G$4),$G111*C112*$D$6/360,IF(B112&lt;&gt;"",$G111*C112*$G$5/360,IF(AND(B111&lt;&gt;"",B111=$D$5),SUM($E$10:E111),"")))</f>
        <v/>
      </c>
      <c r="F112" s="16" t="str">
        <f t="shared" si="9"/>
        <v/>
      </c>
      <c r="G112" s="14" t="str">
        <f t="shared" si="10"/>
        <v/>
      </c>
    </row>
    <row r="113" spans="1:7" ht="16.5" customHeight="1">
      <c r="A113" s="3" t="str">
        <f t="shared" si="6"/>
        <v/>
      </c>
      <c r="B113" s="4" t="str">
        <f t="shared" si="7"/>
        <v/>
      </c>
      <c r="C113" s="2" t="str">
        <f t="shared" si="8"/>
        <v/>
      </c>
      <c r="D113" s="14" t="str">
        <f t="shared" si="11"/>
        <v/>
      </c>
      <c r="E113" s="15" t="str">
        <f>IF(AND($B113&lt;&gt;"",$B113&lt;=$G$4),$G112*C113*$D$6/360,IF(B113&lt;&gt;"",$G112*C113*$G$5/360,IF(AND(B112&lt;&gt;"",B112=$D$5),SUM($E$10:E112),"")))</f>
        <v/>
      </c>
      <c r="F113" s="16" t="str">
        <f t="shared" si="9"/>
        <v/>
      </c>
      <c r="G113" s="14" t="str">
        <f t="shared" si="10"/>
        <v/>
      </c>
    </row>
    <row r="114" spans="1:7" ht="16.5" customHeight="1">
      <c r="A114" s="3" t="str">
        <f t="shared" si="6"/>
        <v/>
      </c>
      <c r="B114" s="4" t="str">
        <f t="shared" si="7"/>
        <v/>
      </c>
      <c r="C114" s="2" t="str">
        <f t="shared" si="8"/>
        <v/>
      </c>
      <c r="D114" s="14" t="str">
        <f t="shared" si="11"/>
        <v/>
      </c>
      <c r="E114" s="15" t="str">
        <f>IF(AND($B114&lt;&gt;"",$B114&lt;=$G$4),$G113*C114*$D$6/360,IF(B114&lt;&gt;"",$G113*C114*$G$5/360,IF(AND(B113&lt;&gt;"",B113=$D$5),SUM($E$10:E113),"")))</f>
        <v/>
      </c>
      <c r="F114" s="16" t="str">
        <f t="shared" si="9"/>
        <v/>
      </c>
      <c r="G114" s="14" t="str">
        <f t="shared" si="10"/>
        <v/>
      </c>
    </row>
    <row r="115" spans="1:7" ht="16.5" customHeight="1">
      <c r="A115" s="3" t="str">
        <f t="shared" si="6"/>
        <v/>
      </c>
      <c r="B115" s="4" t="str">
        <f t="shared" si="7"/>
        <v/>
      </c>
      <c r="C115" s="2" t="str">
        <f t="shared" si="8"/>
        <v/>
      </c>
      <c r="D115" s="14" t="str">
        <f t="shared" si="11"/>
        <v/>
      </c>
      <c r="E115" s="15" t="str">
        <f>IF(AND($B115&lt;&gt;"",$B115&lt;=$G$4),$G114*C115*$D$6/360,IF(B115&lt;&gt;"",$G114*C115*$G$5/360,IF(AND(B114&lt;&gt;"",B114=$D$5),SUM($E$10:E114),"")))</f>
        <v/>
      </c>
      <c r="F115" s="16" t="str">
        <f t="shared" si="9"/>
        <v/>
      </c>
      <c r="G115" s="14" t="str">
        <f t="shared" si="10"/>
        <v/>
      </c>
    </row>
    <row r="116" spans="1:7" ht="16.5" customHeight="1">
      <c r="A116" s="3" t="str">
        <f t="shared" si="6"/>
        <v/>
      </c>
      <c r="B116" s="4" t="str">
        <f t="shared" si="7"/>
        <v/>
      </c>
      <c r="C116" s="2" t="str">
        <f t="shared" si="8"/>
        <v/>
      </c>
      <c r="D116" s="14" t="str">
        <f t="shared" si="11"/>
        <v/>
      </c>
      <c r="E116" s="15" t="str">
        <f>IF(AND($B116&lt;&gt;"",$B116&lt;=$G$4),$G115*C116*$D$6/360,IF(B116&lt;&gt;"",$G115*C116*$G$5/360,IF(AND(B115&lt;&gt;"",B115=$D$5),SUM($E$10:E115),"")))</f>
        <v/>
      </c>
      <c r="F116" s="16" t="str">
        <f t="shared" si="9"/>
        <v/>
      </c>
      <c r="G116" s="14" t="str">
        <f t="shared" si="10"/>
        <v/>
      </c>
    </row>
    <row r="117" spans="1:7" ht="16.5" customHeight="1">
      <c r="A117" s="3" t="str">
        <f t="shared" si="6"/>
        <v/>
      </c>
      <c r="B117" s="4" t="str">
        <f t="shared" si="7"/>
        <v/>
      </c>
      <c r="C117" s="2" t="str">
        <f t="shared" si="8"/>
        <v/>
      </c>
      <c r="D117" s="14" t="str">
        <f t="shared" si="11"/>
        <v/>
      </c>
      <c r="E117" s="15" t="str">
        <f>IF(AND($B117&lt;&gt;"",$B117&lt;=$G$4),$G116*C117*$D$6/360,IF(B117&lt;&gt;"",$G116*C117*$G$5/360,IF(AND(B116&lt;&gt;"",B116=$D$5),SUM($E$10:E116),"")))</f>
        <v/>
      </c>
      <c r="F117" s="16" t="str">
        <f t="shared" si="9"/>
        <v/>
      </c>
      <c r="G117" s="14" t="str">
        <f t="shared" si="10"/>
        <v/>
      </c>
    </row>
    <row r="118" spans="1:7" ht="16.5" customHeight="1">
      <c r="A118" s="3" t="str">
        <f t="shared" si="6"/>
        <v/>
      </c>
      <c r="B118" s="4" t="str">
        <f t="shared" si="7"/>
        <v/>
      </c>
      <c r="C118" s="2" t="str">
        <f t="shared" si="8"/>
        <v/>
      </c>
      <c r="D118" s="14" t="str">
        <f t="shared" si="11"/>
        <v/>
      </c>
      <c r="E118" s="15" t="str">
        <f>IF(AND($B118&lt;&gt;"",$B118&lt;=$G$4),$G117*C118*$D$6/360,IF(B118&lt;&gt;"",$G117*C118*$G$5/360,IF(AND(B117&lt;&gt;"",B117=$D$5),SUM($E$10:E117),"")))</f>
        <v/>
      </c>
      <c r="F118" s="16" t="str">
        <f t="shared" si="9"/>
        <v/>
      </c>
      <c r="G118" s="14" t="str">
        <f t="shared" si="10"/>
        <v/>
      </c>
    </row>
    <row r="119" spans="1:7" ht="16.5" customHeight="1">
      <c r="A119" s="3" t="str">
        <f t="shared" si="6"/>
        <v/>
      </c>
      <c r="B119" s="4" t="str">
        <f t="shared" si="7"/>
        <v/>
      </c>
      <c r="C119" s="2" t="str">
        <f t="shared" si="8"/>
        <v/>
      </c>
      <c r="D119" s="14" t="str">
        <f t="shared" si="11"/>
        <v/>
      </c>
      <c r="E119" s="15" t="str">
        <f>IF(AND($B119&lt;&gt;"",$B119&lt;=$G$4),$G118*C119*$D$6/360,IF(B119&lt;&gt;"",$G118*C119*$G$5/360,IF(AND(B118&lt;&gt;"",B118=$D$5),SUM($E$10:E118),"")))</f>
        <v/>
      </c>
      <c r="F119" s="16" t="str">
        <f t="shared" si="9"/>
        <v/>
      </c>
      <c r="G119" s="14" t="str">
        <f t="shared" si="10"/>
        <v/>
      </c>
    </row>
    <row r="120" spans="1:7" ht="16.5" customHeight="1">
      <c r="A120" s="3" t="str">
        <f t="shared" si="6"/>
        <v/>
      </c>
      <c r="B120" s="4" t="str">
        <f t="shared" si="7"/>
        <v/>
      </c>
      <c r="C120" s="2" t="str">
        <f t="shared" si="8"/>
        <v/>
      </c>
      <c r="D120" s="14" t="str">
        <f t="shared" si="11"/>
        <v/>
      </c>
      <c r="E120" s="15" t="str">
        <f>IF(AND($B120&lt;&gt;"",$B120&lt;=$G$4),$G119*C120*$D$6/360,IF(B120&lt;&gt;"",$G119*C120*$G$5/360,IF(AND(B119&lt;&gt;"",B119=$D$5),SUM($E$10:E119),"")))</f>
        <v/>
      </c>
      <c r="F120" s="16" t="str">
        <f t="shared" si="9"/>
        <v/>
      </c>
      <c r="G120" s="14" t="str">
        <f t="shared" si="10"/>
        <v/>
      </c>
    </row>
    <row r="121" spans="1:7" ht="16.5" customHeight="1">
      <c r="A121" s="3" t="str">
        <f t="shared" si="6"/>
        <v/>
      </c>
      <c r="B121" s="4" t="str">
        <f t="shared" si="7"/>
        <v/>
      </c>
      <c r="C121" s="2" t="str">
        <f t="shared" si="8"/>
        <v/>
      </c>
      <c r="D121" s="14" t="str">
        <f t="shared" si="11"/>
        <v/>
      </c>
      <c r="E121" s="15" t="str">
        <f>IF(AND($B121&lt;&gt;"",$B121&lt;=$G$4),$G120*C121*$D$6/360,IF(B121&lt;&gt;"",$G120*C121*$G$5/360,IF(AND(B120&lt;&gt;"",B120=$D$5),SUM($E$10:E120),"")))</f>
        <v/>
      </c>
      <c r="F121" s="16" t="str">
        <f t="shared" si="9"/>
        <v/>
      </c>
      <c r="G121" s="14" t="str">
        <f t="shared" si="10"/>
        <v/>
      </c>
    </row>
    <row r="122" spans="1:7" ht="16.5" customHeight="1">
      <c r="A122" s="3" t="str">
        <f t="shared" si="6"/>
        <v/>
      </c>
      <c r="B122" s="4" t="str">
        <f t="shared" si="7"/>
        <v/>
      </c>
      <c r="C122" s="2" t="str">
        <f t="shared" si="8"/>
        <v/>
      </c>
      <c r="D122" s="14" t="str">
        <f t="shared" si="11"/>
        <v/>
      </c>
      <c r="E122" s="15" t="str">
        <f>IF(AND($B122&lt;&gt;"",$B122&lt;=$G$4),$G121*C122*$D$6/360,IF(B122&lt;&gt;"",$G121*C122*$G$5/360,IF(AND(B121&lt;&gt;"",B121=$D$5),SUM($E$10:E121),"")))</f>
        <v/>
      </c>
      <c r="F122" s="16" t="str">
        <f t="shared" si="9"/>
        <v/>
      </c>
      <c r="G122" s="14" t="str">
        <f t="shared" si="10"/>
        <v/>
      </c>
    </row>
    <row r="123" spans="1:7" ht="16.5" customHeight="1">
      <c r="A123" s="3" t="str">
        <f t="shared" si="6"/>
        <v/>
      </c>
      <c r="B123" s="4" t="str">
        <f t="shared" si="7"/>
        <v/>
      </c>
      <c r="C123" s="2" t="str">
        <f t="shared" si="8"/>
        <v/>
      </c>
      <c r="D123" s="14" t="str">
        <f t="shared" si="11"/>
        <v/>
      </c>
      <c r="E123" s="15" t="str">
        <f>IF(AND($B123&lt;&gt;"",$B123&lt;=$G$4),$G122*C123*$D$6/360,IF(B123&lt;&gt;"",$G122*C123*$G$5/360,IF(AND(B122&lt;&gt;"",B122=$D$5),SUM($E$10:E122),"")))</f>
        <v/>
      </c>
      <c r="F123" s="16" t="str">
        <f t="shared" si="9"/>
        <v/>
      </c>
      <c r="G123" s="14" t="str">
        <f t="shared" si="10"/>
        <v/>
      </c>
    </row>
    <row r="124" spans="1:7" ht="16.5" customHeight="1">
      <c r="A124" s="3" t="str">
        <f t="shared" si="6"/>
        <v/>
      </c>
      <c r="B124" s="4" t="str">
        <f t="shared" si="7"/>
        <v/>
      </c>
      <c r="C124" s="2" t="str">
        <f t="shared" si="8"/>
        <v/>
      </c>
      <c r="D124" s="14" t="str">
        <f t="shared" si="11"/>
        <v/>
      </c>
      <c r="E124" s="15" t="str">
        <f>IF(AND($B124&lt;&gt;"",$B124&lt;=$G$4),$G123*C124*$D$6/360,IF(B124&lt;&gt;"",$G123*C124*$G$5/360,IF(AND(B123&lt;&gt;"",B123=$D$5),SUM($E$10:E123),"")))</f>
        <v/>
      </c>
      <c r="F124" s="16" t="str">
        <f t="shared" si="9"/>
        <v/>
      </c>
      <c r="G124" s="14" t="str">
        <f t="shared" si="10"/>
        <v/>
      </c>
    </row>
    <row r="125" spans="1:7" ht="16.5" customHeight="1">
      <c r="A125" s="3" t="str">
        <f t="shared" si="6"/>
        <v/>
      </c>
      <c r="B125" s="4" t="str">
        <f t="shared" si="7"/>
        <v/>
      </c>
      <c r="C125" s="2" t="str">
        <f t="shared" si="8"/>
        <v/>
      </c>
      <c r="D125" s="14" t="str">
        <f t="shared" si="11"/>
        <v/>
      </c>
      <c r="E125" s="15" t="str">
        <f>IF(AND($B125&lt;&gt;"",$B125&lt;=$G$4),$G124*C125*$D$6/360,IF(B125&lt;&gt;"",$G124*C125*$G$5/360,IF(AND(B124&lt;&gt;"",B124=$D$5),SUM($E$10:E124),"")))</f>
        <v/>
      </c>
      <c r="F125" s="16" t="str">
        <f t="shared" si="9"/>
        <v/>
      </c>
      <c r="G125" s="14" t="str">
        <f t="shared" si="10"/>
        <v/>
      </c>
    </row>
    <row r="126" spans="1:7" ht="16.5" customHeight="1">
      <c r="A126" s="3" t="str">
        <f t="shared" si="6"/>
        <v/>
      </c>
      <c r="B126" s="4" t="str">
        <f t="shared" si="7"/>
        <v/>
      </c>
      <c r="C126" s="2" t="str">
        <f t="shared" si="8"/>
        <v/>
      </c>
      <c r="D126" s="14" t="str">
        <f t="shared" si="11"/>
        <v/>
      </c>
      <c r="E126" s="15" t="str">
        <f>IF(AND($B126&lt;&gt;"",$B126&lt;=$G$4),$G125*C126*$D$6/360,IF(B126&lt;&gt;"",$G125*C126*$G$5/360,IF(AND(B125&lt;&gt;"",B125=$D$5),SUM($E$10:E125),"")))</f>
        <v/>
      </c>
      <c r="F126" s="16" t="str">
        <f t="shared" si="9"/>
        <v/>
      </c>
      <c r="G126" s="14" t="str">
        <f t="shared" si="10"/>
        <v/>
      </c>
    </row>
    <row r="127" spans="1:7" ht="16.5" customHeight="1">
      <c r="A127" s="3" t="str">
        <f t="shared" si="6"/>
        <v/>
      </c>
      <c r="B127" s="4" t="str">
        <f t="shared" si="7"/>
        <v/>
      </c>
      <c r="C127" s="2" t="str">
        <f t="shared" si="8"/>
        <v/>
      </c>
      <c r="D127" s="14" t="str">
        <f t="shared" si="11"/>
        <v/>
      </c>
      <c r="E127" s="15" t="str">
        <f>IF(AND($B127&lt;&gt;"",$B127&lt;=$G$4),$G126*C127*$D$6/360,IF(B127&lt;&gt;"",$G126*C127*$G$5/360,IF(AND(B126&lt;&gt;"",B126=$D$5),SUM($E$10:E126),"")))</f>
        <v/>
      </c>
      <c r="F127" s="16" t="str">
        <f t="shared" si="9"/>
        <v/>
      </c>
      <c r="G127" s="14" t="str">
        <f t="shared" si="10"/>
        <v/>
      </c>
    </row>
    <row r="128" spans="1:7" ht="16.5" customHeight="1">
      <c r="A128" s="3" t="str">
        <f t="shared" si="6"/>
        <v/>
      </c>
      <c r="B128" s="4" t="str">
        <f t="shared" si="7"/>
        <v/>
      </c>
      <c r="C128" s="2" t="str">
        <f t="shared" si="8"/>
        <v/>
      </c>
      <c r="D128" s="14" t="str">
        <f t="shared" si="11"/>
        <v/>
      </c>
      <c r="E128" s="15" t="str">
        <f>IF(AND($B128&lt;&gt;"",$B128&lt;=$G$4),$G127*C128*$D$6/360,IF(B128&lt;&gt;"",$G127*C128*$G$5/360,IF(AND(B127&lt;&gt;"",B127=$D$5),SUM($E$10:E127),"")))</f>
        <v/>
      </c>
      <c r="F128" s="16" t="str">
        <f t="shared" si="9"/>
        <v/>
      </c>
      <c r="G128" s="14" t="str">
        <f t="shared" si="10"/>
        <v/>
      </c>
    </row>
    <row r="129" spans="1:7" ht="16.5" customHeight="1">
      <c r="A129" s="3" t="str">
        <f t="shared" si="6"/>
        <v/>
      </c>
      <c r="B129" s="4" t="str">
        <f t="shared" si="7"/>
        <v/>
      </c>
      <c r="C129" s="2" t="str">
        <f t="shared" si="8"/>
        <v/>
      </c>
      <c r="D129" s="14" t="str">
        <f t="shared" si="11"/>
        <v/>
      </c>
      <c r="E129" s="15" t="str">
        <f>IF(AND($B129&lt;&gt;"",$B129&lt;=$G$4),$G128*C129*$D$6/360,IF(B129&lt;&gt;"",$G128*C129*$G$5/360,IF(AND(B128&lt;&gt;"",B128=$D$5),SUM($E$10:E128),"")))</f>
        <v/>
      </c>
      <c r="F129" s="16" t="str">
        <f t="shared" si="9"/>
        <v/>
      </c>
      <c r="G129" s="14" t="str">
        <f t="shared" si="10"/>
        <v/>
      </c>
    </row>
    <row r="130" spans="1:7" ht="16.5" customHeight="1">
      <c r="A130" s="3" t="str">
        <f t="shared" si="6"/>
        <v/>
      </c>
      <c r="B130" s="4" t="str">
        <f t="shared" si="7"/>
        <v/>
      </c>
      <c r="C130" s="2" t="str">
        <f t="shared" si="8"/>
        <v/>
      </c>
      <c r="D130" s="14" t="str">
        <f t="shared" si="11"/>
        <v/>
      </c>
      <c r="E130" s="15" t="str">
        <f>IF(AND($B130&lt;&gt;"",$B130&lt;=$G$4),$G129*C130*$D$6/360,IF(B130&lt;&gt;"",$G129*C130*$G$5/360,IF(AND(B129&lt;&gt;"",B129=$D$5),SUM($E$10:E129),"")))</f>
        <v/>
      </c>
      <c r="F130" s="16" t="str">
        <f t="shared" si="9"/>
        <v/>
      </c>
      <c r="G130" s="14" t="str">
        <f t="shared" si="10"/>
        <v/>
      </c>
    </row>
    <row r="131" spans="1:7" ht="16.5" customHeight="1">
      <c r="A131" s="3" t="str">
        <f t="shared" si="6"/>
        <v/>
      </c>
      <c r="B131" s="4" t="str">
        <f t="shared" si="7"/>
        <v/>
      </c>
      <c r="C131" s="2" t="str">
        <f t="shared" si="8"/>
        <v/>
      </c>
      <c r="D131" s="14" t="str">
        <f t="shared" si="11"/>
        <v/>
      </c>
      <c r="E131" s="15" t="str">
        <f>IF(AND($B131&lt;&gt;"",$B131&lt;=$G$4),$G130*C131*$D$6/360,IF(B131&lt;&gt;"",$G130*C131*$G$5/360,IF(AND(B130&lt;&gt;"",B130=$D$5),SUM($E$10:E130),"")))</f>
        <v/>
      </c>
      <c r="F131" s="16" t="str">
        <f t="shared" si="9"/>
        <v/>
      </c>
      <c r="G131" s="14" t="str">
        <f t="shared" si="10"/>
        <v/>
      </c>
    </row>
    <row r="132" spans="1:7" ht="16.5" customHeight="1">
      <c r="A132" s="3" t="str">
        <f t="shared" si="6"/>
        <v/>
      </c>
      <c r="B132" s="4" t="str">
        <f t="shared" si="7"/>
        <v/>
      </c>
      <c r="C132" s="2" t="str">
        <f t="shared" si="8"/>
        <v/>
      </c>
      <c r="D132" s="14" t="str">
        <f t="shared" si="11"/>
        <v/>
      </c>
      <c r="E132" s="15" t="str">
        <f>IF(AND($B132&lt;&gt;"",$B132&lt;=$G$4),$G131*C132*$D$6/360,IF(B132&lt;&gt;"",$G131*C132*$G$5/360,IF(AND(B131&lt;&gt;"",B131=$D$5),SUM($E$10:E131),"")))</f>
        <v/>
      </c>
      <c r="F132" s="16" t="str">
        <f t="shared" si="9"/>
        <v/>
      </c>
      <c r="G132" s="14" t="str">
        <f t="shared" si="10"/>
        <v/>
      </c>
    </row>
    <row r="133" spans="1:7" ht="16.5" customHeight="1">
      <c r="A133" s="3" t="str">
        <f t="shared" si="6"/>
        <v/>
      </c>
      <c r="B133" s="4" t="str">
        <f t="shared" si="7"/>
        <v/>
      </c>
      <c r="C133" s="2" t="str">
        <f t="shared" si="8"/>
        <v/>
      </c>
      <c r="D133" s="14" t="str">
        <f t="shared" si="11"/>
        <v/>
      </c>
      <c r="E133" s="15" t="str">
        <f>IF(AND($B133&lt;&gt;"",$B133&lt;=$G$4),$G132*C133*$D$6/360,IF(B133&lt;&gt;"",$G132*C133*$G$5/360,IF(AND(B132&lt;&gt;"",B132=$D$5),SUM($E$10:E132),"")))</f>
        <v/>
      </c>
      <c r="F133" s="16" t="str">
        <f t="shared" si="9"/>
        <v/>
      </c>
      <c r="G133" s="14" t="str">
        <f t="shared" si="10"/>
        <v/>
      </c>
    </row>
    <row r="134" spans="1:7" ht="16.5" customHeight="1">
      <c r="A134" s="3" t="str">
        <f t="shared" si="6"/>
        <v/>
      </c>
      <c r="B134" s="4" t="str">
        <f t="shared" si="7"/>
        <v/>
      </c>
      <c r="C134" s="2" t="str">
        <f t="shared" si="8"/>
        <v/>
      </c>
      <c r="D134" s="14" t="str">
        <f t="shared" si="11"/>
        <v/>
      </c>
      <c r="E134" s="15" t="str">
        <f>IF(AND($B134&lt;&gt;"",$B134&lt;=$G$4),$G133*C134*$D$6/360,IF(B134&lt;&gt;"",$G133*C134*$G$5/360,IF(AND(B133&lt;&gt;"",B133=$D$5),SUM($E$10:E133),"")))</f>
        <v/>
      </c>
      <c r="F134" s="16" t="str">
        <f t="shared" si="9"/>
        <v/>
      </c>
      <c r="G134" s="14" t="str">
        <f t="shared" si="10"/>
        <v/>
      </c>
    </row>
    <row r="135" spans="1:7" ht="16.5" customHeight="1">
      <c r="A135" s="3" t="str">
        <f t="shared" si="6"/>
        <v/>
      </c>
      <c r="B135" s="4" t="str">
        <f t="shared" si="7"/>
        <v/>
      </c>
      <c r="C135" s="2" t="str">
        <f t="shared" si="8"/>
        <v/>
      </c>
      <c r="D135" s="14" t="str">
        <f t="shared" si="11"/>
        <v/>
      </c>
      <c r="E135" s="15" t="str">
        <f>IF(AND($B135&lt;&gt;"",$B135&lt;=$G$4),$G134*C135*$D$6/360,IF(B135&lt;&gt;"",$G134*C135*$G$5/360,IF(AND(B134&lt;&gt;"",B134=$D$5),SUM($E$10:E134),"")))</f>
        <v/>
      </c>
      <c r="F135" s="16" t="str">
        <f t="shared" si="9"/>
        <v/>
      </c>
      <c r="G135" s="14" t="str">
        <f t="shared" si="10"/>
        <v/>
      </c>
    </row>
    <row r="136" spans="1:7" ht="16.5" customHeight="1">
      <c r="A136" s="3" t="str">
        <f t="shared" si="6"/>
        <v/>
      </c>
      <c r="B136" s="4" t="str">
        <f t="shared" si="7"/>
        <v/>
      </c>
      <c r="C136" s="2" t="str">
        <f t="shared" si="8"/>
        <v/>
      </c>
      <c r="D136" s="14" t="str">
        <f t="shared" si="11"/>
        <v/>
      </c>
      <c r="E136" s="15" t="str">
        <f>IF(AND($B136&lt;&gt;"",$B136&lt;=$G$4),$G135*C136*$D$6/360,IF(B136&lt;&gt;"",$G135*C136*$G$5/360,IF(AND(B135&lt;&gt;"",B135=$D$5),SUM($E$10:E135),"")))</f>
        <v/>
      </c>
      <c r="F136" s="16" t="str">
        <f t="shared" si="9"/>
        <v/>
      </c>
      <c r="G136" s="14" t="str">
        <f t="shared" si="10"/>
        <v/>
      </c>
    </row>
    <row r="137" spans="1:7" ht="16.5" customHeight="1">
      <c r="A137" s="3" t="str">
        <f t="shared" si="6"/>
        <v/>
      </c>
      <c r="B137" s="4" t="str">
        <f t="shared" si="7"/>
        <v/>
      </c>
      <c r="C137" s="2" t="str">
        <f t="shared" si="8"/>
        <v/>
      </c>
      <c r="D137" s="14" t="str">
        <f t="shared" si="11"/>
        <v/>
      </c>
      <c r="E137" s="15" t="str">
        <f>IF(AND($B137&lt;&gt;"",$B137&lt;=$G$4),$G136*C137*$D$6/360,IF(B137&lt;&gt;"",$G136*C137*$G$5/360,IF(AND(B136&lt;&gt;"",B136=$D$5),SUM($E$10:E136),"")))</f>
        <v/>
      </c>
      <c r="F137" s="16" t="str">
        <f t="shared" si="9"/>
        <v/>
      </c>
      <c r="G137" s="14" t="str">
        <f t="shared" si="10"/>
        <v/>
      </c>
    </row>
    <row r="138" spans="1:7" ht="16.5" customHeight="1">
      <c r="A138" s="3" t="str">
        <f t="shared" si="6"/>
        <v/>
      </c>
      <c r="B138" s="4" t="str">
        <f t="shared" si="7"/>
        <v/>
      </c>
      <c r="C138" s="2" t="str">
        <f t="shared" si="8"/>
        <v/>
      </c>
      <c r="D138" s="14" t="str">
        <f t="shared" si="11"/>
        <v/>
      </c>
      <c r="E138" s="15" t="str">
        <f>IF(AND($B138&lt;&gt;"",$B138&lt;=$G$4),$G137*C138*$D$6/360,IF(B138&lt;&gt;"",$G137*C138*$G$5/360,IF(AND(B137&lt;&gt;"",B137=$D$5),SUM($E$10:E137),"")))</f>
        <v/>
      </c>
      <c r="F138" s="16" t="str">
        <f t="shared" si="9"/>
        <v/>
      </c>
      <c r="G138" s="14" t="str">
        <f t="shared" si="10"/>
        <v/>
      </c>
    </row>
    <row r="139" spans="1:7" ht="16.5" customHeight="1">
      <c r="A139" s="3" t="str">
        <f t="shared" ref="A139:A202" si="12">IF(B138&lt;$D$5,DATE(YEAR(A138),MONTH(A138)+1,DAY(A138)),IF(B138=$D$5,"Tổng",""))</f>
        <v/>
      </c>
      <c r="B139" s="4" t="str">
        <f t="shared" ref="B139:B202" si="13">IF(B138&lt;$D$5,B138+1,"")</f>
        <v/>
      </c>
      <c r="C139" s="2" t="str">
        <f t="shared" si="8"/>
        <v/>
      </c>
      <c r="D139" s="14" t="str">
        <f t="shared" si="11"/>
        <v/>
      </c>
      <c r="E139" s="15" t="str">
        <f>IF(AND($B139&lt;&gt;"",$B139&lt;=$G$4),$G138*C139*$D$6/360,IF(B139&lt;&gt;"",$G138*C139*$G$5/360,IF(AND(B138&lt;&gt;"",B138=$D$5),SUM($E$10:E138),"")))</f>
        <v/>
      </c>
      <c r="F139" s="16" t="str">
        <f t="shared" si="9"/>
        <v/>
      </c>
      <c r="G139" s="14" t="str">
        <f t="shared" si="10"/>
        <v/>
      </c>
    </row>
    <row r="140" spans="1:7" ht="16.5" customHeight="1">
      <c r="A140" s="3" t="str">
        <f t="shared" si="12"/>
        <v/>
      </c>
      <c r="B140" s="4" t="str">
        <f t="shared" si="13"/>
        <v/>
      </c>
      <c r="C140" s="2" t="str">
        <f t="shared" ref="C140:C203" si="14">IF(B140&lt;&gt;"",A140-A139,"")</f>
        <v/>
      </c>
      <c r="D140" s="14" t="str">
        <f t="shared" si="11"/>
        <v/>
      </c>
      <c r="E140" s="15" t="str">
        <f>IF(AND($B140&lt;&gt;"",$B140&lt;=$G$4),$G139*C140*$D$6/360,IF(B140&lt;&gt;"",$G139*C140*$G$5/360,IF(AND(B139&lt;&gt;"",B139=$D$5),SUM($E$10:E139),"")))</f>
        <v/>
      </c>
      <c r="F140" s="16" t="str">
        <f t="shared" si="9"/>
        <v/>
      </c>
      <c r="G140" s="14" t="str">
        <f t="shared" si="10"/>
        <v/>
      </c>
    </row>
    <row r="141" spans="1:7" ht="16.5" customHeight="1">
      <c r="A141" s="3" t="str">
        <f t="shared" si="12"/>
        <v/>
      </c>
      <c r="B141" s="4" t="str">
        <f t="shared" si="13"/>
        <v/>
      </c>
      <c r="C141" s="2" t="str">
        <f t="shared" si="14"/>
        <v/>
      </c>
      <c r="D141" s="14" t="str">
        <f t="shared" si="11"/>
        <v/>
      </c>
      <c r="E141" s="15" t="str">
        <f>IF(AND($B141&lt;&gt;"",$B141&lt;=$G$4),$G140*C141*$D$6/360,IF(B141&lt;&gt;"",$G140*C141*$G$5/360,IF(AND(B140&lt;&gt;"",B140=$D$5),SUM($E$10:E140),"")))</f>
        <v/>
      </c>
      <c r="F141" s="16" t="str">
        <f t="shared" ref="F141:F204" si="15">IF(D141&lt;&gt;"",D141+E141,"")</f>
        <v/>
      </c>
      <c r="G141" s="14" t="str">
        <f t="shared" ref="G141:G204" si="16">IF($B141&lt;&gt;"",G140-D141,"")</f>
        <v/>
      </c>
    </row>
    <row r="142" spans="1:7" ht="16.5" customHeight="1">
      <c r="A142" s="3" t="str">
        <f t="shared" si="12"/>
        <v/>
      </c>
      <c r="B142" s="4" t="str">
        <f t="shared" si="13"/>
        <v/>
      </c>
      <c r="C142" s="2" t="str">
        <f t="shared" si="14"/>
        <v/>
      </c>
      <c r="D142" s="14" t="str">
        <f t="shared" si="11"/>
        <v/>
      </c>
      <c r="E142" s="15" t="str">
        <f>IF(AND($B142&lt;&gt;"",$B142&lt;=$G$4),$G141*C142*$D$6/360,IF(B142&lt;&gt;"",$G141*C142*$G$5/360,IF(AND(B141&lt;&gt;"",B141=$D$5),SUM($E$10:E141),"")))</f>
        <v/>
      </c>
      <c r="F142" s="16" t="str">
        <f t="shared" si="15"/>
        <v/>
      </c>
      <c r="G142" s="14" t="str">
        <f t="shared" si="16"/>
        <v/>
      </c>
    </row>
    <row r="143" spans="1:7" ht="16.5" customHeight="1">
      <c r="A143" s="3" t="str">
        <f t="shared" si="12"/>
        <v/>
      </c>
      <c r="B143" s="4" t="str">
        <f t="shared" si="13"/>
        <v/>
      </c>
      <c r="C143" s="2" t="str">
        <f t="shared" si="14"/>
        <v/>
      </c>
      <c r="D143" s="14" t="str">
        <f t="shared" ref="D143:D195" si="17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16" t="str">
        <f t="shared" si="15"/>
        <v/>
      </c>
      <c r="G143" s="14" t="str">
        <f t="shared" si="16"/>
        <v/>
      </c>
    </row>
    <row r="144" spans="1:7" ht="16.5" customHeight="1">
      <c r="A144" s="3" t="str">
        <f t="shared" si="12"/>
        <v/>
      </c>
      <c r="B144" s="4" t="str">
        <f t="shared" si="13"/>
        <v/>
      </c>
      <c r="C144" s="2" t="str">
        <f t="shared" si="14"/>
        <v/>
      </c>
      <c r="D144" s="14" t="str">
        <f t="shared" si="17"/>
        <v/>
      </c>
      <c r="E144" s="15" t="str">
        <f>IF(AND($B144&lt;&gt;"",$B144&lt;=$G$4),$G143*C144*$D$6/360,IF(B144&lt;&gt;"",$G143*C144*$G$5/360,IF(AND(B143&lt;&gt;"",B143=$D$5),SUM($E$10:E143),"")))</f>
        <v/>
      </c>
      <c r="F144" s="16" t="str">
        <f t="shared" si="15"/>
        <v/>
      </c>
      <c r="G144" s="14" t="str">
        <f t="shared" si="16"/>
        <v/>
      </c>
    </row>
    <row r="145" spans="1:7" ht="16.5" customHeight="1">
      <c r="A145" s="3" t="str">
        <f t="shared" si="12"/>
        <v/>
      </c>
      <c r="B145" s="4" t="str">
        <f t="shared" si="13"/>
        <v/>
      </c>
      <c r="C145" s="2" t="str">
        <f t="shared" si="14"/>
        <v/>
      </c>
      <c r="D145" s="14" t="str">
        <f t="shared" si="17"/>
        <v/>
      </c>
      <c r="E145" s="15" t="str">
        <f>IF(AND($B145&lt;&gt;"",$B145&lt;=$G$4),$G144*C145*$D$6/360,IF(B145&lt;&gt;"",$G144*C145*$G$5/360,IF(AND(B144&lt;&gt;"",B144=$D$5),SUM($E$10:E144),"")))</f>
        <v/>
      </c>
      <c r="F145" s="16" t="str">
        <f t="shared" si="15"/>
        <v/>
      </c>
      <c r="G145" s="14" t="str">
        <f t="shared" si="16"/>
        <v/>
      </c>
    </row>
    <row r="146" spans="1:7" ht="16.5" customHeight="1">
      <c r="A146" s="3" t="str">
        <f t="shared" si="12"/>
        <v/>
      </c>
      <c r="B146" s="4" t="str">
        <f t="shared" si="13"/>
        <v/>
      </c>
      <c r="C146" s="2" t="str">
        <f t="shared" si="14"/>
        <v/>
      </c>
      <c r="D146" s="14" t="str">
        <f t="shared" si="17"/>
        <v/>
      </c>
      <c r="E146" s="15" t="str">
        <f>IF(AND($B146&lt;&gt;"",$B146&lt;=$G$4),$G145*C146*$D$6/360,IF(B146&lt;&gt;"",$G145*C146*$G$5/360,IF(AND(B145&lt;&gt;"",B145=$D$5),SUM($E$10:E145),"")))</f>
        <v/>
      </c>
      <c r="F146" s="16" t="str">
        <f t="shared" si="15"/>
        <v/>
      </c>
      <c r="G146" s="14" t="str">
        <f t="shared" si="16"/>
        <v/>
      </c>
    </row>
    <row r="147" spans="1:7" ht="16.5" customHeight="1">
      <c r="A147" s="3" t="str">
        <f t="shared" si="12"/>
        <v/>
      </c>
      <c r="B147" s="4" t="str">
        <f t="shared" si="13"/>
        <v/>
      </c>
      <c r="C147" s="2" t="str">
        <f t="shared" si="14"/>
        <v/>
      </c>
      <c r="D147" s="14" t="str">
        <f t="shared" si="17"/>
        <v/>
      </c>
      <c r="E147" s="15" t="str">
        <f>IF(AND($B147&lt;&gt;"",$B147&lt;=$G$4),$G146*C147*$D$6/360,IF(B147&lt;&gt;"",$G146*C147*$G$5/360,IF(AND(B146&lt;&gt;"",B146=$D$5),SUM($E$10:E146),"")))</f>
        <v/>
      </c>
      <c r="F147" s="16" t="str">
        <f t="shared" si="15"/>
        <v/>
      </c>
      <c r="G147" s="14" t="str">
        <f t="shared" si="16"/>
        <v/>
      </c>
    </row>
    <row r="148" spans="1:7" ht="16.5" customHeight="1">
      <c r="A148" s="3" t="str">
        <f t="shared" si="12"/>
        <v/>
      </c>
      <c r="B148" s="4" t="str">
        <f t="shared" si="13"/>
        <v/>
      </c>
      <c r="C148" s="2" t="str">
        <f t="shared" si="14"/>
        <v/>
      </c>
      <c r="D148" s="14" t="str">
        <f t="shared" si="17"/>
        <v/>
      </c>
      <c r="E148" s="15" t="str">
        <f>IF(AND($B148&lt;&gt;"",$B148&lt;=$G$4),$G147*C148*$D$6/360,IF(B148&lt;&gt;"",$G147*C148*$G$5/360,IF(AND(B147&lt;&gt;"",B147=$D$5),SUM($E$10:E147),"")))</f>
        <v/>
      </c>
      <c r="F148" s="16" t="str">
        <f t="shared" si="15"/>
        <v/>
      </c>
      <c r="G148" s="14" t="str">
        <f t="shared" si="16"/>
        <v/>
      </c>
    </row>
    <row r="149" spans="1:7" ht="16.5" customHeight="1">
      <c r="A149" s="3" t="str">
        <f t="shared" si="12"/>
        <v/>
      </c>
      <c r="B149" s="4" t="str">
        <f t="shared" si="13"/>
        <v/>
      </c>
      <c r="C149" s="2" t="str">
        <f t="shared" si="14"/>
        <v/>
      </c>
      <c r="D149" s="14" t="str">
        <f t="shared" si="17"/>
        <v/>
      </c>
      <c r="E149" s="15" t="str">
        <f>IF(AND($B149&lt;&gt;"",$B149&lt;=$G$4),$G148*C149*$D$6/360,IF(B149&lt;&gt;"",$G148*C149*$G$5/360,IF(AND(B148&lt;&gt;"",B148=$D$5),SUM($E$10:E148),"")))</f>
        <v/>
      </c>
      <c r="F149" s="16" t="str">
        <f t="shared" si="15"/>
        <v/>
      </c>
      <c r="G149" s="14" t="str">
        <f t="shared" si="16"/>
        <v/>
      </c>
    </row>
    <row r="150" spans="1:7" ht="16.5" customHeight="1">
      <c r="A150" s="3" t="str">
        <f t="shared" si="12"/>
        <v/>
      </c>
      <c r="B150" s="4" t="str">
        <f t="shared" si="13"/>
        <v/>
      </c>
      <c r="C150" s="2" t="str">
        <f t="shared" si="14"/>
        <v/>
      </c>
      <c r="D150" s="14" t="str">
        <f t="shared" si="17"/>
        <v/>
      </c>
      <c r="E150" s="15" t="str">
        <f>IF(AND($B150&lt;&gt;"",$B150&lt;=$G$4),$G149*C150*$D$6/360,IF(B150&lt;&gt;"",$G149*C150*$G$5/360,IF(AND(B149&lt;&gt;"",B149=$D$5),SUM($E$10:E149),"")))</f>
        <v/>
      </c>
      <c r="F150" s="16" t="str">
        <f t="shared" si="15"/>
        <v/>
      </c>
      <c r="G150" s="14" t="str">
        <f t="shared" si="16"/>
        <v/>
      </c>
    </row>
    <row r="151" spans="1:7" ht="16.5" customHeight="1">
      <c r="A151" s="3" t="str">
        <f t="shared" si="12"/>
        <v/>
      </c>
      <c r="B151" s="4" t="str">
        <f t="shared" si="13"/>
        <v/>
      </c>
      <c r="C151" s="2" t="str">
        <f t="shared" si="14"/>
        <v/>
      </c>
      <c r="D151" s="14" t="str">
        <f t="shared" si="17"/>
        <v/>
      </c>
      <c r="E151" s="15" t="str">
        <f>IF(AND($B151&lt;&gt;"",$B151&lt;=$G$4),$G150*C151*$D$6/360,IF(B151&lt;&gt;"",$G150*C151*$G$5/360,IF(AND(B150&lt;&gt;"",B150=$D$5),SUM($E$10:E150),"")))</f>
        <v/>
      </c>
      <c r="F151" s="16" t="str">
        <f t="shared" si="15"/>
        <v/>
      </c>
      <c r="G151" s="14" t="str">
        <f t="shared" si="16"/>
        <v/>
      </c>
    </row>
    <row r="152" spans="1:7" ht="16.5" customHeight="1">
      <c r="A152" s="3" t="str">
        <f t="shared" si="12"/>
        <v/>
      </c>
      <c r="B152" s="4" t="str">
        <f t="shared" si="13"/>
        <v/>
      </c>
      <c r="C152" s="2" t="str">
        <f t="shared" si="14"/>
        <v/>
      </c>
      <c r="D152" s="14" t="str">
        <f t="shared" si="17"/>
        <v/>
      </c>
      <c r="E152" s="15" t="str">
        <f>IF(AND($B152&lt;&gt;"",$B152&lt;=$G$4),$G151*C152*$D$6/360,IF(B152&lt;&gt;"",$G151*C152*$G$5/360,IF(AND(B151&lt;&gt;"",B151=$D$5),SUM($E$10:E151),"")))</f>
        <v/>
      </c>
      <c r="F152" s="16" t="str">
        <f t="shared" si="15"/>
        <v/>
      </c>
      <c r="G152" s="14" t="str">
        <f t="shared" si="16"/>
        <v/>
      </c>
    </row>
    <row r="153" spans="1:7" ht="16.5" customHeight="1">
      <c r="A153" s="3" t="str">
        <f t="shared" si="12"/>
        <v/>
      </c>
      <c r="B153" s="4" t="str">
        <f t="shared" si="13"/>
        <v/>
      </c>
      <c r="C153" s="2" t="str">
        <f t="shared" si="14"/>
        <v/>
      </c>
      <c r="D153" s="14" t="str">
        <f t="shared" si="17"/>
        <v/>
      </c>
      <c r="E153" s="15" t="str">
        <f>IF(AND($B153&lt;&gt;"",$B153&lt;=$G$4),$G152*C153*$D$6/360,IF(B153&lt;&gt;"",$G152*C153*$G$5/360,IF(AND(B152&lt;&gt;"",B152=$D$5),SUM($E$10:E152),"")))</f>
        <v/>
      </c>
      <c r="F153" s="16" t="str">
        <f t="shared" si="15"/>
        <v/>
      </c>
      <c r="G153" s="14" t="str">
        <f t="shared" si="16"/>
        <v/>
      </c>
    </row>
    <row r="154" spans="1:7" ht="16.5" customHeight="1">
      <c r="A154" s="3" t="str">
        <f t="shared" si="12"/>
        <v/>
      </c>
      <c r="B154" s="4" t="str">
        <f t="shared" si="13"/>
        <v/>
      </c>
      <c r="C154" s="2" t="str">
        <f t="shared" si="14"/>
        <v/>
      </c>
      <c r="D154" s="14" t="str">
        <f t="shared" si="17"/>
        <v/>
      </c>
      <c r="E154" s="15" t="str">
        <f>IF(AND($B154&lt;&gt;"",$B154&lt;=$G$4),$G153*C154*$D$6/360,IF(B154&lt;&gt;"",$G153*C154*$G$5/360,IF(AND(B153&lt;&gt;"",B153=$D$5),SUM($E$10:E153),"")))</f>
        <v/>
      </c>
      <c r="F154" s="16" t="str">
        <f t="shared" si="15"/>
        <v/>
      </c>
      <c r="G154" s="14" t="str">
        <f t="shared" si="16"/>
        <v/>
      </c>
    </row>
    <row r="155" spans="1:7" ht="16.5" customHeight="1">
      <c r="A155" s="3" t="str">
        <f t="shared" si="12"/>
        <v/>
      </c>
      <c r="B155" s="4" t="str">
        <f t="shared" si="13"/>
        <v/>
      </c>
      <c r="C155" s="2" t="str">
        <f t="shared" si="14"/>
        <v/>
      </c>
      <c r="D155" s="14" t="str">
        <f t="shared" si="17"/>
        <v/>
      </c>
      <c r="E155" s="15" t="str">
        <f>IF(AND($B155&lt;&gt;"",$B155&lt;=$G$4),$G154*C155*$D$6/360,IF(B155&lt;&gt;"",$G154*C155*$G$5/360,IF(AND(B154&lt;&gt;"",B154=$D$5),SUM($E$10:E154),"")))</f>
        <v/>
      </c>
      <c r="F155" s="16" t="str">
        <f t="shared" si="15"/>
        <v/>
      </c>
      <c r="G155" s="14" t="str">
        <f t="shared" si="16"/>
        <v/>
      </c>
    </row>
    <row r="156" spans="1:7" ht="16.5" customHeight="1">
      <c r="A156" s="3" t="str">
        <f t="shared" si="12"/>
        <v/>
      </c>
      <c r="B156" s="4" t="str">
        <f t="shared" si="13"/>
        <v/>
      </c>
      <c r="C156" s="2" t="str">
        <f t="shared" si="14"/>
        <v/>
      </c>
      <c r="D156" s="14" t="str">
        <f t="shared" si="17"/>
        <v/>
      </c>
      <c r="E156" s="15" t="str">
        <f>IF(AND($B156&lt;&gt;"",$B156&lt;=$G$4),$G155*C156*$D$6/360,IF(B156&lt;&gt;"",$G155*C156*$G$5/360,IF(AND(B155&lt;&gt;"",B155=$D$5),SUM($E$10:E155),"")))</f>
        <v/>
      </c>
      <c r="F156" s="16" t="str">
        <f t="shared" si="15"/>
        <v/>
      </c>
      <c r="G156" s="14" t="str">
        <f t="shared" si="16"/>
        <v/>
      </c>
    </row>
    <row r="157" spans="1:7" ht="16.5" customHeight="1">
      <c r="A157" s="3" t="str">
        <f t="shared" si="12"/>
        <v/>
      </c>
      <c r="B157" s="4" t="str">
        <f t="shared" si="13"/>
        <v/>
      </c>
      <c r="C157" s="2" t="str">
        <f t="shared" si="14"/>
        <v/>
      </c>
      <c r="D157" s="14" t="str">
        <f t="shared" si="17"/>
        <v/>
      </c>
      <c r="E157" s="15" t="str">
        <f>IF(AND($B157&lt;&gt;"",$B157&lt;=$G$4),$G156*C157*$D$6/360,IF(B157&lt;&gt;"",$G156*C157*$G$5/360,IF(AND(B156&lt;&gt;"",B156=$D$5),SUM($E$10:E156),"")))</f>
        <v/>
      </c>
      <c r="F157" s="16" t="str">
        <f t="shared" si="15"/>
        <v/>
      </c>
      <c r="G157" s="14" t="str">
        <f t="shared" si="16"/>
        <v/>
      </c>
    </row>
    <row r="158" spans="1:7" ht="16.5" customHeight="1">
      <c r="A158" s="3" t="str">
        <f t="shared" si="12"/>
        <v/>
      </c>
      <c r="B158" s="4" t="str">
        <f t="shared" si="13"/>
        <v/>
      </c>
      <c r="C158" s="2" t="str">
        <f t="shared" si="14"/>
        <v/>
      </c>
      <c r="D158" s="14" t="str">
        <f t="shared" si="17"/>
        <v/>
      </c>
      <c r="E158" s="15" t="str">
        <f>IF(AND($B158&lt;&gt;"",$B158&lt;=$G$4),$G157*C158*$D$6/360,IF(B158&lt;&gt;"",$G157*C158*$G$5/360,IF(AND(B157&lt;&gt;"",B157=$D$5),SUM($E$10:E157),"")))</f>
        <v/>
      </c>
      <c r="F158" s="16" t="str">
        <f t="shared" si="15"/>
        <v/>
      </c>
      <c r="G158" s="14" t="str">
        <f t="shared" si="16"/>
        <v/>
      </c>
    </row>
    <row r="159" spans="1:7" ht="16.5" customHeight="1">
      <c r="A159" s="3" t="str">
        <f t="shared" si="12"/>
        <v/>
      </c>
      <c r="B159" s="4" t="str">
        <f t="shared" si="13"/>
        <v/>
      </c>
      <c r="C159" s="2" t="str">
        <f t="shared" si="14"/>
        <v/>
      </c>
      <c r="D159" s="14" t="str">
        <f t="shared" si="17"/>
        <v/>
      </c>
      <c r="E159" s="15" t="str">
        <f>IF(AND($B159&lt;&gt;"",$B159&lt;=$G$4),$G158*C159*$D$6/360,IF(B159&lt;&gt;"",$G158*C159*$G$5/360,IF(AND(B158&lt;&gt;"",B158=$D$5),SUM($E$10:E158),"")))</f>
        <v/>
      </c>
      <c r="F159" s="16" t="str">
        <f t="shared" si="15"/>
        <v/>
      </c>
      <c r="G159" s="14" t="str">
        <f t="shared" si="16"/>
        <v/>
      </c>
    </row>
    <row r="160" spans="1:7" ht="16.5" customHeight="1">
      <c r="A160" s="3" t="str">
        <f t="shared" si="12"/>
        <v/>
      </c>
      <c r="B160" s="4" t="str">
        <f t="shared" si="13"/>
        <v/>
      </c>
      <c r="C160" s="2" t="str">
        <f t="shared" si="14"/>
        <v/>
      </c>
      <c r="D160" s="14" t="str">
        <f t="shared" si="17"/>
        <v/>
      </c>
      <c r="E160" s="15" t="str">
        <f>IF(AND($B160&lt;&gt;"",$B160&lt;=$G$4),$G159*C160*$D$6/360,IF(B160&lt;&gt;"",$G159*C160*$G$5/360,IF(AND(B159&lt;&gt;"",B159=$D$5),SUM($E$10:E159),"")))</f>
        <v/>
      </c>
      <c r="F160" s="16" t="str">
        <f t="shared" si="15"/>
        <v/>
      </c>
      <c r="G160" s="14" t="str">
        <f t="shared" si="16"/>
        <v/>
      </c>
    </row>
    <row r="161" spans="1:7" ht="16.5" customHeight="1">
      <c r="A161" s="3" t="str">
        <f t="shared" si="12"/>
        <v/>
      </c>
      <c r="B161" s="4" t="str">
        <f t="shared" si="13"/>
        <v/>
      </c>
      <c r="C161" s="2" t="str">
        <f t="shared" si="14"/>
        <v/>
      </c>
      <c r="D161" s="14" t="str">
        <f t="shared" si="17"/>
        <v/>
      </c>
      <c r="E161" s="15" t="str">
        <f>IF(AND($B161&lt;&gt;"",$B161&lt;=$G$4),$G160*C161*$D$6/360,IF(B161&lt;&gt;"",$G160*C161*$G$5/360,IF(AND(B160&lt;&gt;"",B160=$D$5),SUM($E$10:E160),"")))</f>
        <v/>
      </c>
      <c r="F161" s="16" t="str">
        <f t="shared" si="15"/>
        <v/>
      </c>
      <c r="G161" s="14" t="str">
        <f t="shared" si="16"/>
        <v/>
      </c>
    </row>
    <row r="162" spans="1:7" ht="16.5" customHeight="1">
      <c r="A162" s="3" t="str">
        <f t="shared" si="12"/>
        <v/>
      </c>
      <c r="B162" s="4" t="str">
        <f t="shared" si="13"/>
        <v/>
      </c>
      <c r="C162" s="2" t="str">
        <f t="shared" si="14"/>
        <v/>
      </c>
      <c r="D162" s="14" t="str">
        <f t="shared" si="17"/>
        <v/>
      </c>
      <c r="E162" s="15" t="str">
        <f>IF(AND($B162&lt;&gt;"",$B162&lt;=$G$4),$G161*C162*$D$6/360,IF(B162&lt;&gt;"",$G161*C162*$G$5/360,IF(AND(B161&lt;&gt;"",B161=$D$5),SUM($E$10:E161),"")))</f>
        <v/>
      </c>
      <c r="F162" s="16" t="str">
        <f t="shared" si="15"/>
        <v/>
      </c>
      <c r="G162" s="14" t="str">
        <f t="shared" si="16"/>
        <v/>
      </c>
    </row>
    <row r="163" spans="1:7" ht="16.5" customHeight="1">
      <c r="A163" s="3" t="str">
        <f t="shared" si="12"/>
        <v/>
      </c>
      <c r="B163" s="4" t="str">
        <f t="shared" si="13"/>
        <v/>
      </c>
      <c r="C163" s="2" t="str">
        <f t="shared" si="14"/>
        <v/>
      </c>
      <c r="D163" s="14" t="str">
        <f t="shared" si="17"/>
        <v/>
      </c>
      <c r="E163" s="15" t="str">
        <f>IF(AND($B163&lt;&gt;"",$B163&lt;=$G$4),$G162*C163*$D$6/360,IF(B163&lt;&gt;"",$G162*C163*$G$5/360,IF(AND(B162&lt;&gt;"",B162=$D$5),SUM($E$10:E162),"")))</f>
        <v/>
      </c>
      <c r="F163" s="16" t="str">
        <f t="shared" si="15"/>
        <v/>
      </c>
      <c r="G163" s="14" t="str">
        <f t="shared" si="16"/>
        <v/>
      </c>
    </row>
    <row r="164" spans="1:7" ht="16.5" customHeight="1">
      <c r="A164" s="3" t="str">
        <f t="shared" si="12"/>
        <v/>
      </c>
      <c r="B164" s="4" t="str">
        <f t="shared" si="13"/>
        <v/>
      </c>
      <c r="C164" s="2" t="str">
        <f t="shared" si="14"/>
        <v/>
      </c>
      <c r="D164" s="14" t="str">
        <f t="shared" si="17"/>
        <v/>
      </c>
      <c r="E164" s="15" t="str">
        <f>IF(AND($B164&lt;&gt;"",$B164&lt;=$G$4),$G163*C164*$D$6/360,IF(B164&lt;&gt;"",$G163*C164*$G$5/360,IF(AND(B163&lt;&gt;"",B163=$D$5),SUM($E$10:E163),"")))</f>
        <v/>
      </c>
      <c r="F164" s="16" t="str">
        <f t="shared" si="15"/>
        <v/>
      </c>
      <c r="G164" s="14" t="str">
        <f t="shared" si="16"/>
        <v/>
      </c>
    </row>
    <row r="165" spans="1:7" ht="16.5" customHeight="1">
      <c r="A165" s="3" t="str">
        <f t="shared" si="12"/>
        <v/>
      </c>
      <c r="B165" s="4" t="str">
        <f t="shared" si="13"/>
        <v/>
      </c>
      <c r="C165" s="2" t="str">
        <f t="shared" si="14"/>
        <v/>
      </c>
      <c r="D165" s="14" t="str">
        <f t="shared" si="17"/>
        <v/>
      </c>
      <c r="E165" s="15" t="str">
        <f>IF(AND($B165&lt;&gt;"",$B165&lt;=$G$4),$G164*C165*$D$6/360,IF(B165&lt;&gt;"",$G164*C165*$G$5/360,IF(AND(B164&lt;&gt;"",B164=$D$5),SUM($E$10:E164),"")))</f>
        <v/>
      </c>
      <c r="F165" s="16" t="str">
        <f t="shared" si="15"/>
        <v/>
      </c>
      <c r="G165" s="14" t="str">
        <f t="shared" si="16"/>
        <v/>
      </c>
    </row>
    <row r="166" spans="1:7" ht="16.5" customHeight="1">
      <c r="A166" s="3" t="str">
        <f t="shared" si="12"/>
        <v/>
      </c>
      <c r="B166" s="4" t="str">
        <f t="shared" si="13"/>
        <v/>
      </c>
      <c r="C166" s="2" t="str">
        <f t="shared" si="14"/>
        <v/>
      </c>
      <c r="D166" s="14" t="str">
        <f t="shared" si="17"/>
        <v/>
      </c>
      <c r="E166" s="15" t="str">
        <f>IF(AND($B166&lt;&gt;"",$B166&lt;=$G$4),$G165*C166*$D$6/360,IF(B166&lt;&gt;"",$G165*C166*$G$5/360,IF(AND(B165&lt;&gt;"",B165=$D$5),SUM($E$10:E165),"")))</f>
        <v/>
      </c>
      <c r="F166" s="16" t="str">
        <f t="shared" si="15"/>
        <v/>
      </c>
      <c r="G166" s="14" t="str">
        <f t="shared" si="16"/>
        <v/>
      </c>
    </row>
    <row r="167" spans="1:7" ht="16.5" customHeight="1">
      <c r="A167" s="3" t="str">
        <f t="shared" si="12"/>
        <v/>
      </c>
      <c r="B167" s="4" t="str">
        <f t="shared" si="13"/>
        <v/>
      </c>
      <c r="C167" s="2" t="str">
        <f t="shared" si="14"/>
        <v/>
      </c>
      <c r="D167" s="14" t="str">
        <f t="shared" si="17"/>
        <v/>
      </c>
      <c r="E167" s="15" t="str">
        <f>IF(AND($B167&lt;&gt;"",$B167&lt;=$G$4),$G166*C167*$D$6/360,IF(B167&lt;&gt;"",$G166*C167*$G$5/360,IF(AND(B166&lt;&gt;"",B166=$D$5),SUM($E$10:E166),"")))</f>
        <v/>
      </c>
      <c r="F167" s="16" t="str">
        <f t="shared" si="15"/>
        <v/>
      </c>
      <c r="G167" s="14" t="str">
        <f t="shared" si="16"/>
        <v/>
      </c>
    </row>
    <row r="168" spans="1:7" ht="16.5" customHeight="1">
      <c r="A168" s="3" t="str">
        <f t="shared" si="12"/>
        <v/>
      </c>
      <c r="B168" s="4" t="str">
        <f t="shared" si="13"/>
        <v/>
      </c>
      <c r="C168" s="2" t="str">
        <f t="shared" si="14"/>
        <v/>
      </c>
      <c r="D168" s="14" t="str">
        <f t="shared" si="17"/>
        <v/>
      </c>
      <c r="E168" s="15" t="str">
        <f>IF(AND($B168&lt;&gt;"",$B168&lt;=$G$4),$G167*C168*$D$6/360,IF(B168&lt;&gt;"",$G167*C168*$G$5/360,IF(AND(B167&lt;&gt;"",B167=$D$5),SUM($E$10:E167),"")))</f>
        <v/>
      </c>
      <c r="F168" s="16" t="str">
        <f t="shared" si="15"/>
        <v/>
      </c>
      <c r="G168" s="14" t="str">
        <f t="shared" si="16"/>
        <v/>
      </c>
    </row>
    <row r="169" spans="1:7" ht="16.5" customHeight="1">
      <c r="A169" s="3" t="str">
        <f t="shared" si="12"/>
        <v/>
      </c>
      <c r="B169" s="4" t="str">
        <f t="shared" si="13"/>
        <v/>
      </c>
      <c r="C169" s="2" t="str">
        <f t="shared" si="14"/>
        <v/>
      </c>
      <c r="D169" s="14" t="str">
        <f t="shared" si="17"/>
        <v/>
      </c>
      <c r="E169" s="15" t="str">
        <f>IF(AND($B169&lt;&gt;"",$B169&lt;=$G$4),$G168*C169*$D$6/360,IF(B169&lt;&gt;"",$G168*C169*$G$5/360,IF(AND(B168&lt;&gt;"",B168=$D$5),SUM($E$10:E168),"")))</f>
        <v/>
      </c>
      <c r="F169" s="16" t="str">
        <f t="shared" si="15"/>
        <v/>
      </c>
      <c r="G169" s="14" t="str">
        <f t="shared" si="16"/>
        <v/>
      </c>
    </row>
    <row r="170" spans="1:7" ht="16.5" customHeight="1">
      <c r="A170" s="3" t="str">
        <f t="shared" si="12"/>
        <v/>
      </c>
      <c r="B170" s="4" t="str">
        <f t="shared" si="13"/>
        <v/>
      </c>
      <c r="C170" s="2" t="str">
        <f t="shared" si="14"/>
        <v/>
      </c>
      <c r="D170" s="14" t="str">
        <f t="shared" si="17"/>
        <v/>
      </c>
      <c r="E170" s="15" t="str">
        <f>IF(AND($B170&lt;&gt;"",$B170&lt;=$G$4),$G169*C170*$D$6/360,IF(B170&lt;&gt;"",$G169*C170*$G$5/360,IF(AND(B169&lt;&gt;"",B169=$D$5),SUM($E$10:E169),"")))</f>
        <v/>
      </c>
      <c r="F170" s="16" t="str">
        <f t="shared" si="15"/>
        <v/>
      </c>
      <c r="G170" s="14" t="str">
        <f t="shared" si="16"/>
        <v/>
      </c>
    </row>
    <row r="171" spans="1:7" ht="16.5" customHeight="1">
      <c r="A171" s="3" t="str">
        <f t="shared" si="12"/>
        <v/>
      </c>
      <c r="B171" s="4" t="str">
        <f t="shared" si="13"/>
        <v/>
      </c>
      <c r="C171" s="2" t="str">
        <f t="shared" si="14"/>
        <v/>
      </c>
      <c r="D171" s="14" t="str">
        <f t="shared" si="17"/>
        <v/>
      </c>
      <c r="E171" s="15" t="str">
        <f>IF(AND($B171&lt;&gt;"",$B171&lt;=$G$4),$G170*C171*$D$6/360,IF(B171&lt;&gt;"",$G170*C171*$G$5/360,IF(AND(B170&lt;&gt;"",B170=$D$5),SUM($E$10:E170),"")))</f>
        <v/>
      </c>
      <c r="F171" s="16" t="str">
        <f t="shared" si="15"/>
        <v/>
      </c>
      <c r="G171" s="14" t="str">
        <f t="shared" si="16"/>
        <v/>
      </c>
    </row>
    <row r="172" spans="1:7" ht="16.5" customHeight="1">
      <c r="A172" s="3" t="str">
        <f t="shared" si="12"/>
        <v/>
      </c>
      <c r="B172" s="4" t="str">
        <f t="shared" si="13"/>
        <v/>
      </c>
      <c r="C172" s="2" t="str">
        <f t="shared" si="14"/>
        <v/>
      </c>
      <c r="D172" s="14" t="str">
        <f t="shared" si="17"/>
        <v/>
      </c>
      <c r="E172" s="15" t="str">
        <f>IF(AND($B172&lt;&gt;"",$B172&lt;=$G$4),$G171*C172*$D$6/360,IF(B172&lt;&gt;"",$G171*C172*$G$5/360,IF(AND(B171&lt;&gt;"",B171=$D$5),SUM($E$10:E171),"")))</f>
        <v/>
      </c>
      <c r="F172" s="16" t="str">
        <f t="shared" si="15"/>
        <v/>
      </c>
      <c r="G172" s="14" t="str">
        <f t="shared" si="16"/>
        <v/>
      </c>
    </row>
    <row r="173" spans="1:7" ht="16.5" customHeight="1">
      <c r="A173" s="3" t="str">
        <f t="shared" si="12"/>
        <v/>
      </c>
      <c r="B173" s="4" t="str">
        <f t="shared" si="13"/>
        <v/>
      </c>
      <c r="C173" s="2" t="str">
        <f t="shared" si="14"/>
        <v/>
      </c>
      <c r="D173" s="14" t="str">
        <f t="shared" si="17"/>
        <v/>
      </c>
      <c r="E173" s="15" t="str">
        <f>IF(AND($B173&lt;&gt;"",$B173&lt;=$G$4),$G172*C173*$D$6/360,IF(B173&lt;&gt;"",$G172*C173*$G$5/360,IF(AND(B172&lt;&gt;"",B172=$D$5),SUM($E$10:E172),"")))</f>
        <v/>
      </c>
      <c r="F173" s="16" t="str">
        <f t="shared" si="15"/>
        <v/>
      </c>
      <c r="G173" s="14" t="str">
        <f t="shared" si="16"/>
        <v/>
      </c>
    </row>
    <row r="174" spans="1:7" ht="16.5" customHeight="1">
      <c r="A174" s="3" t="str">
        <f t="shared" si="12"/>
        <v/>
      </c>
      <c r="B174" s="4" t="str">
        <f t="shared" si="13"/>
        <v/>
      </c>
      <c r="C174" s="2" t="str">
        <f t="shared" si="14"/>
        <v/>
      </c>
      <c r="D174" s="14" t="str">
        <f t="shared" si="17"/>
        <v/>
      </c>
      <c r="E174" s="15" t="str">
        <f>IF(AND($B174&lt;&gt;"",$B174&lt;=$G$4),$G173*C174*$D$6/360,IF(B174&lt;&gt;"",$G173*C174*$G$5/360,IF(AND(B173&lt;&gt;"",B173=$D$5),SUM($E$10:E173),"")))</f>
        <v/>
      </c>
      <c r="F174" s="16" t="str">
        <f t="shared" si="15"/>
        <v/>
      </c>
      <c r="G174" s="14" t="str">
        <f t="shared" si="16"/>
        <v/>
      </c>
    </row>
    <row r="175" spans="1:7" ht="16.5" customHeight="1">
      <c r="A175" s="3" t="str">
        <f t="shared" si="12"/>
        <v/>
      </c>
      <c r="B175" s="4" t="str">
        <f t="shared" si="13"/>
        <v/>
      </c>
      <c r="C175" s="2" t="str">
        <f t="shared" si="14"/>
        <v/>
      </c>
      <c r="D175" s="14" t="str">
        <f t="shared" si="17"/>
        <v/>
      </c>
      <c r="E175" s="15" t="str">
        <f>IF(AND($B175&lt;&gt;"",$B175&lt;=$G$4),$G174*C175*$D$6/360,IF(B175&lt;&gt;"",$G174*C175*$G$5/360,IF(AND(B174&lt;&gt;"",B174=$D$5),SUM($E$10:E174),"")))</f>
        <v/>
      </c>
      <c r="F175" s="16" t="str">
        <f t="shared" si="15"/>
        <v/>
      </c>
      <c r="G175" s="14" t="str">
        <f t="shared" si="16"/>
        <v/>
      </c>
    </row>
    <row r="176" spans="1:7" ht="16.5" customHeight="1">
      <c r="A176" s="3" t="str">
        <f t="shared" si="12"/>
        <v/>
      </c>
      <c r="B176" s="4" t="str">
        <f t="shared" si="13"/>
        <v/>
      </c>
      <c r="C176" s="2" t="str">
        <f t="shared" si="14"/>
        <v/>
      </c>
      <c r="D176" s="14" t="str">
        <f t="shared" si="17"/>
        <v/>
      </c>
      <c r="E176" s="15" t="str">
        <f>IF(AND($B176&lt;&gt;"",$B176&lt;=$G$4),$G175*C176*$D$6/360,IF(B176&lt;&gt;"",$G175*C176*$G$5/360,IF(AND(B175&lt;&gt;"",B175=$D$5),SUM($E$10:E175),"")))</f>
        <v/>
      </c>
      <c r="F176" s="16" t="str">
        <f t="shared" si="15"/>
        <v/>
      </c>
      <c r="G176" s="14" t="str">
        <f t="shared" si="16"/>
        <v/>
      </c>
    </row>
    <row r="177" spans="1:7" ht="16.5" customHeight="1">
      <c r="A177" s="3" t="str">
        <f t="shared" si="12"/>
        <v/>
      </c>
      <c r="B177" s="4" t="str">
        <f t="shared" si="13"/>
        <v/>
      </c>
      <c r="C177" s="2" t="str">
        <f t="shared" si="14"/>
        <v/>
      </c>
      <c r="D177" s="14" t="str">
        <f t="shared" si="17"/>
        <v/>
      </c>
      <c r="E177" s="15" t="str">
        <f>IF(AND($B177&lt;&gt;"",$B177&lt;=$G$4),$G176*C177*$D$6/360,IF(B177&lt;&gt;"",$G176*C177*$G$5/360,IF(AND(B176&lt;&gt;"",B176=$D$5),SUM($E$10:E176),"")))</f>
        <v/>
      </c>
      <c r="F177" s="16" t="str">
        <f t="shared" si="15"/>
        <v/>
      </c>
      <c r="G177" s="14" t="str">
        <f t="shared" si="16"/>
        <v/>
      </c>
    </row>
    <row r="178" spans="1:7" ht="16.5" customHeight="1">
      <c r="A178" s="3" t="str">
        <f t="shared" si="12"/>
        <v/>
      </c>
      <c r="B178" s="4" t="str">
        <f t="shared" si="13"/>
        <v/>
      </c>
      <c r="C178" s="2" t="str">
        <f t="shared" si="14"/>
        <v/>
      </c>
      <c r="D178" s="14" t="str">
        <f t="shared" si="17"/>
        <v/>
      </c>
      <c r="E178" s="15" t="str">
        <f>IF(AND($B178&lt;&gt;"",$B178&lt;=$G$4),$G177*C178*$D$6/360,IF(B178&lt;&gt;"",$G177*C178*$G$5/360,IF(AND(B177&lt;&gt;"",B177=$D$5),SUM($E$10:E177),"")))</f>
        <v/>
      </c>
      <c r="F178" s="16" t="str">
        <f t="shared" si="15"/>
        <v/>
      </c>
      <c r="G178" s="14" t="str">
        <f t="shared" si="16"/>
        <v/>
      </c>
    </row>
    <row r="179" spans="1:7" ht="16.5" customHeight="1">
      <c r="A179" s="3" t="str">
        <f t="shared" si="12"/>
        <v/>
      </c>
      <c r="B179" s="4" t="str">
        <f t="shared" si="13"/>
        <v/>
      </c>
      <c r="C179" s="2" t="str">
        <f t="shared" si="14"/>
        <v/>
      </c>
      <c r="D179" s="14" t="str">
        <f t="shared" si="17"/>
        <v/>
      </c>
      <c r="E179" s="15" t="str">
        <f>IF(AND($B179&lt;&gt;"",$B179&lt;=$G$4),$G178*C179*$D$6/360,IF(B179&lt;&gt;"",$G178*C179*$G$5/360,IF(AND(B178&lt;&gt;"",B178=$D$5),SUM($E$10:E178),"")))</f>
        <v/>
      </c>
      <c r="F179" s="16" t="str">
        <f t="shared" si="15"/>
        <v/>
      </c>
      <c r="G179" s="14" t="str">
        <f t="shared" si="16"/>
        <v/>
      </c>
    </row>
    <row r="180" spans="1:7" ht="16.5" customHeight="1">
      <c r="A180" s="3" t="str">
        <f t="shared" si="12"/>
        <v/>
      </c>
      <c r="B180" s="4" t="str">
        <f t="shared" si="13"/>
        <v/>
      </c>
      <c r="C180" s="2" t="str">
        <f t="shared" si="14"/>
        <v/>
      </c>
      <c r="D180" s="14" t="str">
        <f t="shared" si="17"/>
        <v/>
      </c>
      <c r="E180" s="15" t="str">
        <f>IF(AND($B180&lt;&gt;"",$B180&lt;=$G$4),$G179*C180*$D$6/360,IF(B180&lt;&gt;"",$G179*C180*$G$5/360,IF(AND(B179&lt;&gt;"",B179=$D$5),SUM($E$10:E179),"")))</f>
        <v/>
      </c>
      <c r="F180" s="16" t="str">
        <f t="shared" si="15"/>
        <v/>
      </c>
      <c r="G180" s="14" t="str">
        <f t="shared" si="16"/>
        <v/>
      </c>
    </row>
    <row r="181" spans="1:7" ht="16.5" customHeight="1">
      <c r="A181" s="3" t="str">
        <f t="shared" si="12"/>
        <v/>
      </c>
      <c r="B181" s="4" t="str">
        <f t="shared" si="13"/>
        <v/>
      </c>
      <c r="C181" s="2" t="str">
        <f t="shared" si="14"/>
        <v/>
      </c>
      <c r="D181" s="14" t="str">
        <f t="shared" si="17"/>
        <v/>
      </c>
      <c r="E181" s="15" t="str">
        <f>IF(AND($B181&lt;&gt;"",$B181&lt;=$G$4),$G180*C181*$D$6/360,IF(B181&lt;&gt;"",$G180*C181*$G$5/360,IF(AND(B180&lt;&gt;"",B180=$D$5),SUM($E$10:E180),"")))</f>
        <v/>
      </c>
      <c r="F181" s="16" t="str">
        <f t="shared" si="15"/>
        <v/>
      </c>
      <c r="G181" s="14" t="str">
        <f t="shared" si="16"/>
        <v/>
      </c>
    </row>
    <row r="182" spans="1:7" ht="16.5" customHeight="1">
      <c r="A182" s="3" t="str">
        <f t="shared" si="12"/>
        <v/>
      </c>
      <c r="B182" s="4" t="str">
        <f t="shared" si="13"/>
        <v/>
      </c>
      <c r="C182" s="2" t="str">
        <f t="shared" si="14"/>
        <v/>
      </c>
      <c r="D182" s="14" t="str">
        <f t="shared" si="17"/>
        <v/>
      </c>
      <c r="E182" s="15" t="str">
        <f>IF(AND($B182&lt;&gt;"",$B182&lt;=$G$4),$G181*C182*$D$6/360,IF(B182&lt;&gt;"",$G181*C182*$G$5/360,IF(AND(B181&lt;&gt;"",B181=$D$5),SUM($E$10:E181),"")))</f>
        <v/>
      </c>
      <c r="F182" s="16" t="str">
        <f t="shared" si="15"/>
        <v/>
      </c>
      <c r="G182" s="14" t="str">
        <f t="shared" si="16"/>
        <v/>
      </c>
    </row>
    <row r="183" spans="1:7" ht="16.5" customHeight="1">
      <c r="A183" s="3" t="str">
        <f t="shared" si="12"/>
        <v/>
      </c>
      <c r="B183" s="4" t="str">
        <f t="shared" si="13"/>
        <v/>
      </c>
      <c r="C183" s="2" t="str">
        <f t="shared" si="14"/>
        <v/>
      </c>
      <c r="D183" s="14" t="str">
        <f t="shared" si="17"/>
        <v/>
      </c>
      <c r="E183" s="15" t="str">
        <f>IF(AND($B183&lt;&gt;"",$B183&lt;=$G$4),$G182*C183*$D$6/360,IF(B183&lt;&gt;"",$G182*C183*$G$5/360,IF(AND(B182&lt;&gt;"",B182=$D$5),SUM($E$10:E182),"")))</f>
        <v/>
      </c>
      <c r="F183" s="16" t="str">
        <f t="shared" si="15"/>
        <v/>
      </c>
      <c r="G183" s="14" t="str">
        <f t="shared" si="16"/>
        <v/>
      </c>
    </row>
    <row r="184" spans="1:7" ht="16.5" customHeight="1">
      <c r="A184" s="3" t="str">
        <f t="shared" si="12"/>
        <v/>
      </c>
      <c r="B184" s="4" t="str">
        <f t="shared" si="13"/>
        <v/>
      </c>
      <c r="C184" s="2" t="str">
        <f t="shared" si="14"/>
        <v/>
      </c>
      <c r="D184" s="14" t="str">
        <f t="shared" si="17"/>
        <v/>
      </c>
      <c r="E184" s="15" t="str">
        <f>IF(AND($B184&lt;&gt;"",$B184&lt;=$G$4),$G183*C184*$D$6/360,IF(B184&lt;&gt;"",$G183*C184*$G$5/360,IF(AND(B183&lt;&gt;"",B183=$D$5),SUM($E$10:E183),"")))</f>
        <v/>
      </c>
      <c r="F184" s="16" t="str">
        <f t="shared" si="15"/>
        <v/>
      </c>
      <c r="G184" s="14" t="str">
        <f t="shared" si="16"/>
        <v/>
      </c>
    </row>
    <row r="185" spans="1:7" ht="16.5" customHeight="1">
      <c r="A185" s="3" t="str">
        <f t="shared" si="12"/>
        <v/>
      </c>
      <c r="B185" s="4" t="str">
        <f t="shared" si="13"/>
        <v/>
      </c>
      <c r="C185" s="2" t="str">
        <f t="shared" si="14"/>
        <v/>
      </c>
      <c r="D185" s="14" t="str">
        <f t="shared" si="17"/>
        <v/>
      </c>
      <c r="E185" s="15" t="str">
        <f>IF(AND($B185&lt;&gt;"",$B185&lt;=$G$4),$G184*C185*$D$6/360,IF(B185&lt;&gt;"",$G184*C185*$G$5/360,IF(AND(B184&lt;&gt;"",B184=$D$5),SUM($E$10:E184),"")))</f>
        <v/>
      </c>
      <c r="F185" s="16" t="str">
        <f t="shared" si="15"/>
        <v/>
      </c>
      <c r="G185" s="14" t="str">
        <f t="shared" si="16"/>
        <v/>
      </c>
    </row>
    <row r="186" spans="1:7" ht="16.5" customHeight="1">
      <c r="A186" s="3" t="str">
        <f t="shared" si="12"/>
        <v/>
      </c>
      <c r="B186" s="4" t="str">
        <f t="shared" si="13"/>
        <v/>
      </c>
      <c r="C186" s="2" t="str">
        <f t="shared" si="14"/>
        <v/>
      </c>
      <c r="D186" s="14" t="str">
        <f t="shared" si="17"/>
        <v/>
      </c>
      <c r="E186" s="15" t="str">
        <f>IF(AND($B186&lt;&gt;"",$B186&lt;=$G$4),$G185*C186*$D$6/360,IF(B186&lt;&gt;"",$G185*C186*$G$5/360,IF(AND(B185&lt;&gt;"",B185=$D$5),SUM($E$10:E185),"")))</f>
        <v/>
      </c>
      <c r="F186" s="16" t="str">
        <f t="shared" si="15"/>
        <v/>
      </c>
      <c r="G186" s="14" t="str">
        <f t="shared" si="16"/>
        <v/>
      </c>
    </row>
    <row r="187" spans="1:7" ht="16.5" customHeight="1">
      <c r="A187" s="3" t="str">
        <f t="shared" si="12"/>
        <v/>
      </c>
      <c r="B187" s="4" t="str">
        <f t="shared" si="13"/>
        <v/>
      </c>
      <c r="C187" s="2" t="str">
        <f t="shared" si="14"/>
        <v/>
      </c>
      <c r="D187" s="14" t="str">
        <f t="shared" si="17"/>
        <v/>
      </c>
      <c r="E187" s="15" t="str">
        <f>IF(AND($B187&lt;&gt;"",$B187&lt;=$G$4),$G186*C187*$D$6/360,IF(B187&lt;&gt;"",$G186*C187*$G$5/360,IF(AND(B186&lt;&gt;"",B186=$D$5),SUM($E$10:E186),"")))</f>
        <v/>
      </c>
      <c r="F187" s="16" t="str">
        <f t="shared" si="15"/>
        <v/>
      </c>
      <c r="G187" s="14" t="str">
        <f t="shared" si="16"/>
        <v/>
      </c>
    </row>
    <row r="188" spans="1:7" ht="16.5" customHeight="1">
      <c r="A188" s="3" t="str">
        <f t="shared" si="12"/>
        <v/>
      </c>
      <c r="B188" s="4" t="str">
        <f t="shared" si="13"/>
        <v/>
      </c>
      <c r="C188" s="2" t="str">
        <f t="shared" si="14"/>
        <v/>
      </c>
      <c r="D188" s="14" t="str">
        <f t="shared" si="17"/>
        <v/>
      </c>
      <c r="E188" s="15" t="str">
        <f>IF(AND($B188&lt;&gt;"",$B188&lt;=$G$4),$G187*C188*$D$6/360,IF(B188&lt;&gt;"",$G187*C188*$G$5/360,IF(AND(B187&lt;&gt;"",B187=$D$5),SUM($E$10:E187),"")))</f>
        <v/>
      </c>
      <c r="F188" s="16" t="str">
        <f t="shared" si="15"/>
        <v/>
      </c>
      <c r="G188" s="14" t="str">
        <f t="shared" si="16"/>
        <v/>
      </c>
    </row>
    <row r="189" spans="1:7" ht="16.5" customHeight="1">
      <c r="A189" s="3" t="str">
        <f t="shared" si="12"/>
        <v/>
      </c>
      <c r="B189" s="4" t="str">
        <f t="shared" si="13"/>
        <v/>
      </c>
      <c r="C189" s="2" t="str">
        <f t="shared" si="14"/>
        <v/>
      </c>
      <c r="D189" s="14" t="str">
        <f t="shared" si="17"/>
        <v/>
      </c>
      <c r="E189" s="15" t="str">
        <f>IF(AND($B189&lt;&gt;"",$B189&lt;=$G$4),$G188*C189*$D$6/360,IF(B189&lt;&gt;"",$G188*C189*$G$5/360,IF(AND(B188&lt;&gt;"",B188=$D$5),SUM($E$10:E188),"")))</f>
        <v/>
      </c>
      <c r="F189" s="16" t="str">
        <f t="shared" si="15"/>
        <v/>
      </c>
      <c r="G189" s="14" t="str">
        <f t="shared" si="16"/>
        <v/>
      </c>
    </row>
    <row r="190" spans="1:7" ht="16.5" customHeight="1">
      <c r="A190" s="3" t="str">
        <f t="shared" si="12"/>
        <v/>
      </c>
      <c r="B190" s="4" t="str">
        <f t="shared" si="13"/>
        <v/>
      </c>
      <c r="C190" s="2" t="str">
        <f t="shared" si="14"/>
        <v/>
      </c>
      <c r="D190" s="14" t="str">
        <f t="shared" si="17"/>
        <v/>
      </c>
      <c r="E190" s="15" t="str">
        <f>IF(AND($B190&lt;&gt;"",$B190&lt;=$G$4),$G189*C190*$D$6/360,IF(B190&lt;&gt;"",$G189*C190*$G$5/360,IF(AND(B189&lt;&gt;"",B189=$D$5),SUM($E$10:E189),"")))</f>
        <v/>
      </c>
      <c r="F190" s="16" t="str">
        <f t="shared" si="15"/>
        <v/>
      </c>
      <c r="G190" s="14" t="str">
        <f t="shared" si="16"/>
        <v/>
      </c>
    </row>
    <row r="191" spans="1:7" ht="16.5" customHeight="1">
      <c r="A191" s="3" t="str">
        <f t="shared" si="12"/>
        <v/>
      </c>
      <c r="B191" s="4" t="str">
        <f t="shared" si="13"/>
        <v/>
      </c>
      <c r="C191" s="2" t="str">
        <f t="shared" si="14"/>
        <v/>
      </c>
      <c r="D191" s="14" t="str">
        <f t="shared" si="17"/>
        <v/>
      </c>
      <c r="E191" s="15" t="str">
        <f>IF(AND($B191&lt;&gt;"",$B191&lt;=$G$4),$G190*C191*$D$6/360,IF(B191&lt;&gt;"",$G190*C191*$G$5/360,IF(AND(B190&lt;&gt;"",B190=$D$5),SUM($E$10:E190),"")))</f>
        <v/>
      </c>
      <c r="F191" s="16" t="str">
        <f t="shared" si="15"/>
        <v/>
      </c>
      <c r="G191" s="14" t="str">
        <f t="shared" si="16"/>
        <v/>
      </c>
    </row>
    <row r="192" spans="1:7" ht="16.5" customHeight="1">
      <c r="A192" s="3" t="str">
        <f t="shared" si="12"/>
        <v/>
      </c>
      <c r="B192" s="4" t="str">
        <f t="shared" si="13"/>
        <v/>
      </c>
      <c r="C192" s="2" t="str">
        <f t="shared" si="14"/>
        <v/>
      </c>
      <c r="D192" s="14" t="str">
        <f t="shared" si="17"/>
        <v/>
      </c>
      <c r="E192" s="15" t="str">
        <f>IF(AND($B192&lt;&gt;"",$B192&lt;=$G$4),$G191*C192*$D$6/360,IF(B192&lt;&gt;"",$G191*C192*$G$5/360,IF(AND(B191&lt;&gt;"",B191=$D$5),SUM($E$10:E191),"")))</f>
        <v/>
      </c>
      <c r="F192" s="16" t="str">
        <f t="shared" si="15"/>
        <v/>
      </c>
      <c r="G192" s="14" t="str">
        <f t="shared" si="16"/>
        <v/>
      </c>
    </row>
    <row r="193" spans="1:7" ht="16.5" customHeight="1">
      <c r="A193" s="3" t="str">
        <f t="shared" si="12"/>
        <v/>
      </c>
      <c r="B193" s="4" t="str">
        <f t="shared" si="13"/>
        <v/>
      </c>
      <c r="C193" s="2" t="str">
        <f t="shared" si="14"/>
        <v/>
      </c>
      <c r="D193" s="14" t="str">
        <f t="shared" si="17"/>
        <v/>
      </c>
      <c r="E193" s="15" t="str">
        <f>IF(AND($B193&lt;&gt;"",$B193&lt;=$G$4),$G192*C193*$D$6/360,IF(B193&lt;&gt;"",$G192*C193*$G$5/360,IF(AND(B192&lt;&gt;"",B192=$D$5),SUM($E$10:E192),"")))</f>
        <v/>
      </c>
      <c r="F193" s="16" t="str">
        <f t="shared" si="15"/>
        <v/>
      </c>
      <c r="G193" s="14" t="str">
        <f t="shared" si="16"/>
        <v/>
      </c>
    </row>
    <row r="194" spans="1:7" ht="16.5" customHeight="1">
      <c r="A194" s="3" t="str">
        <f t="shared" si="12"/>
        <v/>
      </c>
      <c r="B194" s="4" t="str">
        <f t="shared" si="13"/>
        <v/>
      </c>
      <c r="C194" s="2" t="str">
        <f t="shared" si="14"/>
        <v/>
      </c>
      <c r="D194" s="14" t="str">
        <f t="shared" si="17"/>
        <v/>
      </c>
      <c r="E194" s="15" t="str">
        <f>IF(AND($B194&lt;&gt;"",$B194&lt;=$G$4),$G193*C194*$D$6/360,IF(B194&lt;&gt;"",$G193*C194*$G$5/360,IF(AND(B193&lt;&gt;"",B193=$D$5),SUM($E$10:E193),"")))</f>
        <v/>
      </c>
      <c r="F194" s="16" t="str">
        <f t="shared" si="15"/>
        <v/>
      </c>
      <c r="G194" s="14" t="str">
        <f t="shared" si="16"/>
        <v/>
      </c>
    </row>
    <row r="195" spans="1:7" ht="16.5" customHeight="1">
      <c r="A195" s="3" t="str">
        <f t="shared" si="12"/>
        <v/>
      </c>
      <c r="B195" s="4" t="str">
        <f t="shared" si="13"/>
        <v/>
      </c>
      <c r="C195" s="2" t="str">
        <f t="shared" si="14"/>
        <v/>
      </c>
      <c r="D195" s="14" t="str">
        <f t="shared" si="17"/>
        <v/>
      </c>
      <c r="E195" s="15" t="str">
        <f>IF(AND($B195&lt;&gt;"",$B195&lt;=$G$4),$G194*C195*$D$6/360,IF(B195&lt;&gt;"",$G194*C195*$G$5/360,IF(AND(B194&lt;&gt;"",B194=$D$5),SUM($E$10:E194),"")))</f>
        <v/>
      </c>
      <c r="F195" s="16" t="str">
        <f t="shared" si="15"/>
        <v/>
      </c>
      <c r="G195" s="14" t="str">
        <f t="shared" si="16"/>
        <v/>
      </c>
    </row>
    <row r="196" spans="1:7" ht="16.5" customHeight="1">
      <c r="A196" s="3" t="str">
        <f t="shared" si="12"/>
        <v/>
      </c>
      <c r="B196" s="4" t="str">
        <f t="shared" si="13"/>
        <v/>
      </c>
      <c r="C196" s="2" t="str">
        <f t="shared" si="14"/>
        <v/>
      </c>
      <c r="D196" s="14" t="str">
        <f t="shared" ref="D196:D259" si="18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16" t="str">
        <f t="shared" si="15"/>
        <v/>
      </c>
      <c r="G196" s="14" t="str">
        <f t="shared" si="16"/>
        <v/>
      </c>
    </row>
    <row r="197" spans="1:7" ht="16.5" customHeight="1">
      <c r="A197" s="3" t="str">
        <f t="shared" si="12"/>
        <v/>
      </c>
      <c r="B197" s="4" t="str">
        <f t="shared" si="13"/>
        <v/>
      </c>
      <c r="C197" s="2" t="str">
        <f t="shared" si="14"/>
        <v/>
      </c>
      <c r="D197" s="14" t="str">
        <f t="shared" si="18"/>
        <v/>
      </c>
      <c r="E197" s="15" t="str">
        <f>IF(AND($B197&lt;&gt;"",$B197&lt;=$G$4),$G196*C197*$D$6/360,IF(B197&lt;&gt;"",$G196*C197*$G$5/360,IF(AND(B196&lt;&gt;"",B196=$D$5),SUM($E$10:E196),"")))</f>
        <v/>
      </c>
      <c r="F197" s="16" t="str">
        <f t="shared" si="15"/>
        <v/>
      </c>
      <c r="G197" s="14" t="str">
        <f t="shared" si="16"/>
        <v/>
      </c>
    </row>
    <row r="198" spans="1:7" ht="16.5" customHeight="1">
      <c r="A198" s="3" t="str">
        <f t="shared" si="12"/>
        <v/>
      </c>
      <c r="B198" s="4" t="str">
        <f t="shared" si="13"/>
        <v/>
      </c>
      <c r="C198" s="2" t="str">
        <f t="shared" si="14"/>
        <v/>
      </c>
      <c r="D198" s="14" t="str">
        <f t="shared" si="18"/>
        <v/>
      </c>
      <c r="E198" s="15" t="str">
        <f>IF(AND($B198&lt;&gt;"",$B198&lt;=$G$4),$G197*C198*$D$6/360,IF(B198&lt;&gt;"",$G197*C198*$G$5/360,IF(AND(B197&lt;&gt;"",B197=$D$5),SUM($E$10:E197),"")))</f>
        <v/>
      </c>
      <c r="F198" s="16" t="str">
        <f t="shared" si="15"/>
        <v/>
      </c>
      <c r="G198" s="14" t="str">
        <f t="shared" si="16"/>
        <v/>
      </c>
    </row>
    <row r="199" spans="1:7" ht="16.5" customHeight="1">
      <c r="A199" s="3" t="str">
        <f t="shared" si="12"/>
        <v/>
      </c>
      <c r="B199" s="4" t="str">
        <f t="shared" si="13"/>
        <v/>
      </c>
      <c r="C199" s="2" t="str">
        <f t="shared" si="14"/>
        <v/>
      </c>
      <c r="D199" s="14" t="str">
        <f t="shared" si="18"/>
        <v/>
      </c>
      <c r="E199" s="15" t="str">
        <f>IF(AND($B199&lt;&gt;"",$B199&lt;=$G$4),$G198*C199*$D$6/360,IF(B199&lt;&gt;"",$G198*C199*$G$5/360,IF(AND(B198&lt;&gt;"",B198=$D$5),SUM($E$10:E198),"")))</f>
        <v/>
      </c>
      <c r="F199" s="16" t="str">
        <f t="shared" si="15"/>
        <v/>
      </c>
      <c r="G199" s="14" t="str">
        <f t="shared" si="16"/>
        <v/>
      </c>
    </row>
    <row r="200" spans="1:7" ht="16.5" customHeight="1">
      <c r="A200" s="3" t="str">
        <f t="shared" si="12"/>
        <v/>
      </c>
      <c r="B200" s="4" t="str">
        <f t="shared" si="13"/>
        <v/>
      </c>
      <c r="C200" s="2" t="str">
        <f t="shared" si="14"/>
        <v/>
      </c>
      <c r="D200" s="14" t="str">
        <f t="shared" si="18"/>
        <v/>
      </c>
      <c r="E200" s="15" t="str">
        <f>IF(AND($B200&lt;&gt;"",$B200&lt;=$G$4),$G199*C200*$D$6/360,IF(B200&lt;&gt;"",$G199*C200*$G$5/360,IF(AND(B199&lt;&gt;"",B199=$D$5),SUM($E$10:E199),"")))</f>
        <v/>
      </c>
      <c r="F200" s="16" t="str">
        <f t="shared" si="15"/>
        <v/>
      </c>
      <c r="G200" s="14" t="str">
        <f t="shared" si="16"/>
        <v/>
      </c>
    </row>
    <row r="201" spans="1:7" ht="16.5" customHeight="1">
      <c r="A201" s="3" t="str">
        <f t="shared" si="12"/>
        <v/>
      </c>
      <c r="B201" s="4" t="str">
        <f t="shared" si="13"/>
        <v/>
      </c>
      <c r="C201" s="2" t="str">
        <f t="shared" si="14"/>
        <v/>
      </c>
      <c r="D201" s="14" t="str">
        <f t="shared" si="18"/>
        <v/>
      </c>
      <c r="E201" s="15" t="str">
        <f>IF(AND($B201&lt;&gt;"",$B201&lt;=$G$4),$G200*C201*$D$6/360,IF(B201&lt;&gt;"",$G200*C201*$G$5/360,IF(AND(B200&lt;&gt;"",B200=$D$5),SUM($E$10:E200),"")))</f>
        <v/>
      </c>
      <c r="F201" s="16" t="str">
        <f t="shared" si="15"/>
        <v/>
      </c>
      <c r="G201" s="14" t="str">
        <f t="shared" si="16"/>
        <v/>
      </c>
    </row>
    <row r="202" spans="1:7" ht="16.5" customHeight="1">
      <c r="A202" s="3" t="str">
        <f t="shared" si="12"/>
        <v/>
      </c>
      <c r="B202" s="4" t="str">
        <f t="shared" si="13"/>
        <v/>
      </c>
      <c r="C202" s="2" t="str">
        <f t="shared" si="14"/>
        <v/>
      </c>
      <c r="D202" s="14" t="str">
        <f t="shared" si="18"/>
        <v/>
      </c>
      <c r="E202" s="15" t="str">
        <f>IF(AND($B202&lt;&gt;"",$B202&lt;=$G$4),$G201*C202*$D$6/360,IF(B202&lt;&gt;"",$G201*C202*$G$5/360,IF(AND(B201&lt;&gt;"",B201=$D$5),SUM($E$10:E201),"")))</f>
        <v/>
      </c>
      <c r="F202" s="16" t="str">
        <f t="shared" si="15"/>
        <v/>
      </c>
      <c r="G202" s="14" t="str">
        <f t="shared" si="16"/>
        <v/>
      </c>
    </row>
    <row r="203" spans="1:7" ht="16.5" customHeight="1">
      <c r="A203" s="3" t="str">
        <f t="shared" ref="A203:A266" si="19">IF(B202&lt;$D$5,DATE(YEAR(A202),MONTH(A202)+1,DAY(A202)),IF(B202=$D$5,"Tổng",""))</f>
        <v/>
      </c>
      <c r="B203" s="4" t="str">
        <f t="shared" ref="B203:B266" si="20">IF(B202&lt;$D$5,B202+1,"")</f>
        <v/>
      </c>
      <c r="C203" s="2" t="str">
        <f t="shared" si="14"/>
        <v/>
      </c>
      <c r="D203" s="14" t="str">
        <f t="shared" si="18"/>
        <v/>
      </c>
      <c r="E203" s="15" t="str">
        <f>IF(AND($B203&lt;&gt;"",$B203&lt;=$G$4),$G202*C203*$D$6/360,IF(B203&lt;&gt;"",$G202*C203*$G$5/360,IF(AND(B202&lt;&gt;"",B202=$D$5),SUM($E$10:E202),"")))</f>
        <v/>
      </c>
      <c r="F203" s="16" t="str">
        <f t="shared" si="15"/>
        <v/>
      </c>
      <c r="G203" s="14" t="str">
        <f t="shared" si="16"/>
        <v/>
      </c>
    </row>
    <row r="204" spans="1:7" ht="16.5" customHeight="1">
      <c r="A204" s="3" t="str">
        <f t="shared" si="19"/>
        <v/>
      </c>
      <c r="B204" s="4" t="str">
        <f t="shared" si="20"/>
        <v/>
      </c>
      <c r="C204" s="2" t="str">
        <f t="shared" ref="C204:C267" si="21">IF(B204&lt;&gt;"",A204-A203,"")</f>
        <v/>
      </c>
      <c r="D204" s="14" t="str">
        <f t="shared" si="18"/>
        <v/>
      </c>
      <c r="E204" s="15" t="str">
        <f>IF(AND($B204&lt;&gt;"",$B204&lt;=$G$4),$G203*C204*$D$6/360,IF(B204&lt;&gt;"",$G203*C204*$G$5/360,IF(AND(B203&lt;&gt;"",B203=$D$5),SUM($E$10:E203),"")))</f>
        <v/>
      </c>
      <c r="F204" s="16" t="str">
        <f t="shared" si="15"/>
        <v/>
      </c>
      <c r="G204" s="14" t="str">
        <f t="shared" si="16"/>
        <v/>
      </c>
    </row>
    <row r="205" spans="1:7" ht="16.5" customHeight="1">
      <c r="A205" s="3" t="str">
        <f t="shared" si="19"/>
        <v/>
      </c>
      <c r="B205" s="4" t="str">
        <f t="shared" si="20"/>
        <v/>
      </c>
      <c r="C205" s="2" t="str">
        <f t="shared" si="21"/>
        <v/>
      </c>
      <c r="D205" s="14" t="str">
        <f t="shared" si="18"/>
        <v/>
      </c>
      <c r="E205" s="15" t="str">
        <f>IF(AND($B205&lt;&gt;"",$B205&lt;=$G$4),$G204*C205*$D$6/360,IF(B205&lt;&gt;"",$G204*C205*$G$5/360,IF(AND(B204&lt;&gt;"",B204=$D$5),SUM($E$10:E204),"")))</f>
        <v/>
      </c>
      <c r="F205" s="16" t="str">
        <f t="shared" ref="F205:F262" si="22">IF(D205&lt;&gt;"",D205+E205,"")</f>
        <v/>
      </c>
      <c r="G205" s="14" t="str">
        <f t="shared" ref="G205:G268" si="23">IF($B205&lt;&gt;"",G204-D205,"")</f>
        <v/>
      </c>
    </row>
    <row r="206" spans="1:7" ht="16.5" customHeight="1">
      <c r="A206" s="3" t="str">
        <f t="shared" si="19"/>
        <v/>
      </c>
      <c r="B206" s="4" t="str">
        <f t="shared" si="20"/>
        <v/>
      </c>
      <c r="C206" s="2" t="str">
        <f t="shared" si="21"/>
        <v/>
      </c>
      <c r="D206" s="14" t="str">
        <f t="shared" si="18"/>
        <v/>
      </c>
      <c r="E206" s="15" t="str">
        <f>IF(AND($B206&lt;&gt;"",$B206&lt;=$G$4),$G205*C206*$D$6/360,IF(B206&lt;&gt;"",$G205*C206*$G$5/360,IF(AND(B205&lt;&gt;"",B205=$D$5),SUM($E$10:E205),"")))</f>
        <v/>
      </c>
      <c r="F206" s="16" t="str">
        <f t="shared" si="22"/>
        <v/>
      </c>
      <c r="G206" s="14" t="str">
        <f t="shared" si="23"/>
        <v/>
      </c>
    </row>
    <row r="207" spans="1:7" ht="16.5" customHeight="1">
      <c r="A207" s="3" t="str">
        <f t="shared" si="19"/>
        <v/>
      </c>
      <c r="B207" s="4" t="str">
        <f t="shared" si="20"/>
        <v/>
      </c>
      <c r="C207" s="2" t="str">
        <f t="shared" si="21"/>
        <v/>
      </c>
      <c r="D207" s="14" t="str">
        <f t="shared" si="18"/>
        <v/>
      </c>
      <c r="E207" s="15" t="str">
        <f>IF(AND($B207&lt;&gt;"",$B207&lt;=$G$4),$G206*C207*$D$6/360,IF(B207&lt;&gt;"",$G206*C207*$G$5/360,IF(AND(B206&lt;&gt;"",B206=$D$5),SUM($E$10:E206),"")))</f>
        <v/>
      </c>
      <c r="F207" s="16" t="str">
        <f t="shared" si="22"/>
        <v/>
      </c>
      <c r="G207" s="14" t="str">
        <f t="shared" si="23"/>
        <v/>
      </c>
    </row>
    <row r="208" spans="1:7" ht="16.5" customHeight="1">
      <c r="A208" s="3" t="str">
        <f t="shared" si="19"/>
        <v/>
      </c>
      <c r="B208" s="4" t="str">
        <f t="shared" si="20"/>
        <v/>
      </c>
      <c r="C208" s="2" t="str">
        <f t="shared" si="21"/>
        <v/>
      </c>
      <c r="D208" s="14" t="str">
        <f t="shared" si="18"/>
        <v/>
      </c>
      <c r="E208" s="15" t="str">
        <f>IF(AND($B208&lt;&gt;"",$B208&lt;=$G$4),$G207*C208*$D$6/360,IF(B208&lt;&gt;"",$G207*C208*$G$5/360,IF(AND(B207&lt;&gt;"",B207=$D$5),SUM($E$10:E207),"")))</f>
        <v/>
      </c>
      <c r="F208" s="16" t="str">
        <f t="shared" si="22"/>
        <v/>
      </c>
      <c r="G208" s="14" t="str">
        <f t="shared" si="23"/>
        <v/>
      </c>
    </row>
    <row r="209" spans="1:7" ht="16.5" customHeight="1">
      <c r="A209" s="3" t="str">
        <f t="shared" si="19"/>
        <v/>
      </c>
      <c r="B209" s="4" t="str">
        <f t="shared" si="20"/>
        <v/>
      </c>
      <c r="C209" s="2" t="str">
        <f t="shared" si="21"/>
        <v/>
      </c>
      <c r="D209" s="14" t="str">
        <f t="shared" si="18"/>
        <v/>
      </c>
      <c r="E209" s="15" t="str">
        <f>IF(AND($B209&lt;&gt;"",$B209&lt;=$G$4),$G208*C209*$D$6/360,IF(B209&lt;&gt;"",$G208*C209*$G$5/360,IF(AND(B208&lt;&gt;"",B208=$D$5),SUM($E$10:E208),"")))</f>
        <v/>
      </c>
      <c r="F209" s="16" t="str">
        <f t="shared" si="22"/>
        <v/>
      </c>
      <c r="G209" s="14" t="str">
        <f t="shared" si="23"/>
        <v/>
      </c>
    </row>
    <row r="210" spans="1:7" ht="16.5" customHeight="1">
      <c r="A210" s="3" t="str">
        <f t="shared" si="19"/>
        <v/>
      </c>
      <c r="B210" s="4" t="str">
        <f t="shared" si="20"/>
        <v/>
      </c>
      <c r="C210" s="2" t="str">
        <f t="shared" si="21"/>
        <v/>
      </c>
      <c r="D210" s="14" t="str">
        <f t="shared" si="18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2"/>
        <v/>
      </c>
      <c r="G210" s="14" t="str">
        <f t="shared" si="23"/>
        <v/>
      </c>
    </row>
    <row r="211" spans="1:7" ht="16.5" customHeight="1">
      <c r="A211" s="3" t="str">
        <f t="shared" si="19"/>
        <v/>
      </c>
      <c r="B211" s="4" t="str">
        <f t="shared" si="20"/>
        <v/>
      </c>
      <c r="C211" s="2" t="str">
        <f t="shared" si="21"/>
        <v/>
      </c>
      <c r="D211" s="14" t="str">
        <f t="shared" si="18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2"/>
        <v/>
      </c>
      <c r="G211" s="14" t="str">
        <f t="shared" si="23"/>
        <v/>
      </c>
    </row>
    <row r="212" spans="1:7" ht="16.5" customHeight="1">
      <c r="A212" s="3" t="str">
        <f t="shared" si="19"/>
        <v/>
      </c>
      <c r="B212" s="4" t="str">
        <f t="shared" si="20"/>
        <v/>
      </c>
      <c r="C212" s="2" t="str">
        <f t="shared" si="21"/>
        <v/>
      </c>
      <c r="D212" s="14" t="str">
        <f t="shared" si="18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2"/>
        <v/>
      </c>
      <c r="G212" s="14" t="str">
        <f t="shared" si="23"/>
        <v/>
      </c>
    </row>
    <row r="213" spans="1:7" ht="16.5" customHeight="1">
      <c r="A213" s="3" t="str">
        <f t="shared" si="19"/>
        <v/>
      </c>
      <c r="B213" s="4" t="str">
        <f t="shared" si="20"/>
        <v/>
      </c>
      <c r="C213" s="2" t="str">
        <f t="shared" si="21"/>
        <v/>
      </c>
      <c r="D213" s="14" t="str">
        <f t="shared" si="18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2"/>
        <v/>
      </c>
      <c r="G213" s="14" t="str">
        <f t="shared" si="23"/>
        <v/>
      </c>
    </row>
    <row r="214" spans="1:7" ht="16.5" customHeight="1">
      <c r="A214" s="3" t="str">
        <f t="shared" si="19"/>
        <v/>
      </c>
      <c r="B214" s="4" t="str">
        <f t="shared" si="20"/>
        <v/>
      </c>
      <c r="C214" s="2" t="str">
        <f t="shared" si="21"/>
        <v/>
      </c>
      <c r="D214" s="14" t="str">
        <f t="shared" si="18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2"/>
        <v/>
      </c>
      <c r="G214" s="14" t="str">
        <f t="shared" si="23"/>
        <v/>
      </c>
    </row>
    <row r="215" spans="1:7" ht="16.5" customHeight="1">
      <c r="A215" s="3" t="str">
        <f t="shared" si="19"/>
        <v/>
      </c>
      <c r="B215" s="4" t="str">
        <f t="shared" si="20"/>
        <v/>
      </c>
      <c r="C215" s="2" t="str">
        <f t="shared" si="21"/>
        <v/>
      </c>
      <c r="D215" s="14" t="str">
        <f t="shared" si="18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2"/>
        <v/>
      </c>
      <c r="G215" s="14" t="str">
        <f t="shared" si="23"/>
        <v/>
      </c>
    </row>
    <row r="216" spans="1:7" ht="16.5" customHeight="1">
      <c r="A216" s="3" t="str">
        <f t="shared" si="19"/>
        <v/>
      </c>
      <c r="B216" s="4" t="str">
        <f t="shared" si="20"/>
        <v/>
      </c>
      <c r="C216" s="2" t="str">
        <f t="shared" si="21"/>
        <v/>
      </c>
      <c r="D216" s="14" t="str">
        <f t="shared" si="18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2"/>
        <v/>
      </c>
      <c r="G216" s="14" t="str">
        <f t="shared" si="23"/>
        <v/>
      </c>
    </row>
    <row r="217" spans="1:7" ht="16.5" customHeight="1">
      <c r="A217" s="3" t="str">
        <f t="shared" si="19"/>
        <v/>
      </c>
      <c r="B217" s="4" t="str">
        <f t="shared" si="20"/>
        <v/>
      </c>
      <c r="C217" s="2" t="str">
        <f t="shared" si="21"/>
        <v/>
      </c>
      <c r="D217" s="14" t="str">
        <f t="shared" si="18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2"/>
        <v/>
      </c>
      <c r="G217" s="14" t="str">
        <f t="shared" si="23"/>
        <v/>
      </c>
    </row>
    <row r="218" spans="1:7" ht="16.5" customHeight="1">
      <c r="A218" s="3" t="str">
        <f t="shared" si="19"/>
        <v/>
      </c>
      <c r="B218" s="4" t="str">
        <f t="shared" si="20"/>
        <v/>
      </c>
      <c r="C218" s="2" t="str">
        <f t="shared" si="21"/>
        <v/>
      </c>
      <c r="D218" s="14" t="str">
        <f t="shared" si="18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2"/>
        <v/>
      </c>
      <c r="G218" s="14" t="str">
        <f t="shared" si="23"/>
        <v/>
      </c>
    </row>
    <row r="219" spans="1:7" ht="16.5" customHeight="1">
      <c r="A219" s="3" t="str">
        <f t="shared" si="19"/>
        <v/>
      </c>
      <c r="B219" s="4" t="str">
        <f t="shared" si="20"/>
        <v/>
      </c>
      <c r="C219" s="2" t="str">
        <f t="shared" si="21"/>
        <v/>
      </c>
      <c r="D219" s="14" t="str">
        <f t="shared" si="18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2"/>
        <v/>
      </c>
      <c r="G219" s="14" t="str">
        <f t="shared" si="23"/>
        <v/>
      </c>
    </row>
    <row r="220" spans="1:7" ht="16.5" customHeight="1">
      <c r="A220" s="3" t="str">
        <f t="shared" si="19"/>
        <v/>
      </c>
      <c r="B220" s="4" t="str">
        <f t="shared" si="20"/>
        <v/>
      </c>
      <c r="C220" s="2" t="str">
        <f t="shared" si="21"/>
        <v/>
      </c>
      <c r="D220" s="14" t="str">
        <f t="shared" si="18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2"/>
        <v/>
      </c>
      <c r="G220" s="14" t="str">
        <f t="shared" si="23"/>
        <v/>
      </c>
    </row>
    <row r="221" spans="1:7" ht="16.5" customHeight="1">
      <c r="A221" s="3" t="str">
        <f t="shared" si="19"/>
        <v/>
      </c>
      <c r="B221" s="4" t="str">
        <f t="shared" si="20"/>
        <v/>
      </c>
      <c r="C221" s="2" t="str">
        <f t="shared" si="21"/>
        <v/>
      </c>
      <c r="D221" s="14" t="str">
        <f t="shared" si="18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2"/>
        <v/>
      </c>
      <c r="G221" s="14" t="str">
        <f t="shared" si="23"/>
        <v/>
      </c>
    </row>
    <row r="222" spans="1:7" ht="16.5" customHeight="1">
      <c r="A222" s="3" t="str">
        <f t="shared" si="19"/>
        <v/>
      </c>
      <c r="B222" s="4" t="str">
        <f t="shared" si="20"/>
        <v/>
      </c>
      <c r="C222" s="2" t="str">
        <f t="shared" si="21"/>
        <v/>
      </c>
      <c r="D222" s="14" t="str">
        <f t="shared" si="18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2"/>
        <v/>
      </c>
      <c r="G222" s="14" t="str">
        <f t="shared" si="23"/>
        <v/>
      </c>
    </row>
    <row r="223" spans="1:7" ht="16.5" customHeight="1">
      <c r="A223" s="3" t="str">
        <f t="shared" si="19"/>
        <v/>
      </c>
      <c r="B223" s="4" t="str">
        <f t="shared" si="20"/>
        <v/>
      </c>
      <c r="C223" s="2" t="str">
        <f t="shared" si="21"/>
        <v/>
      </c>
      <c r="D223" s="14" t="str">
        <f t="shared" si="18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2"/>
        <v/>
      </c>
      <c r="G223" s="14" t="str">
        <f t="shared" si="23"/>
        <v/>
      </c>
    </row>
    <row r="224" spans="1:7" ht="16.5" customHeight="1">
      <c r="A224" s="3" t="str">
        <f t="shared" si="19"/>
        <v/>
      </c>
      <c r="B224" s="4" t="str">
        <f t="shared" si="20"/>
        <v/>
      </c>
      <c r="C224" s="2" t="str">
        <f t="shared" si="21"/>
        <v/>
      </c>
      <c r="D224" s="14" t="str">
        <f t="shared" si="18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2"/>
        <v/>
      </c>
      <c r="G224" s="14" t="str">
        <f t="shared" si="23"/>
        <v/>
      </c>
    </row>
    <row r="225" spans="1:7" ht="16.5" customHeight="1">
      <c r="A225" s="3" t="str">
        <f t="shared" si="19"/>
        <v/>
      </c>
      <c r="B225" s="4" t="str">
        <f t="shared" si="20"/>
        <v/>
      </c>
      <c r="C225" s="2" t="str">
        <f t="shared" si="21"/>
        <v/>
      </c>
      <c r="D225" s="14" t="str">
        <f t="shared" si="18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2"/>
        <v/>
      </c>
      <c r="G225" s="14" t="str">
        <f t="shared" si="23"/>
        <v/>
      </c>
    </row>
    <row r="226" spans="1:7" ht="16.5" customHeight="1">
      <c r="A226" s="3" t="str">
        <f t="shared" si="19"/>
        <v/>
      </c>
      <c r="B226" s="4" t="str">
        <f t="shared" si="20"/>
        <v/>
      </c>
      <c r="C226" s="2" t="str">
        <f t="shared" si="21"/>
        <v/>
      </c>
      <c r="D226" s="14" t="str">
        <f t="shared" si="18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2"/>
        <v/>
      </c>
      <c r="G226" s="14" t="str">
        <f t="shared" si="23"/>
        <v/>
      </c>
    </row>
    <row r="227" spans="1:7" ht="16.5" customHeight="1">
      <c r="A227" s="3" t="str">
        <f t="shared" si="19"/>
        <v/>
      </c>
      <c r="B227" s="4" t="str">
        <f t="shared" si="20"/>
        <v/>
      </c>
      <c r="C227" s="2" t="str">
        <f t="shared" si="21"/>
        <v/>
      </c>
      <c r="D227" s="14" t="str">
        <f t="shared" si="18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2"/>
        <v/>
      </c>
      <c r="G227" s="14" t="str">
        <f t="shared" si="23"/>
        <v/>
      </c>
    </row>
    <row r="228" spans="1:7" ht="16.5" customHeight="1">
      <c r="A228" s="3" t="str">
        <f t="shared" si="19"/>
        <v/>
      </c>
      <c r="B228" s="4" t="str">
        <f t="shared" si="20"/>
        <v/>
      </c>
      <c r="C228" s="2" t="str">
        <f t="shared" si="21"/>
        <v/>
      </c>
      <c r="D228" s="14" t="str">
        <f t="shared" si="18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2"/>
        <v/>
      </c>
      <c r="G228" s="14" t="str">
        <f t="shared" si="23"/>
        <v/>
      </c>
    </row>
    <row r="229" spans="1:7" ht="16.5" customHeight="1">
      <c r="A229" s="3" t="str">
        <f t="shared" si="19"/>
        <v/>
      </c>
      <c r="B229" s="4" t="str">
        <f t="shared" si="20"/>
        <v/>
      </c>
      <c r="C229" s="2" t="str">
        <f t="shared" si="21"/>
        <v/>
      </c>
      <c r="D229" s="14" t="str">
        <f t="shared" si="18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2"/>
        <v/>
      </c>
      <c r="G229" s="14" t="str">
        <f t="shared" si="23"/>
        <v/>
      </c>
    </row>
    <row r="230" spans="1:7" ht="16.5" customHeight="1">
      <c r="A230" s="3" t="str">
        <f t="shared" si="19"/>
        <v/>
      </c>
      <c r="B230" s="4" t="str">
        <f t="shared" si="20"/>
        <v/>
      </c>
      <c r="C230" s="2" t="str">
        <f t="shared" si="21"/>
        <v/>
      </c>
      <c r="D230" s="14" t="str">
        <f t="shared" si="18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2"/>
        <v/>
      </c>
      <c r="G230" s="14" t="str">
        <f t="shared" si="23"/>
        <v/>
      </c>
    </row>
    <row r="231" spans="1:7" ht="16.5" customHeight="1">
      <c r="A231" s="3" t="str">
        <f t="shared" si="19"/>
        <v/>
      </c>
      <c r="B231" s="4" t="str">
        <f t="shared" si="20"/>
        <v/>
      </c>
      <c r="C231" s="2" t="str">
        <f t="shared" si="21"/>
        <v/>
      </c>
      <c r="D231" s="14" t="str">
        <f t="shared" si="18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2"/>
        <v/>
      </c>
      <c r="G231" s="14" t="str">
        <f t="shared" si="23"/>
        <v/>
      </c>
    </row>
    <row r="232" spans="1:7" ht="16.5" customHeight="1">
      <c r="A232" s="3" t="str">
        <f t="shared" si="19"/>
        <v/>
      </c>
      <c r="B232" s="4" t="str">
        <f t="shared" si="20"/>
        <v/>
      </c>
      <c r="C232" s="2" t="str">
        <f t="shared" si="21"/>
        <v/>
      </c>
      <c r="D232" s="14" t="str">
        <f t="shared" si="18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2"/>
        <v/>
      </c>
      <c r="G232" s="14" t="str">
        <f t="shared" si="23"/>
        <v/>
      </c>
    </row>
    <row r="233" spans="1:7" ht="16.5" customHeight="1">
      <c r="A233" s="3" t="str">
        <f t="shared" si="19"/>
        <v/>
      </c>
      <c r="B233" s="4" t="str">
        <f t="shared" si="20"/>
        <v/>
      </c>
      <c r="C233" s="2" t="str">
        <f t="shared" si="21"/>
        <v/>
      </c>
      <c r="D233" s="14" t="str">
        <f t="shared" si="18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2"/>
        <v/>
      </c>
      <c r="G233" s="14" t="str">
        <f t="shared" si="23"/>
        <v/>
      </c>
    </row>
    <row r="234" spans="1:7" ht="16.5" customHeight="1">
      <c r="A234" s="3" t="str">
        <f t="shared" si="19"/>
        <v/>
      </c>
      <c r="B234" s="4" t="str">
        <f t="shared" si="20"/>
        <v/>
      </c>
      <c r="C234" s="2" t="str">
        <f t="shared" si="21"/>
        <v/>
      </c>
      <c r="D234" s="14" t="str">
        <f t="shared" si="18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2"/>
        <v/>
      </c>
      <c r="G234" s="14" t="str">
        <f t="shared" si="23"/>
        <v/>
      </c>
    </row>
    <row r="235" spans="1:7" ht="16.5" customHeight="1">
      <c r="A235" s="3" t="str">
        <f t="shared" si="19"/>
        <v/>
      </c>
      <c r="B235" s="4" t="str">
        <f t="shared" si="20"/>
        <v/>
      </c>
      <c r="C235" s="2" t="str">
        <f t="shared" si="21"/>
        <v/>
      </c>
      <c r="D235" s="14" t="str">
        <f t="shared" si="18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2"/>
        <v/>
      </c>
      <c r="G235" s="14" t="str">
        <f t="shared" si="23"/>
        <v/>
      </c>
    </row>
    <row r="236" spans="1:7" ht="16.5" customHeight="1">
      <c r="A236" s="3" t="str">
        <f t="shared" si="19"/>
        <v/>
      </c>
      <c r="B236" s="4" t="str">
        <f t="shared" si="20"/>
        <v/>
      </c>
      <c r="C236" s="2" t="str">
        <f t="shared" si="21"/>
        <v/>
      </c>
      <c r="D236" s="14" t="str">
        <f t="shared" si="18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2"/>
        <v/>
      </c>
      <c r="G236" s="14" t="str">
        <f t="shared" si="23"/>
        <v/>
      </c>
    </row>
    <row r="237" spans="1:7" ht="16.5" customHeight="1">
      <c r="A237" s="3" t="str">
        <f t="shared" si="19"/>
        <v/>
      </c>
      <c r="B237" s="4" t="str">
        <f t="shared" si="20"/>
        <v/>
      </c>
      <c r="C237" s="2" t="str">
        <f t="shared" si="21"/>
        <v/>
      </c>
      <c r="D237" s="14" t="str">
        <f t="shared" si="18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2"/>
        <v/>
      </c>
      <c r="G237" s="14" t="str">
        <f t="shared" si="23"/>
        <v/>
      </c>
    </row>
    <row r="238" spans="1:7" ht="16.5" customHeight="1">
      <c r="A238" s="3" t="str">
        <f t="shared" si="19"/>
        <v/>
      </c>
      <c r="B238" s="4" t="str">
        <f t="shared" si="20"/>
        <v/>
      </c>
      <c r="C238" s="2" t="str">
        <f t="shared" si="21"/>
        <v/>
      </c>
      <c r="D238" s="14" t="str">
        <f t="shared" si="18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2"/>
        <v/>
      </c>
      <c r="G238" s="14" t="str">
        <f t="shared" si="23"/>
        <v/>
      </c>
    </row>
    <row r="239" spans="1:7" ht="16.5" customHeight="1">
      <c r="A239" s="3" t="str">
        <f t="shared" si="19"/>
        <v/>
      </c>
      <c r="B239" s="4" t="str">
        <f t="shared" si="20"/>
        <v/>
      </c>
      <c r="C239" s="2" t="str">
        <f t="shared" si="21"/>
        <v/>
      </c>
      <c r="D239" s="14" t="str">
        <f t="shared" si="18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2"/>
        <v/>
      </c>
      <c r="G239" s="14" t="str">
        <f t="shared" si="23"/>
        <v/>
      </c>
    </row>
    <row r="240" spans="1:7" ht="16.5" customHeight="1">
      <c r="A240" s="3" t="str">
        <f t="shared" si="19"/>
        <v/>
      </c>
      <c r="B240" s="4" t="str">
        <f t="shared" si="20"/>
        <v/>
      </c>
      <c r="C240" s="2" t="str">
        <f t="shared" si="21"/>
        <v/>
      </c>
      <c r="D240" s="14" t="str">
        <f t="shared" si="18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2"/>
        <v/>
      </c>
      <c r="G240" s="14" t="str">
        <f t="shared" si="23"/>
        <v/>
      </c>
    </row>
    <row r="241" spans="1:7" ht="16.5" customHeight="1">
      <c r="A241" s="3" t="str">
        <f t="shared" si="19"/>
        <v/>
      </c>
      <c r="B241" s="4" t="str">
        <f t="shared" si="20"/>
        <v/>
      </c>
      <c r="C241" s="2" t="str">
        <f t="shared" si="21"/>
        <v/>
      </c>
      <c r="D241" s="14" t="str">
        <f t="shared" si="18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2"/>
        <v/>
      </c>
      <c r="G241" s="14" t="str">
        <f t="shared" si="23"/>
        <v/>
      </c>
    </row>
    <row r="242" spans="1:7" ht="16.5" customHeight="1">
      <c r="A242" s="3" t="str">
        <f t="shared" si="19"/>
        <v/>
      </c>
      <c r="B242" s="4" t="str">
        <f t="shared" si="20"/>
        <v/>
      </c>
      <c r="C242" s="2" t="str">
        <f t="shared" si="21"/>
        <v/>
      </c>
      <c r="D242" s="14" t="str">
        <f t="shared" si="18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2"/>
        <v/>
      </c>
      <c r="G242" s="14" t="str">
        <f t="shared" si="23"/>
        <v/>
      </c>
    </row>
    <row r="243" spans="1:7" ht="16.5" customHeight="1">
      <c r="A243" s="3" t="str">
        <f t="shared" si="19"/>
        <v/>
      </c>
      <c r="B243" s="4" t="str">
        <f t="shared" si="20"/>
        <v/>
      </c>
      <c r="C243" s="2" t="str">
        <f t="shared" si="21"/>
        <v/>
      </c>
      <c r="D243" s="14" t="str">
        <f t="shared" si="18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2"/>
        <v/>
      </c>
      <c r="G243" s="14" t="str">
        <f t="shared" si="23"/>
        <v/>
      </c>
    </row>
    <row r="244" spans="1:7" ht="16.5" customHeight="1">
      <c r="A244" s="3" t="str">
        <f t="shared" si="19"/>
        <v/>
      </c>
      <c r="B244" s="4" t="str">
        <f t="shared" si="20"/>
        <v/>
      </c>
      <c r="C244" s="2" t="str">
        <f t="shared" si="21"/>
        <v/>
      </c>
      <c r="D244" s="14" t="str">
        <f t="shared" si="18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2"/>
        <v/>
      </c>
      <c r="G244" s="14" t="str">
        <f t="shared" si="23"/>
        <v/>
      </c>
    </row>
    <row r="245" spans="1:7" ht="16.5" customHeight="1">
      <c r="A245" s="3" t="str">
        <f t="shared" si="19"/>
        <v/>
      </c>
      <c r="B245" s="4" t="str">
        <f t="shared" si="20"/>
        <v/>
      </c>
      <c r="C245" s="2" t="str">
        <f t="shared" si="21"/>
        <v/>
      </c>
      <c r="D245" s="14" t="str">
        <f t="shared" si="18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2"/>
        <v/>
      </c>
      <c r="G245" s="14" t="str">
        <f t="shared" si="23"/>
        <v/>
      </c>
    </row>
    <row r="246" spans="1:7" ht="16.5" customHeight="1">
      <c r="A246" s="3" t="str">
        <f t="shared" si="19"/>
        <v/>
      </c>
      <c r="B246" s="4" t="str">
        <f t="shared" si="20"/>
        <v/>
      </c>
      <c r="C246" s="2" t="str">
        <f t="shared" si="21"/>
        <v/>
      </c>
      <c r="D246" s="14" t="str">
        <f t="shared" si="18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2"/>
        <v/>
      </c>
      <c r="G246" s="14" t="str">
        <f t="shared" si="23"/>
        <v/>
      </c>
    </row>
    <row r="247" spans="1:7" ht="16.5" customHeight="1">
      <c r="A247" s="3" t="str">
        <f t="shared" si="19"/>
        <v/>
      </c>
      <c r="B247" s="4" t="str">
        <f t="shared" si="20"/>
        <v/>
      </c>
      <c r="C247" s="2" t="str">
        <f t="shared" si="21"/>
        <v/>
      </c>
      <c r="D247" s="14" t="str">
        <f t="shared" si="18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2"/>
        <v/>
      </c>
      <c r="G247" s="14" t="str">
        <f t="shared" si="23"/>
        <v/>
      </c>
    </row>
    <row r="248" spans="1:7" ht="16.5" customHeight="1">
      <c r="A248" s="3" t="str">
        <f t="shared" si="19"/>
        <v/>
      </c>
      <c r="B248" s="4" t="str">
        <f t="shared" si="20"/>
        <v/>
      </c>
      <c r="C248" s="2" t="str">
        <f t="shared" si="21"/>
        <v/>
      </c>
      <c r="D248" s="14" t="str">
        <f t="shared" si="18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2"/>
        <v/>
      </c>
      <c r="G248" s="14" t="str">
        <f t="shared" si="23"/>
        <v/>
      </c>
    </row>
    <row r="249" spans="1:7" ht="16.5" customHeight="1">
      <c r="A249" s="3" t="str">
        <f t="shared" si="19"/>
        <v/>
      </c>
      <c r="B249" s="4" t="str">
        <f t="shared" si="20"/>
        <v/>
      </c>
      <c r="C249" s="2" t="str">
        <f t="shared" si="21"/>
        <v/>
      </c>
      <c r="D249" s="14" t="str">
        <f t="shared" si="18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2"/>
        <v/>
      </c>
      <c r="G249" s="14" t="str">
        <f t="shared" si="23"/>
        <v/>
      </c>
    </row>
    <row r="250" spans="1:7" ht="16.5" customHeight="1">
      <c r="A250" s="3" t="str">
        <f t="shared" si="19"/>
        <v/>
      </c>
      <c r="B250" s="4" t="str">
        <f t="shared" si="20"/>
        <v/>
      </c>
      <c r="C250" s="2" t="str">
        <f t="shared" si="21"/>
        <v/>
      </c>
      <c r="D250" s="14" t="str">
        <f t="shared" si="18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2"/>
        <v/>
      </c>
      <c r="G250" s="14" t="str">
        <f t="shared" si="23"/>
        <v/>
      </c>
    </row>
    <row r="251" spans="1:7" ht="16.5" customHeight="1">
      <c r="A251" s="17" t="str">
        <f t="shared" si="19"/>
        <v/>
      </c>
      <c r="B251" s="18" t="str">
        <f t="shared" si="20"/>
        <v/>
      </c>
      <c r="C251" s="6" t="str">
        <f t="shared" si="21"/>
        <v/>
      </c>
      <c r="D251" s="19" t="str">
        <f t="shared" si="18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2"/>
        <v/>
      </c>
      <c r="G251" s="19" t="str">
        <f t="shared" si="23"/>
        <v/>
      </c>
    </row>
    <row r="252" spans="1:7" ht="16.5" customHeight="1">
      <c r="A252" s="3" t="str">
        <f t="shared" si="19"/>
        <v/>
      </c>
      <c r="B252" s="4" t="str">
        <f t="shared" si="20"/>
        <v/>
      </c>
      <c r="C252" s="2" t="str">
        <f t="shared" si="21"/>
        <v/>
      </c>
      <c r="D252" s="14" t="str">
        <f t="shared" si="18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2"/>
        <v/>
      </c>
      <c r="G252" s="14" t="str">
        <f t="shared" si="23"/>
        <v/>
      </c>
    </row>
    <row r="253" spans="1:7" ht="16.5" customHeight="1">
      <c r="A253" s="3" t="str">
        <f t="shared" si="19"/>
        <v/>
      </c>
      <c r="B253" s="4" t="str">
        <f t="shared" si="20"/>
        <v/>
      </c>
      <c r="C253" s="2" t="str">
        <f t="shared" si="21"/>
        <v/>
      </c>
      <c r="D253" s="14" t="str">
        <f t="shared" si="18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2"/>
        <v/>
      </c>
      <c r="G253" s="14" t="str">
        <f t="shared" si="23"/>
        <v/>
      </c>
    </row>
    <row r="254" spans="1:7" ht="16.5" customHeight="1">
      <c r="A254" s="3" t="str">
        <f t="shared" si="19"/>
        <v/>
      </c>
      <c r="B254" s="4" t="str">
        <f t="shared" si="20"/>
        <v/>
      </c>
      <c r="C254" s="2" t="str">
        <f t="shared" si="21"/>
        <v/>
      </c>
      <c r="D254" s="14" t="str">
        <f t="shared" si="18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2"/>
        <v/>
      </c>
      <c r="G254" s="14" t="str">
        <f t="shared" si="23"/>
        <v/>
      </c>
    </row>
    <row r="255" spans="1:7" ht="16.5" customHeight="1">
      <c r="A255" s="3" t="str">
        <f t="shared" si="19"/>
        <v/>
      </c>
      <c r="B255" s="4" t="str">
        <f t="shared" si="20"/>
        <v/>
      </c>
      <c r="C255" s="2" t="str">
        <f t="shared" si="21"/>
        <v/>
      </c>
      <c r="D255" s="14" t="str">
        <f t="shared" si="18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2"/>
        <v/>
      </c>
      <c r="G255" s="14" t="str">
        <f t="shared" si="23"/>
        <v/>
      </c>
    </row>
    <row r="256" spans="1:7" ht="16.5" customHeight="1">
      <c r="A256" s="3" t="str">
        <f t="shared" si="19"/>
        <v/>
      </c>
      <c r="B256" s="4" t="str">
        <f t="shared" si="20"/>
        <v/>
      </c>
      <c r="C256" s="2" t="str">
        <f t="shared" si="21"/>
        <v/>
      </c>
      <c r="D256" s="14" t="str">
        <f t="shared" si="18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2"/>
        <v/>
      </c>
      <c r="G256" s="14" t="str">
        <f t="shared" si="23"/>
        <v/>
      </c>
    </row>
    <row r="257" spans="1:7" ht="16.5" customHeight="1">
      <c r="A257" s="3" t="str">
        <f t="shared" si="19"/>
        <v/>
      </c>
      <c r="B257" s="4" t="str">
        <f t="shared" si="20"/>
        <v/>
      </c>
      <c r="C257" s="2" t="str">
        <f t="shared" si="21"/>
        <v/>
      </c>
      <c r="D257" s="14" t="str">
        <f t="shared" si="18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2"/>
        <v/>
      </c>
      <c r="G257" s="14" t="str">
        <f t="shared" si="23"/>
        <v/>
      </c>
    </row>
    <row r="258" spans="1:7" ht="16.5" customHeight="1">
      <c r="A258" s="3" t="str">
        <f t="shared" si="19"/>
        <v/>
      </c>
      <c r="B258" s="4" t="str">
        <f t="shared" si="20"/>
        <v/>
      </c>
      <c r="C258" s="2" t="str">
        <f t="shared" si="21"/>
        <v/>
      </c>
      <c r="D258" s="14" t="str">
        <f t="shared" si="18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2"/>
        <v/>
      </c>
      <c r="G258" s="14" t="str">
        <f t="shared" si="23"/>
        <v/>
      </c>
    </row>
    <row r="259" spans="1:7" ht="16.5" customHeight="1">
      <c r="A259" s="3" t="str">
        <f t="shared" si="19"/>
        <v/>
      </c>
      <c r="B259" s="4" t="str">
        <f t="shared" si="20"/>
        <v/>
      </c>
      <c r="C259" s="2" t="str">
        <f t="shared" si="21"/>
        <v/>
      </c>
      <c r="D259" s="14" t="str">
        <f t="shared" si="18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2"/>
        <v/>
      </c>
      <c r="G259" s="14" t="str">
        <f t="shared" si="23"/>
        <v/>
      </c>
    </row>
    <row r="260" spans="1:7" ht="16.5" customHeight="1">
      <c r="A260" s="3" t="str">
        <f t="shared" si="19"/>
        <v/>
      </c>
      <c r="B260" s="4" t="str">
        <f t="shared" si="20"/>
        <v/>
      </c>
      <c r="C260" s="2" t="str">
        <f t="shared" si="21"/>
        <v/>
      </c>
      <c r="D260" s="14" t="str">
        <f t="shared" ref="D260:D300" si="24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2"/>
        <v/>
      </c>
      <c r="G260" s="14" t="str">
        <f t="shared" si="23"/>
        <v/>
      </c>
    </row>
    <row r="261" spans="1:7" ht="16.5" customHeight="1">
      <c r="A261" s="3" t="str">
        <f t="shared" si="19"/>
        <v/>
      </c>
      <c r="B261" s="4" t="str">
        <f t="shared" si="20"/>
        <v/>
      </c>
      <c r="C261" s="2" t="str">
        <f t="shared" si="21"/>
        <v/>
      </c>
      <c r="D261" s="14" t="str">
        <f t="shared" si="24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2"/>
        <v/>
      </c>
      <c r="G261" s="14" t="str">
        <f t="shared" si="23"/>
        <v/>
      </c>
    </row>
    <row r="262" spans="1:7" ht="16.5" customHeight="1">
      <c r="A262" s="3" t="str">
        <f t="shared" si="19"/>
        <v/>
      </c>
      <c r="B262" s="4" t="str">
        <f t="shared" si="20"/>
        <v/>
      </c>
      <c r="C262" s="2" t="str">
        <f t="shared" si="21"/>
        <v/>
      </c>
      <c r="D262" s="14" t="str">
        <f t="shared" si="24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2"/>
        <v/>
      </c>
      <c r="G262" s="14" t="str">
        <f t="shared" si="23"/>
        <v/>
      </c>
    </row>
    <row r="263" spans="1:7" ht="16.5" customHeight="1">
      <c r="A263" s="3" t="str">
        <f t="shared" si="19"/>
        <v/>
      </c>
      <c r="B263" s="4" t="str">
        <f t="shared" si="20"/>
        <v/>
      </c>
      <c r="C263" s="2" t="str">
        <f t="shared" si="21"/>
        <v/>
      </c>
      <c r="D263" s="14" t="str">
        <f t="shared" si="24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5">IF(B263&lt;&gt;"",D263+E263,"")</f>
        <v/>
      </c>
      <c r="G263" s="14" t="str">
        <f t="shared" si="23"/>
        <v/>
      </c>
    </row>
    <row r="264" spans="1:7" ht="16.5" customHeight="1">
      <c r="A264" s="3" t="str">
        <f t="shared" si="19"/>
        <v/>
      </c>
      <c r="B264" s="4" t="str">
        <f t="shared" si="20"/>
        <v/>
      </c>
      <c r="C264" s="2" t="str">
        <f t="shared" si="21"/>
        <v/>
      </c>
      <c r="D264" s="14" t="str">
        <f t="shared" si="24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5"/>
        <v/>
      </c>
      <c r="G264" s="14" t="str">
        <f t="shared" si="23"/>
        <v/>
      </c>
    </row>
    <row r="265" spans="1:7" ht="16.5" customHeight="1">
      <c r="A265" s="3" t="str">
        <f t="shared" si="19"/>
        <v/>
      </c>
      <c r="B265" s="4" t="str">
        <f t="shared" si="20"/>
        <v/>
      </c>
      <c r="C265" s="2" t="str">
        <f t="shared" si="21"/>
        <v/>
      </c>
      <c r="D265" s="14" t="str">
        <f t="shared" si="24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5"/>
        <v/>
      </c>
      <c r="G265" s="14" t="str">
        <f t="shared" si="23"/>
        <v/>
      </c>
    </row>
    <row r="266" spans="1:7" ht="16.5" customHeight="1">
      <c r="A266" s="3" t="str">
        <f t="shared" si="19"/>
        <v/>
      </c>
      <c r="B266" s="4" t="str">
        <f t="shared" si="20"/>
        <v/>
      </c>
      <c r="C266" s="2" t="str">
        <f t="shared" si="21"/>
        <v/>
      </c>
      <c r="D266" s="14" t="str">
        <f t="shared" si="24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5"/>
        <v/>
      </c>
      <c r="G266" s="14" t="str">
        <f t="shared" si="23"/>
        <v/>
      </c>
    </row>
    <row r="267" spans="1:7" ht="16.5" customHeight="1">
      <c r="A267" s="3" t="str">
        <f t="shared" ref="A267:A300" si="26">IF(B266&lt;$D$5,DATE(YEAR(A266),MONTH(A266)+1,DAY(A266)),IF(B266=$D$5,"Tổng",""))</f>
        <v/>
      </c>
      <c r="B267" s="4" t="str">
        <f t="shared" ref="B267:B300" si="27">IF(B266&lt;$D$5,B266+1,"")</f>
        <v/>
      </c>
      <c r="C267" s="2" t="str">
        <f t="shared" si="21"/>
        <v/>
      </c>
      <c r="D267" s="14" t="str">
        <f t="shared" si="24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5"/>
        <v/>
      </c>
      <c r="G267" s="14" t="str">
        <f t="shared" si="23"/>
        <v/>
      </c>
    </row>
    <row r="268" spans="1:7" ht="16.5" customHeight="1">
      <c r="A268" s="3" t="str">
        <f t="shared" si="26"/>
        <v/>
      </c>
      <c r="B268" s="4" t="str">
        <f t="shared" si="27"/>
        <v/>
      </c>
      <c r="C268" s="2" t="str">
        <f t="shared" ref="C268:C296" si="28">IF(B268&lt;&gt;"",A268-A267,"")</f>
        <v/>
      </c>
      <c r="D268" s="14" t="str">
        <f t="shared" si="24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5"/>
        <v/>
      </c>
      <c r="G268" s="14" t="str">
        <f t="shared" si="23"/>
        <v/>
      </c>
    </row>
    <row r="269" spans="1:7" ht="16.5" customHeight="1">
      <c r="A269" s="3" t="str">
        <f t="shared" si="26"/>
        <v/>
      </c>
      <c r="B269" s="4" t="str">
        <f t="shared" si="27"/>
        <v/>
      </c>
      <c r="C269" s="2" t="str">
        <f t="shared" si="28"/>
        <v/>
      </c>
      <c r="D269" s="14" t="str">
        <f t="shared" si="24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5"/>
        <v/>
      </c>
      <c r="G269" s="14" t="str">
        <f t="shared" ref="G269:G281" si="29">IF($B269&lt;&gt;"",G268-D269,"")</f>
        <v/>
      </c>
    </row>
    <row r="270" spans="1:7" ht="16.5" customHeight="1">
      <c r="A270" s="3" t="str">
        <f t="shared" si="26"/>
        <v/>
      </c>
      <c r="B270" s="4" t="str">
        <f t="shared" si="27"/>
        <v/>
      </c>
      <c r="C270" s="2" t="str">
        <f t="shared" si="28"/>
        <v/>
      </c>
      <c r="D270" s="14" t="str">
        <f t="shared" si="24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5"/>
        <v/>
      </c>
      <c r="G270" s="14" t="str">
        <f t="shared" si="29"/>
        <v/>
      </c>
    </row>
    <row r="271" spans="1:7" ht="16.5" customHeight="1">
      <c r="A271" s="3" t="str">
        <f t="shared" si="26"/>
        <v/>
      </c>
      <c r="B271" s="4" t="str">
        <f t="shared" si="27"/>
        <v/>
      </c>
      <c r="C271" s="2" t="str">
        <f t="shared" si="28"/>
        <v/>
      </c>
      <c r="D271" s="14" t="str">
        <f t="shared" si="24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5"/>
        <v/>
      </c>
      <c r="G271" s="14" t="str">
        <f t="shared" si="29"/>
        <v/>
      </c>
    </row>
    <row r="272" spans="1:7" ht="16.5" customHeight="1">
      <c r="A272" s="3" t="str">
        <f t="shared" si="26"/>
        <v/>
      </c>
      <c r="B272" s="4" t="str">
        <f t="shared" si="27"/>
        <v/>
      </c>
      <c r="C272" s="2" t="str">
        <f t="shared" si="28"/>
        <v/>
      </c>
      <c r="D272" s="14" t="str">
        <f t="shared" si="24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29"/>
        <v/>
      </c>
    </row>
    <row r="273" spans="1:7" ht="16.5" customHeight="1">
      <c r="A273" s="3" t="str">
        <f t="shared" si="26"/>
        <v/>
      </c>
      <c r="B273" s="4" t="str">
        <f t="shared" si="27"/>
        <v/>
      </c>
      <c r="C273" s="2" t="str">
        <f t="shared" si="28"/>
        <v/>
      </c>
      <c r="D273" s="14" t="str">
        <f t="shared" si="24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29"/>
        <v/>
      </c>
    </row>
    <row r="274" spans="1:7" ht="16.5" customHeight="1">
      <c r="A274" s="3" t="str">
        <f t="shared" si="26"/>
        <v/>
      </c>
      <c r="B274" s="4" t="str">
        <f t="shared" si="27"/>
        <v/>
      </c>
      <c r="C274" s="2" t="str">
        <f t="shared" si="28"/>
        <v/>
      </c>
      <c r="D274" s="14" t="str">
        <f t="shared" si="24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29"/>
        <v/>
      </c>
    </row>
    <row r="275" spans="1:7" ht="16.5" customHeight="1">
      <c r="A275" s="3" t="str">
        <f t="shared" si="26"/>
        <v/>
      </c>
      <c r="B275" s="4" t="str">
        <f t="shared" si="27"/>
        <v/>
      </c>
      <c r="C275" s="2" t="str">
        <f t="shared" si="28"/>
        <v/>
      </c>
      <c r="D275" s="14" t="str">
        <f t="shared" si="24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29"/>
        <v/>
      </c>
    </row>
    <row r="276" spans="1:7" ht="16.5" customHeight="1">
      <c r="A276" s="3" t="str">
        <f t="shared" si="26"/>
        <v/>
      </c>
      <c r="B276" s="4" t="str">
        <f t="shared" si="27"/>
        <v/>
      </c>
      <c r="C276" s="2" t="str">
        <f t="shared" si="28"/>
        <v/>
      </c>
      <c r="D276" s="14" t="str">
        <f t="shared" si="24"/>
        <v/>
      </c>
      <c r="G276" s="14" t="str">
        <f t="shared" si="29"/>
        <v/>
      </c>
    </row>
    <row r="277" spans="1:7" ht="16.5" customHeight="1">
      <c r="A277" s="3" t="str">
        <f t="shared" si="26"/>
        <v/>
      </c>
      <c r="B277" s="4" t="str">
        <f t="shared" si="27"/>
        <v/>
      </c>
      <c r="C277" s="2" t="str">
        <f t="shared" si="28"/>
        <v/>
      </c>
      <c r="D277" s="14" t="str">
        <f t="shared" si="24"/>
        <v/>
      </c>
      <c r="G277" s="14" t="str">
        <f t="shared" si="29"/>
        <v/>
      </c>
    </row>
    <row r="278" spans="1:7" ht="16.5" customHeight="1">
      <c r="A278" s="3" t="str">
        <f t="shared" si="26"/>
        <v/>
      </c>
      <c r="B278" s="4" t="str">
        <f t="shared" si="27"/>
        <v/>
      </c>
      <c r="C278" s="2" t="str">
        <f t="shared" si="28"/>
        <v/>
      </c>
      <c r="D278" s="14" t="str">
        <f t="shared" si="24"/>
        <v/>
      </c>
      <c r="G278" s="14" t="str">
        <f t="shared" si="29"/>
        <v/>
      </c>
    </row>
    <row r="279" spans="1:7" ht="16.5" customHeight="1">
      <c r="A279" s="3" t="str">
        <f t="shared" si="26"/>
        <v/>
      </c>
      <c r="B279" s="4" t="str">
        <f t="shared" si="27"/>
        <v/>
      </c>
      <c r="C279" s="2" t="str">
        <f t="shared" si="28"/>
        <v/>
      </c>
      <c r="D279" s="14" t="str">
        <f t="shared" si="24"/>
        <v/>
      </c>
      <c r="G279" s="14" t="str">
        <f t="shared" si="29"/>
        <v/>
      </c>
    </row>
    <row r="280" spans="1:7" ht="16.5" customHeight="1">
      <c r="A280" s="3" t="str">
        <f t="shared" si="26"/>
        <v/>
      </c>
      <c r="B280" s="4" t="str">
        <f t="shared" si="27"/>
        <v/>
      </c>
      <c r="C280" s="2" t="str">
        <f t="shared" si="28"/>
        <v/>
      </c>
      <c r="D280" s="14" t="str">
        <f t="shared" si="24"/>
        <v/>
      </c>
      <c r="G280" s="14" t="str">
        <f t="shared" si="29"/>
        <v/>
      </c>
    </row>
    <row r="281" spans="1:7" ht="16.5" customHeight="1">
      <c r="A281" s="3" t="str">
        <f t="shared" si="26"/>
        <v/>
      </c>
      <c r="B281" s="4" t="str">
        <f t="shared" si="27"/>
        <v/>
      </c>
      <c r="C281" s="2" t="str">
        <f t="shared" si="28"/>
        <v/>
      </c>
      <c r="D281" s="14" t="str">
        <f t="shared" si="24"/>
        <v/>
      </c>
      <c r="G281" s="14" t="str">
        <f t="shared" si="29"/>
        <v/>
      </c>
    </row>
    <row r="282" spans="1:7" ht="16.5" customHeight="1">
      <c r="A282" s="3" t="str">
        <f t="shared" si="26"/>
        <v/>
      </c>
      <c r="B282" s="4" t="str">
        <f t="shared" si="27"/>
        <v/>
      </c>
      <c r="C282" s="2" t="str">
        <f t="shared" si="28"/>
        <v/>
      </c>
      <c r="D282" s="14" t="str">
        <f t="shared" si="24"/>
        <v/>
      </c>
      <c r="G282" s="14" t="str">
        <f>IF($B282&lt;&gt;"",G281-D282,"")</f>
        <v/>
      </c>
    </row>
    <row r="283" spans="1:7" ht="16.5" customHeight="1">
      <c r="A283" s="3" t="str">
        <f t="shared" si="26"/>
        <v/>
      </c>
      <c r="B283" s="4" t="str">
        <f t="shared" si="27"/>
        <v/>
      </c>
      <c r="C283" s="2" t="str">
        <f t="shared" si="28"/>
        <v/>
      </c>
      <c r="D283" s="14" t="str">
        <f t="shared" si="24"/>
        <v/>
      </c>
      <c r="G283" s="14" t="str">
        <f t="shared" ref="G283:G296" si="30">IF($B283&lt;&gt;"",G282-D283,"")</f>
        <v/>
      </c>
    </row>
    <row r="284" spans="1:7" ht="16.5" customHeight="1">
      <c r="A284" s="3" t="str">
        <f t="shared" si="26"/>
        <v/>
      </c>
      <c r="B284" s="4" t="str">
        <f t="shared" si="27"/>
        <v/>
      </c>
      <c r="C284" s="2" t="str">
        <f t="shared" si="28"/>
        <v/>
      </c>
      <c r="D284" s="14" t="str">
        <f t="shared" si="24"/>
        <v/>
      </c>
      <c r="G284" s="14" t="str">
        <f t="shared" si="30"/>
        <v/>
      </c>
    </row>
    <row r="285" spans="1:7" ht="16.5" customHeight="1">
      <c r="A285" s="3" t="str">
        <f t="shared" si="26"/>
        <v/>
      </c>
      <c r="B285" s="4" t="str">
        <f t="shared" si="27"/>
        <v/>
      </c>
      <c r="C285" s="2" t="str">
        <f t="shared" si="28"/>
        <v/>
      </c>
      <c r="D285" s="14" t="str">
        <f t="shared" si="24"/>
        <v/>
      </c>
      <c r="G285" s="14" t="str">
        <f t="shared" si="30"/>
        <v/>
      </c>
    </row>
    <row r="286" spans="1:7" ht="16.5" customHeight="1">
      <c r="A286" s="3" t="str">
        <f t="shared" si="26"/>
        <v/>
      </c>
      <c r="B286" s="4" t="str">
        <f t="shared" si="27"/>
        <v/>
      </c>
      <c r="C286" s="2" t="str">
        <f t="shared" si="28"/>
        <v/>
      </c>
      <c r="D286" s="14" t="str">
        <f t="shared" si="24"/>
        <v/>
      </c>
      <c r="G286" s="14" t="str">
        <f t="shared" si="30"/>
        <v/>
      </c>
    </row>
    <row r="287" spans="1:7" ht="16.5" customHeight="1">
      <c r="A287" s="3" t="str">
        <f t="shared" si="26"/>
        <v/>
      </c>
      <c r="B287" s="4" t="str">
        <f t="shared" si="27"/>
        <v/>
      </c>
      <c r="C287" s="2" t="str">
        <f t="shared" si="28"/>
        <v/>
      </c>
      <c r="D287" s="14" t="str">
        <f t="shared" si="24"/>
        <v/>
      </c>
      <c r="G287" s="14" t="str">
        <f t="shared" si="30"/>
        <v/>
      </c>
    </row>
    <row r="288" spans="1:7" ht="16.5" customHeight="1">
      <c r="A288" s="3" t="str">
        <f t="shared" si="26"/>
        <v/>
      </c>
      <c r="B288" s="4" t="str">
        <f t="shared" si="27"/>
        <v/>
      </c>
      <c r="C288" s="2" t="str">
        <f t="shared" si="28"/>
        <v/>
      </c>
      <c r="D288" s="14" t="str">
        <f t="shared" si="24"/>
        <v/>
      </c>
      <c r="G288" s="14" t="str">
        <f t="shared" si="30"/>
        <v/>
      </c>
    </row>
    <row r="289" spans="1:7" ht="16.5" customHeight="1">
      <c r="A289" s="3" t="str">
        <f t="shared" si="26"/>
        <v/>
      </c>
      <c r="B289" s="4" t="str">
        <f t="shared" si="27"/>
        <v/>
      </c>
      <c r="C289" s="2" t="str">
        <f t="shared" si="28"/>
        <v/>
      </c>
      <c r="D289" s="14" t="str">
        <f t="shared" si="24"/>
        <v/>
      </c>
      <c r="G289" s="14" t="str">
        <f t="shared" si="30"/>
        <v/>
      </c>
    </row>
    <row r="290" spans="1:7" ht="16.5" customHeight="1">
      <c r="A290" s="3" t="str">
        <f t="shared" si="26"/>
        <v/>
      </c>
      <c r="B290" s="4" t="str">
        <f t="shared" si="27"/>
        <v/>
      </c>
      <c r="C290" s="2" t="str">
        <f t="shared" si="28"/>
        <v/>
      </c>
      <c r="D290" s="14" t="str">
        <f t="shared" si="24"/>
        <v/>
      </c>
      <c r="G290" s="14" t="str">
        <f t="shared" si="30"/>
        <v/>
      </c>
    </row>
    <row r="291" spans="1:7" ht="16.5" customHeight="1">
      <c r="A291" s="3" t="str">
        <f t="shared" si="26"/>
        <v/>
      </c>
      <c r="B291" s="4" t="str">
        <f t="shared" si="27"/>
        <v/>
      </c>
      <c r="C291" s="2" t="str">
        <f t="shared" si="28"/>
        <v/>
      </c>
      <c r="D291" s="14" t="str">
        <f t="shared" si="24"/>
        <v/>
      </c>
      <c r="G291" s="14" t="str">
        <f t="shared" si="30"/>
        <v/>
      </c>
    </row>
    <row r="292" spans="1:7" ht="16.5" customHeight="1">
      <c r="A292" s="3" t="str">
        <f t="shared" si="26"/>
        <v/>
      </c>
      <c r="B292" s="4" t="str">
        <f t="shared" si="27"/>
        <v/>
      </c>
      <c r="C292" s="2" t="str">
        <f t="shared" si="28"/>
        <v/>
      </c>
      <c r="D292" s="14" t="str">
        <f t="shared" si="24"/>
        <v/>
      </c>
      <c r="G292" s="14" t="str">
        <f t="shared" si="30"/>
        <v/>
      </c>
    </row>
    <row r="293" spans="1:7" ht="16.5" customHeight="1">
      <c r="A293" s="3" t="str">
        <f t="shared" si="26"/>
        <v/>
      </c>
      <c r="B293" s="4" t="str">
        <f t="shared" si="27"/>
        <v/>
      </c>
      <c r="C293" s="2" t="str">
        <f t="shared" si="28"/>
        <v/>
      </c>
      <c r="D293" s="14" t="str">
        <f t="shared" si="24"/>
        <v/>
      </c>
      <c r="G293" s="14" t="str">
        <f t="shared" si="30"/>
        <v/>
      </c>
    </row>
    <row r="294" spans="1:7" ht="16.5" customHeight="1">
      <c r="A294" s="3" t="str">
        <f t="shared" si="26"/>
        <v/>
      </c>
      <c r="B294" s="4" t="str">
        <f t="shared" si="27"/>
        <v/>
      </c>
      <c r="C294" s="2" t="str">
        <f t="shared" si="28"/>
        <v/>
      </c>
      <c r="D294" s="14" t="str">
        <f t="shared" si="24"/>
        <v/>
      </c>
      <c r="G294" s="14" t="str">
        <f t="shared" si="30"/>
        <v/>
      </c>
    </row>
    <row r="295" spans="1:7" ht="16.5" customHeight="1">
      <c r="A295" s="3" t="str">
        <f t="shared" si="26"/>
        <v/>
      </c>
      <c r="B295" s="4" t="str">
        <f t="shared" si="27"/>
        <v/>
      </c>
      <c r="C295" s="2" t="str">
        <f t="shared" si="28"/>
        <v/>
      </c>
      <c r="D295" s="14" t="str">
        <f t="shared" si="24"/>
        <v/>
      </c>
      <c r="G295" s="14" t="str">
        <f t="shared" si="30"/>
        <v/>
      </c>
    </row>
    <row r="296" spans="1:7" ht="16.5" customHeight="1">
      <c r="A296" s="3" t="str">
        <f t="shared" si="26"/>
        <v/>
      </c>
      <c r="B296" s="4" t="str">
        <f t="shared" si="27"/>
        <v/>
      </c>
      <c r="C296" s="2" t="str">
        <f t="shared" si="28"/>
        <v/>
      </c>
      <c r="D296" s="14" t="str">
        <f t="shared" si="24"/>
        <v/>
      </c>
      <c r="G296" s="14" t="str">
        <f t="shared" si="30"/>
        <v/>
      </c>
    </row>
    <row r="297" spans="1:7" ht="16.5" customHeight="1">
      <c r="A297" s="3" t="str">
        <f t="shared" si="26"/>
        <v/>
      </c>
      <c r="B297" s="4" t="str">
        <f t="shared" si="27"/>
        <v/>
      </c>
      <c r="C297" s="2" t="str">
        <f>IF(B297&lt;&gt;"",A297-A296,"")</f>
        <v/>
      </c>
      <c r="D297" s="14" t="str">
        <f t="shared" si="24"/>
        <v/>
      </c>
    </row>
    <row r="298" spans="1:7" ht="16.5" customHeight="1">
      <c r="A298" s="3" t="str">
        <f t="shared" si="26"/>
        <v/>
      </c>
      <c r="B298" s="4" t="str">
        <f t="shared" si="27"/>
        <v/>
      </c>
      <c r="C298" s="2" t="str">
        <f t="shared" ref="C298:C300" si="31">IF(B298&lt;&gt;"",A298-A297,"")</f>
        <v/>
      </c>
      <c r="D298" s="14" t="str">
        <f t="shared" si="24"/>
        <v/>
      </c>
    </row>
    <row r="299" spans="1:7" ht="16.5" customHeight="1">
      <c r="A299" s="3" t="str">
        <f t="shared" si="26"/>
        <v/>
      </c>
      <c r="B299" s="4" t="str">
        <f t="shared" si="27"/>
        <v/>
      </c>
      <c r="C299" s="2" t="str">
        <f t="shared" si="31"/>
        <v/>
      </c>
      <c r="D299" s="14" t="str">
        <f t="shared" si="24"/>
        <v/>
      </c>
    </row>
    <row r="300" spans="1:7" ht="16.5" customHeight="1">
      <c r="A300" s="3" t="str">
        <f t="shared" si="26"/>
        <v/>
      </c>
      <c r="B300" s="4" t="str">
        <f t="shared" si="27"/>
        <v/>
      </c>
      <c r="C300" s="2" t="str">
        <f t="shared" si="31"/>
        <v/>
      </c>
      <c r="D300" s="14" t="str">
        <f t="shared" si="24"/>
        <v/>
      </c>
    </row>
  </sheetData>
  <mergeCells count="13">
    <mergeCell ref="A8:F8"/>
    <mergeCell ref="A1:G1"/>
    <mergeCell ref="A2:C2"/>
    <mergeCell ref="D2:G2"/>
    <mergeCell ref="A3:C3"/>
    <mergeCell ref="E3:G3"/>
    <mergeCell ref="A4:C4"/>
    <mergeCell ref="E4:F4"/>
    <mergeCell ref="A5:C5"/>
    <mergeCell ref="E5:F5"/>
    <mergeCell ref="A6:C6"/>
    <mergeCell ref="E6:F6"/>
    <mergeCell ref="E7:F7"/>
  </mergeCells>
  <dataValidations count="1">
    <dataValidation type="list" allowBlank="1" showInputMessage="1" showErrorMessage="1" sqref="D5" xr:uid="{00000000-0002-0000-0C00-000000000000}">
      <formula1>$L$5:$L$12</formula1>
    </dataValidation>
  </dataValidations>
  <pageMargins left="0.54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3850-A281-4A6B-9C37-7CE04DBB3DB5}">
  <sheetPr codeName="Sheet32"/>
  <dimension ref="A1:L300"/>
  <sheetViews>
    <sheetView workbookViewId="0">
      <selection activeCell="I14" sqref="I14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9.140625" style="1"/>
    <col min="9" max="9" width="9.85546875" style="1" bestFit="1" customWidth="1"/>
    <col min="10" max="10" width="13.85546875" style="54" bestFit="1" customWidth="1"/>
    <col min="11" max="11" width="12.85546875" style="1" customWidth="1"/>
    <col min="12" max="12" width="3.28515625" style="125" customWidth="1"/>
    <col min="13" max="16384" width="9.140625" style="1"/>
  </cols>
  <sheetData>
    <row r="1" spans="1:12" ht="16.5" customHeight="1">
      <c r="A1" s="778" t="s">
        <v>9</v>
      </c>
      <c r="B1" s="778"/>
      <c r="C1" s="778"/>
      <c r="D1" s="778"/>
      <c r="E1" s="778"/>
      <c r="F1" s="778"/>
      <c r="G1" s="778"/>
    </row>
    <row r="2" spans="1:12" ht="16.5" customHeight="1">
      <c r="A2" s="779" t="s">
        <v>15</v>
      </c>
      <c r="B2" s="779"/>
      <c r="C2" s="779"/>
      <c r="D2" s="780"/>
      <c r="E2" s="780"/>
      <c r="F2" s="780"/>
      <c r="G2" s="780"/>
    </row>
    <row r="3" spans="1:12" ht="16.5" customHeight="1">
      <c r="A3" s="781" t="s">
        <v>36</v>
      </c>
      <c r="B3" s="781"/>
      <c r="C3" s="781"/>
      <c r="D3" s="70">
        <f>'Thuế chấp'!$D$3</f>
        <v>846040000</v>
      </c>
      <c r="E3" s="782"/>
      <c r="F3" s="782"/>
      <c r="G3" s="782"/>
    </row>
    <row r="4" spans="1:12" ht="16.5" customHeight="1">
      <c r="A4" s="776" t="s">
        <v>8</v>
      </c>
      <c r="B4" s="776"/>
      <c r="C4" s="776"/>
      <c r="D4" s="123">
        <f>'Thuế chấp'!$D$4</f>
        <v>761436000</v>
      </c>
      <c r="E4" s="777" t="s">
        <v>12</v>
      </c>
      <c r="F4" s="777"/>
      <c r="G4" s="24">
        <v>12</v>
      </c>
    </row>
    <row r="5" spans="1:12" ht="16.5" customHeight="1">
      <c r="A5" s="776" t="s">
        <v>7</v>
      </c>
      <c r="B5" s="776"/>
      <c r="C5" s="776"/>
      <c r="D5" s="124">
        <v>72</v>
      </c>
      <c r="E5" s="777" t="s">
        <v>11</v>
      </c>
      <c r="F5" s="777"/>
      <c r="G5" s="25">
        <v>0.11</v>
      </c>
      <c r="L5" s="125">
        <v>12</v>
      </c>
    </row>
    <row r="6" spans="1:12" ht="16.5" customHeight="1">
      <c r="A6" s="776" t="s">
        <v>6</v>
      </c>
      <c r="B6" s="776"/>
      <c r="C6" s="776"/>
      <c r="D6" s="58">
        <f>BG03Y!D6</f>
        <v>6.9000000000000006E-2</v>
      </c>
      <c r="E6" s="777" t="s">
        <v>10</v>
      </c>
      <c r="F6" s="777"/>
      <c r="G6" s="69">
        <f ca="1">'Thuế chấp'!G6</f>
        <v>45958</v>
      </c>
      <c r="L6" s="125">
        <v>24</v>
      </c>
    </row>
    <row r="7" spans="1:12" ht="16.5" customHeight="1">
      <c r="A7" s="28"/>
      <c r="B7" s="29"/>
      <c r="C7" s="30"/>
      <c r="D7" s="31"/>
      <c r="E7" s="964" t="s">
        <v>13</v>
      </c>
      <c r="F7" s="965"/>
      <c r="G7" s="124"/>
      <c r="L7" s="125">
        <v>36</v>
      </c>
    </row>
    <row r="8" spans="1:12" ht="16.5" customHeight="1">
      <c r="A8" s="788">
        <f>D5</f>
        <v>72</v>
      </c>
      <c r="B8" s="788"/>
      <c r="C8" s="788"/>
      <c r="D8" s="788"/>
      <c r="E8" s="788"/>
      <c r="F8" s="788"/>
      <c r="G8" s="166" t="s">
        <v>138</v>
      </c>
      <c r="L8" s="125">
        <v>48</v>
      </c>
    </row>
    <row r="9" spans="1:12" s="6" customFormat="1" ht="16.5" customHeight="1">
      <c r="A9" s="22" t="s">
        <v>2</v>
      </c>
      <c r="B9" s="23" t="s">
        <v>0</v>
      </c>
      <c r="C9" s="23" t="s">
        <v>1</v>
      </c>
      <c r="D9" s="23" t="s">
        <v>3</v>
      </c>
      <c r="E9" s="22" t="s">
        <v>4</v>
      </c>
      <c r="F9" s="47" t="s">
        <v>14</v>
      </c>
      <c r="G9" s="23" t="s">
        <v>5</v>
      </c>
      <c r="J9" s="138"/>
      <c r="L9" s="126">
        <v>60</v>
      </c>
    </row>
    <row r="10" spans="1:12" ht="16.5" customHeight="1">
      <c r="A10" s="7">
        <f ca="1">$G$6</f>
        <v>45958</v>
      </c>
      <c r="B10" s="8">
        <v>0</v>
      </c>
      <c r="C10" s="9"/>
      <c r="D10" s="10"/>
      <c r="E10" s="11"/>
      <c r="F10" s="48"/>
      <c r="G10" s="12">
        <f>$D4-D10</f>
        <v>761436000</v>
      </c>
      <c r="J10" s="56"/>
      <c r="K10" s="54"/>
      <c r="L10" s="125">
        <v>72</v>
      </c>
    </row>
    <row r="11" spans="1:12" ht="16.5" customHeight="1">
      <c r="A11" s="7">
        <f t="shared" ref="A11:A74" ca="1" si="0">IF(B10&lt;$D$5,DATE(YEAR(A10),MONTH(A10)+1,DAY(A10)),IF(B10=$D$5,"Tổng",""))</f>
        <v>45989</v>
      </c>
      <c r="B11" s="8">
        <f t="shared" ref="B11:B74" si="1">IF(B10&lt;$D$5,B10+1,"")</f>
        <v>1</v>
      </c>
      <c r="C11" s="9">
        <f ca="1">IF(B11&lt;&gt;"",A11-A10,"")</f>
        <v>31</v>
      </c>
      <c r="D11" s="12">
        <f>IF($B10&lt;$D$5,IF(B10&lt;$G$7,0,$D$4/($D$5-$G$7)),IF($B10=$D$5,$D$4,""))</f>
        <v>10575500</v>
      </c>
      <c r="E11" s="13">
        <f ca="1">IF(AND($B11&lt;&gt;"",$B11&lt;=$G$4),$G10*C11*$D$6/360,IF(B11&lt;&gt;"",$G10*C11*$G$5/360,IF(AND(B10&lt;&gt;"",B10=$D$5),SUM($E$10:E10),"")))</f>
        <v>4524198.9000000004</v>
      </c>
      <c r="F11" s="49">
        <f ca="1">IF(D11&lt;&gt;"",D11+E11,"")</f>
        <v>15099698.9</v>
      </c>
      <c r="G11" s="12">
        <f>IF($B11&lt;&gt;"",G10-D11,"")</f>
        <v>750860500</v>
      </c>
      <c r="I11" s="14"/>
      <c r="L11" s="125">
        <v>84</v>
      </c>
    </row>
    <row r="12" spans="1:12" ht="16.5" customHeight="1">
      <c r="A12" s="7">
        <f t="shared" ca="1" si="0"/>
        <v>46019</v>
      </c>
      <c r="B12" s="8">
        <f t="shared" si="1"/>
        <v>2</v>
      </c>
      <c r="C12" s="9">
        <f t="shared" ref="C12:C75" ca="1" si="2">IF(B12&lt;&gt;"",A12-A11,"")</f>
        <v>30</v>
      </c>
      <c r="D12" s="12">
        <f>IF($B11&lt;$D$5,IF(B11&lt;$G$7,0,$D$4/($D$5-$G$7)),IF($B11=$D$5,$D$4,""))</f>
        <v>10575500</v>
      </c>
      <c r="E12" s="13">
        <f ca="1">IF(AND($B12&lt;&gt;"",$B12&lt;=$G$4),$G11*C12*$D$6/360,IF(B12&lt;&gt;"",$G11*C12*$G$5/360,IF(AND(B11&lt;&gt;"",B11=$D$5),SUM($E$10:E11),"")))</f>
        <v>4317447.8750000009</v>
      </c>
      <c r="F12" s="49">
        <f ca="1">IF(D12&lt;&gt;"",D12+E12,"")</f>
        <v>14892947.875</v>
      </c>
      <c r="G12" s="12">
        <f>IF($B12&lt;&gt;"",G11-D12,"")</f>
        <v>740285000</v>
      </c>
      <c r="L12" s="125">
        <v>96</v>
      </c>
    </row>
    <row r="13" spans="1:12" ht="16.5" customHeight="1">
      <c r="A13" s="7">
        <f t="shared" ca="1" si="0"/>
        <v>46050</v>
      </c>
      <c r="B13" s="8">
        <f t="shared" si="1"/>
        <v>3</v>
      </c>
      <c r="C13" s="9">
        <f t="shared" ca="1" si="2"/>
        <v>31</v>
      </c>
      <c r="D13" s="12">
        <f>IF($B12&lt;$D$5,IF(B12&lt;$G$7,0,$D$4/($D$5-$G$7)),IF($B12=$D$5,$D$4,""))</f>
        <v>10575500</v>
      </c>
      <c r="E13" s="13">
        <f ca="1">IF(AND($B13&lt;&gt;"",$B13&lt;=$G$4),$G12*C13*$D$6/360,IF(B13&lt;&gt;"",$G12*C13*$G$5/360,IF(AND(B12&lt;&gt;"",B12=$D$5),SUM($E$10:E12),"")))</f>
        <v>4398526.708333334</v>
      </c>
      <c r="F13" s="49">
        <f t="shared" ref="F13:F76" ca="1" si="3">IF(D13&lt;&gt;"",D13+E13,"")</f>
        <v>14974026.708333334</v>
      </c>
      <c r="G13" s="12">
        <f t="shared" ref="G13:G76" si="4">IF($B13&lt;&gt;"",G12-D13,"")</f>
        <v>729709500</v>
      </c>
    </row>
    <row r="14" spans="1:12" ht="16.5" customHeight="1">
      <c r="A14" s="7">
        <f t="shared" ca="1" si="0"/>
        <v>46081</v>
      </c>
      <c r="B14" s="8">
        <f t="shared" si="1"/>
        <v>4</v>
      </c>
      <c r="C14" s="9">
        <f t="shared" ca="1" si="2"/>
        <v>31</v>
      </c>
      <c r="D14" s="12">
        <f>IF($B13&lt;$D$5,IF(B13&lt;$G$7,0,$D$4/($D$5-$G$7)),IF($B13=$D$5,$D$4,""))</f>
        <v>10575500</v>
      </c>
      <c r="E14" s="13">
        <f ca="1">IF(AND($B14&lt;&gt;"",$B14&lt;=$G$4),$G13*C14*$D$6/360,IF(B14&lt;&gt;"",$G13*C14*$G$5/360,IF(AND(B13&lt;&gt;"",B13=$D$5),SUM($E$10:E13),"")))</f>
        <v>4335690.6125000007</v>
      </c>
      <c r="F14" s="49">
        <f t="shared" ca="1" si="3"/>
        <v>14911190.612500001</v>
      </c>
      <c r="G14" s="12">
        <f t="shared" si="4"/>
        <v>719134000</v>
      </c>
    </row>
    <row r="15" spans="1:12" ht="16.5" customHeight="1">
      <c r="A15" s="7">
        <f t="shared" ca="1" si="0"/>
        <v>46109</v>
      </c>
      <c r="B15" s="8">
        <f t="shared" si="1"/>
        <v>5</v>
      </c>
      <c r="C15" s="9">
        <f t="shared" ca="1" si="2"/>
        <v>28</v>
      </c>
      <c r="D15" s="12">
        <f t="shared" ref="D15:D78" si="5">IF($B14&lt;$D$5,IF(B14&lt;$G$7,0,$D$4/($D$5-$G$7)),IF($B14=$D$5,$D$4,""))</f>
        <v>10575500</v>
      </c>
      <c r="E15" s="13">
        <f ca="1">IF(AND($B15&lt;&gt;"",$B15&lt;=$G$4),$G14*C15*$D$6/360,IF(B15&lt;&gt;"",$G14*C15*$G$5/360,IF(AND(B14&lt;&gt;"",B14=$D$5),SUM($E$10:E14),"")))</f>
        <v>3859352.4666666668</v>
      </c>
      <c r="F15" s="49">
        <f t="shared" ca="1" si="3"/>
        <v>14434852.466666667</v>
      </c>
      <c r="G15" s="12">
        <f t="shared" si="4"/>
        <v>708558500</v>
      </c>
    </row>
    <row r="16" spans="1:12" ht="16.5" customHeight="1">
      <c r="A16" s="7">
        <f t="shared" ca="1" si="0"/>
        <v>46140</v>
      </c>
      <c r="B16" s="8">
        <f t="shared" si="1"/>
        <v>6</v>
      </c>
      <c r="C16" s="9">
        <f t="shared" ca="1" si="2"/>
        <v>31</v>
      </c>
      <c r="D16" s="12">
        <f t="shared" si="5"/>
        <v>10575500</v>
      </c>
      <c r="E16" s="13">
        <f ca="1">IF(AND($B16&lt;&gt;"",$B16&lt;=$G$4),$G15*C16*$D$6/360,IF(B16&lt;&gt;"",$G15*C16*$G$5/360,IF(AND(B15&lt;&gt;"",B15=$D$5),SUM($E$10:E15),"")))</f>
        <v>4210018.4208333343</v>
      </c>
      <c r="F16" s="49">
        <f t="shared" ca="1" si="3"/>
        <v>14785518.420833334</v>
      </c>
      <c r="G16" s="12">
        <f t="shared" si="4"/>
        <v>697983000</v>
      </c>
    </row>
    <row r="17" spans="1:12" ht="16.5" customHeight="1">
      <c r="A17" s="7">
        <f t="shared" ca="1" si="0"/>
        <v>46170</v>
      </c>
      <c r="B17" s="8">
        <f t="shared" si="1"/>
        <v>7</v>
      </c>
      <c r="C17" s="9">
        <f t="shared" ca="1" si="2"/>
        <v>30</v>
      </c>
      <c r="D17" s="12">
        <f t="shared" si="5"/>
        <v>10575500</v>
      </c>
      <c r="E17" s="13">
        <f ca="1">IF(AND($B17&lt;&gt;"",$B17&lt;=$G$4),$G16*C17*$D$6/360,IF(B17&lt;&gt;"",$G16*C17*$G$5/360,IF(AND(B16&lt;&gt;"",B16=$D$5),SUM($E$10:E16),"")))</f>
        <v>4013402.2500000005</v>
      </c>
      <c r="F17" s="49">
        <f t="shared" ca="1" si="3"/>
        <v>14588902.25</v>
      </c>
      <c r="G17" s="12">
        <f t="shared" si="4"/>
        <v>687407500</v>
      </c>
      <c r="I17" s="14"/>
    </row>
    <row r="18" spans="1:12" ht="16.5" customHeight="1">
      <c r="A18" s="7">
        <f t="shared" ca="1" si="0"/>
        <v>46201</v>
      </c>
      <c r="B18" s="8">
        <f t="shared" si="1"/>
        <v>8</v>
      </c>
      <c r="C18" s="9">
        <f t="shared" ca="1" si="2"/>
        <v>31</v>
      </c>
      <c r="D18" s="12">
        <f t="shared" si="5"/>
        <v>10575500</v>
      </c>
      <c r="E18" s="13">
        <f ca="1">IF(AND($B18&lt;&gt;"",$B18&lt;=$G$4),$G17*C18*$D$6/360,IF(B18&lt;&gt;"",$G17*C18*$G$5/360,IF(AND(B17&lt;&gt;"",B17=$D$5),SUM($E$10:E17),"")))</f>
        <v>4084346.2291666674</v>
      </c>
      <c r="F18" s="49">
        <f t="shared" ca="1" si="3"/>
        <v>14659846.229166668</v>
      </c>
      <c r="G18" s="12">
        <f t="shared" si="4"/>
        <v>676832000</v>
      </c>
    </row>
    <row r="19" spans="1:12" ht="16.5" customHeight="1">
      <c r="A19" s="7">
        <f t="shared" ca="1" si="0"/>
        <v>46231</v>
      </c>
      <c r="B19" s="8">
        <f t="shared" si="1"/>
        <v>9</v>
      </c>
      <c r="C19" s="9">
        <f t="shared" ca="1" si="2"/>
        <v>30</v>
      </c>
      <c r="D19" s="12">
        <f t="shared" si="5"/>
        <v>10575500</v>
      </c>
      <c r="E19" s="13">
        <f ca="1">IF(AND($B19&lt;&gt;"",$B19&lt;=$G$4),$G18*C19*$D$6/360,IF(B19&lt;&gt;"",$G18*C19*$G$5/360,IF(AND(B18&lt;&gt;"",B18=$D$5),SUM($E$10:E18),"")))</f>
        <v>3891784</v>
      </c>
      <c r="F19" s="49">
        <f t="shared" ca="1" si="3"/>
        <v>14467284</v>
      </c>
      <c r="G19" s="12">
        <f t="shared" si="4"/>
        <v>666256500</v>
      </c>
    </row>
    <row r="20" spans="1:12" ht="16.5" customHeight="1">
      <c r="A20" s="7">
        <f t="shared" ca="1" si="0"/>
        <v>46262</v>
      </c>
      <c r="B20" s="8">
        <f t="shared" si="1"/>
        <v>10</v>
      </c>
      <c r="C20" s="9">
        <f t="shared" ca="1" si="2"/>
        <v>31</v>
      </c>
      <c r="D20" s="12">
        <f t="shared" si="5"/>
        <v>10575500</v>
      </c>
      <c r="E20" s="13">
        <f ca="1">IF(AND($B20&lt;&gt;"",$B20&lt;=$G$4),$G19*C20*$D$6/360,IF(B20&lt;&gt;"",$G19*C20*$G$5/360,IF(AND(B19&lt;&gt;"",B19=$D$5),SUM($E$10:E19),"")))</f>
        <v>3958674.0375000001</v>
      </c>
      <c r="F20" s="49">
        <f t="shared" ca="1" si="3"/>
        <v>14534174.0375</v>
      </c>
      <c r="G20" s="12">
        <f t="shared" si="4"/>
        <v>655681000</v>
      </c>
    </row>
    <row r="21" spans="1:12" ht="16.5" customHeight="1">
      <c r="A21" s="7">
        <f t="shared" ca="1" si="0"/>
        <v>46293</v>
      </c>
      <c r="B21" s="8">
        <f t="shared" si="1"/>
        <v>11</v>
      </c>
      <c r="C21" s="9">
        <f t="shared" ca="1" si="2"/>
        <v>31</v>
      </c>
      <c r="D21" s="12">
        <f t="shared" si="5"/>
        <v>10575500</v>
      </c>
      <c r="E21" s="13">
        <f ca="1">IF(AND($B21&lt;&gt;"",$B21&lt;=$G$4),$G20*C21*$D$6/360,IF(B21&lt;&gt;"",$G20*C21*$G$5/360,IF(AND(B20&lt;&gt;"",B20=$D$5),SUM($E$10:E20),"")))</f>
        <v>3895837.9416666669</v>
      </c>
      <c r="F21" s="49">
        <f t="shared" ca="1" si="3"/>
        <v>14471337.941666666</v>
      </c>
      <c r="G21" s="12">
        <f t="shared" si="4"/>
        <v>645105500</v>
      </c>
    </row>
    <row r="22" spans="1:12" ht="16.5" customHeight="1">
      <c r="A22" s="7">
        <f t="shared" ca="1" si="0"/>
        <v>46323</v>
      </c>
      <c r="B22" s="8">
        <f t="shared" si="1"/>
        <v>12</v>
      </c>
      <c r="C22" s="9">
        <f t="shared" ca="1" si="2"/>
        <v>30</v>
      </c>
      <c r="D22" s="12">
        <f t="shared" si="5"/>
        <v>10575500</v>
      </c>
      <c r="E22" s="13">
        <f ca="1">IF(AND($B22&lt;&gt;"",$B22&lt;=$G$4),$G21*C22*$D$6/360,IF(B22&lt;&gt;"",$G21*C22*$G$5/360,IF(AND(B21&lt;&gt;"",B21=$D$5),SUM($E$10:E21),"")))</f>
        <v>3709356.625</v>
      </c>
      <c r="F22" s="49">
        <f t="shared" ca="1" si="3"/>
        <v>14284856.625</v>
      </c>
      <c r="G22" s="12">
        <f t="shared" si="4"/>
        <v>634530000</v>
      </c>
    </row>
    <row r="23" spans="1:12" ht="16.5" customHeight="1">
      <c r="A23" s="7">
        <f t="shared" ca="1" si="0"/>
        <v>46354</v>
      </c>
      <c r="B23" s="8">
        <f t="shared" si="1"/>
        <v>13</v>
      </c>
      <c r="C23" s="9">
        <f t="shared" ca="1" si="2"/>
        <v>31</v>
      </c>
      <c r="D23" s="12">
        <f t="shared" si="5"/>
        <v>10575500</v>
      </c>
      <c r="E23" s="13">
        <f ca="1">IF(AND($B23&lt;&gt;"",$B23&lt;=$G$4),$G22*C23*$D$6/360,IF(B23&lt;&gt;"",$G22*C23*$G$5/360,IF(AND(B22&lt;&gt;"",B22=$D$5),SUM($E$10:E22),"")))</f>
        <v>6010409.166666667</v>
      </c>
      <c r="F23" s="49">
        <f t="shared" ca="1" si="3"/>
        <v>16585909.166666668</v>
      </c>
      <c r="G23" s="12">
        <f t="shared" si="4"/>
        <v>623954500</v>
      </c>
    </row>
    <row r="24" spans="1:12" ht="16.5" customHeight="1">
      <c r="A24" s="7">
        <f t="shared" ca="1" si="0"/>
        <v>46384</v>
      </c>
      <c r="B24" s="8">
        <f t="shared" si="1"/>
        <v>14</v>
      </c>
      <c r="C24" s="9">
        <f t="shared" ca="1" si="2"/>
        <v>30</v>
      </c>
      <c r="D24" s="12">
        <f t="shared" si="5"/>
        <v>10575500</v>
      </c>
      <c r="E24" s="13">
        <f ca="1">IF(AND($B24&lt;&gt;"",$B24&lt;=$G$4),$G23*C24*$D$6/360,IF(B24&lt;&gt;"",$G23*C24*$G$5/360,IF(AND(B23&lt;&gt;"",B23=$D$5),SUM($E$10:E23),"")))</f>
        <v>5719582.916666667</v>
      </c>
      <c r="F24" s="49">
        <f t="shared" ca="1" si="3"/>
        <v>16295082.916666668</v>
      </c>
      <c r="G24" s="12">
        <f t="shared" si="4"/>
        <v>613379000</v>
      </c>
    </row>
    <row r="25" spans="1:12" ht="16.5" customHeight="1">
      <c r="A25" s="7">
        <f t="shared" ca="1" si="0"/>
        <v>46415</v>
      </c>
      <c r="B25" s="8">
        <f t="shared" si="1"/>
        <v>15</v>
      </c>
      <c r="C25" s="9">
        <f t="shared" ca="1" si="2"/>
        <v>31</v>
      </c>
      <c r="D25" s="12">
        <f t="shared" si="5"/>
        <v>10575500</v>
      </c>
      <c r="E25" s="13">
        <f ca="1">IF(AND($B25&lt;&gt;"",$B25&lt;=$G$4),$G24*C25*$D$6/360,IF(B25&lt;&gt;"",$G24*C25*$G$5/360,IF(AND(B24&lt;&gt;"",B24=$D$5),SUM($E$10:E24),"")))</f>
        <v>5810062.194444444</v>
      </c>
      <c r="F25" s="49">
        <f t="shared" ca="1" si="3"/>
        <v>16385562.194444444</v>
      </c>
      <c r="G25" s="12">
        <f t="shared" si="4"/>
        <v>602803500</v>
      </c>
    </row>
    <row r="26" spans="1:12" ht="16.5" customHeight="1">
      <c r="A26" s="7">
        <f t="shared" ca="1" si="0"/>
        <v>46446</v>
      </c>
      <c r="B26" s="8">
        <f t="shared" si="1"/>
        <v>16</v>
      </c>
      <c r="C26" s="9">
        <f t="shared" ca="1" si="2"/>
        <v>31</v>
      </c>
      <c r="D26" s="12">
        <f t="shared" si="5"/>
        <v>10575500</v>
      </c>
      <c r="E26" s="13">
        <f ca="1">IF(AND($B26&lt;&gt;"",$B26&lt;=$G$4),$G25*C26*$D$6/360,IF(B26&lt;&gt;"",$G25*C26*$G$5/360,IF(AND(B25&lt;&gt;"",B25=$D$5),SUM($E$10:E25),"")))</f>
        <v>5709888.708333333</v>
      </c>
      <c r="F26" s="49">
        <f t="shared" ca="1" si="3"/>
        <v>16285388.708333332</v>
      </c>
      <c r="G26" s="12">
        <f t="shared" si="4"/>
        <v>592228000</v>
      </c>
    </row>
    <row r="27" spans="1:12" ht="16.5" customHeight="1">
      <c r="A27" s="7">
        <f t="shared" ca="1" si="0"/>
        <v>46474</v>
      </c>
      <c r="B27" s="8">
        <f t="shared" si="1"/>
        <v>17</v>
      </c>
      <c r="C27" s="9">
        <f t="shared" ca="1" si="2"/>
        <v>28</v>
      </c>
      <c r="D27" s="12">
        <f t="shared" si="5"/>
        <v>10575500</v>
      </c>
      <c r="E27" s="13">
        <f ca="1">IF(AND($B27&lt;&gt;"",$B27&lt;=$G$4),$G26*C27*$D$6/360,IF(B27&lt;&gt;"",$G26*C27*$G$5/360,IF(AND(B26&lt;&gt;"",B26=$D$5),SUM($E$10:E26),"")))</f>
        <v>5066839.555555556</v>
      </c>
      <c r="F27" s="49">
        <f t="shared" ca="1" si="3"/>
        <v>15642339.555555556</v>
      </c>
      <c r="G27" s="12">
        <f t="shared" si="4"/>
        <v>581652500</v>
      </c>
    </row>
    <row r="28" spans="1:12" ht="16.5" customHeight="1">
      <c r="A28" s="7">
        <f t="shared" ca="1" si="0"/>
        <v>46505</v>
      </c>
      <c r="B28" s="8">
        <f t="shared" si="1"/>
        <v>18</v>
      </c>
      <c r="C28" s="9">
        <f t="shared" ca="1" si="2"/>
        <v>31</v>
      </c>
      <c r="D28" s="12">
        <f t="shared" si="5"/>
        <v>10575500</v>
      </c>
      <c r="E28" s="13">
        <f ca="1">IF(AND($B28&lt;&gt;"",$B28&lt;=$G$4),$G27*C28*$D$6/360,IF(B28&lt;&gt;"",$G27*C28*$G$5/360,IF(AND(B27&lt;&gt;"",B27=$D$5),SUM($E$10:E27),"")))</f>
        <v>5509541.736111111</v>
      </c>
      <c r="F28" s="49">
        <f t="shared" ca="1" si="3"/>
        <v>16085041.736111112</v>
      </c>
      <c r="G28" s="12">
        <f t="shared" si="4"/>
        <v>571077000</v>
      </c>
    </row>
    <row r="29" spans="1:12" s="60" customFormat="1" ht="16.5" customHeight="1">
      <c r="A29" s="62">
        <f t="shared" ca="1" si="0"/>
        <v>46535</v>
      </c>
      <c r="B29" s="63">
        <f t="shared" si="1"/>
        <v>19</v>
      </c>
      <c r="C29" s="64">
        <f t="shared" ca="1" si="2"/>
        <v>30</v>
      </c>
      <c r="D29" s="65">
        <f t="shared" si="5"/>
        <v>10575500</v>
      </c>
      <c r="E29" s="66">
        <f ca="1">IF(AND($B29&lt;&gt;"",$B29&lt;=$G$4),$G28*C29*$D$6/360,IF(B29&lt;&gt;"",$G28*C29*$G$5/360,IF(AND(B28&lt;&gt;"",B28=$D$5),SUM($E$10:E28),"")))</f>
        <v>5234872.5</v>
      </c>
      <c r="F29" s="67">
        <f t="shared" ca="1" si="3"/>
        <v>15810372.5</v>
      </c>
      <c r="G29" s="65">
        <f t="shared" si="4"/>
        <v>560501500</v>
      </c>
      <c r="J29" s="74"/>
      <c r="L29" s="125"/>
    </row>
    <row r="30" spans="1:12" ht="16.5" customHeight="1">
      <c r="A30" s="7">
        <f t="shared" ca="1" si="0"/>
        <v>46566</v>
      </c>
      <c r="B30" s="8">
        <f t="shared" si="1"/>
        <v>20</v>
      </c>
      <c r="C30" s="9">
        <f t="shared" ca="1" si="2"/>
        <v>31</v>
      </c>
      <c r="D30" s="12">
        <f t="shared" si="5"/>
        <v>10575500</v>
      </c>
      <c r="E30" s="13">
        <f ca="1">IF(AND($B30&lt;&gt;"",$B30&lt;=$G$4),$G29*C30*$D$6/360,IF(B30&lt;&gt;"",$G29*C30*$G$5/360,IF(AND(B29&lt;&gt;"",B29=$D$5),SUM($E$10:E29),"")))</f>
        <v>5309194.763888889</v>
      </c>
      <c r="F30" s="49">
        <f t="shared" ca="1" si="3"/>
        <v>15884694.763888888</v>
      </c>
      <c r="G30" s="12">
        <f t="shared" si="4"/>
        <v>549926000</v>
      </c>
    </row>
    <row r="31" spans="1:12" ht="16.5" customHeight="1">
      <c r="A31" s="7">
        <f t="shared" ca="1" si="0"/>
        <v>46596</v>
      </c>
      <c r="B31" s="8">
        <f t="shared" si="1"/>
        <v>21</v>
      </c>
      <c r="C31" s="9">
        <f t="shared" ca="1" si="2"/>
        <v>30</v>
      </c>
      <c r="D31" s="12">
        <f t="shared" si="5"/>
        <v>10575500</v>
      </c>
      <c r="E31" s="13">
        <f ca="1">IF(AND($B31&lt;&gt;"",$B31&lt;=$G$4),$G30*C31*$D$6/360,IF(B31&lt;&gt;"",$G30*C31*$G$5/360,IF(AND(B30&lt;&gt;"",B30=$D$5),SUM($E$10:E30),"")))</f>
        <v>5040988.333333333</v>
      </c>
      <c r="F31" s="49">
        <f t="shared" ca="1" si="3"/>
        <v>15616488.333333332</v>
      </c>
      <c r="G31" s="12">
        <f t="shared" si="4"/>
        <v>539350500</v>
      </c>
    </row>
    <row r="32" spans="1:12" ht="16.5" customHeight="1">
      <c r="A32" s="7">
        <f t="shared" ca="1" si="0"/>
        <v>46627</v>
      </c>
      <c r="B32" s="8">
        <f t="shared" si="1"/>
        <v>22</v>
      </c>
      <c r="C32" s="9">
        <f t="shared" ca="1" si="2"/>
        <v>31</v>
      </c>
      <c r="D32" s="12">
        <f t="shared" si="5"/>
        <v>10575500</v>
      </c>
      <c r="E32" s="13">
        <f ca="1">IF(AND($B32&lt;&gt;"",$B32&lt;=$G$4),$G31*C32*$D$6/360,IF(B32&lt;&gt;"",$G31*C32*$G$5/360,IF(AND(B31&lt;&gt;"",B31=$D$5),SUM($E$10:E31),"")))</f>
        <v>5108847.791666667</v>
      </c>
      <c r="F32" s="49">
        <f t="shared" ca="1" si="3"/>
        <v>15684347.791666668</v>
      </c>
      <c r="G32" s="12">
        <f t="shared" si="4"/>
        <v>528775000</v>
      </c>
    </row>
    <row r="33" spans="1:7" ht="16.5" customHeight="1">
      <c r="A33" s="7">
        <f t="shared" ca="1" si="0"/>
        <v>46658</v>
      </c>
      <c r="B33" s="8">
        <f t="shared" si="1"/>
        <v>23</v>
      </c>
      <c r="C33" s="9">
        <f t="shared" ca="1" si="2"/>
        <v>31</v>
      </c>
      <c r="D33" s="12">
        <f t="shared" si="5"/>
        <v>10575500</v>
      </c>
      <c r="E33" s="13">
        <f ca="1">IF(AND($B33&lt;&gt;"",$B33&lt;=$G$4),$G32*C33*$D$6/360,IF(B33&lt;&gt;"",$G32*C33*$G$5/360,IF(AND(B32&lt;&gt;"",B32=$D$5),SUM($E$10:E32),"")))</f>
        <v>5008674.305555556</v>
      </c>
      <c r="F33" s="49">
        <f t="shared" ca="1" si="3"/>
        <v>15584174.305555556</v>
      </c>
      <c r="G33" s="12">
        <f t="shared" si="4"/>
        <v>518199500</v>
      </c>
    </row>
    <row r="34" spans="1:7" ht="16.5" customHeight="1">
      <c r="A34" s="32">
        <f t="shared" ca="1" si="0"/>
        <v>46688</v>
      </c>
      <c r="B34" s="33">
        <f t="shared" si="1"/>
        <v>24</v>
      </c>
      <c r="C34" s="34">
        <f t="shared" ca="1" si="2"/>
        <v>30</v>
      </c>
      <c r="D34" s="35">
        <f t="shared" si="5"/>
        <v>10575500</v>
      </c>
      <c r="E34" s="36">
        <f ca="1">IF(AND($B34&lt;&gt;"",$B34&lt;=$G$4),$G33*C34*$D$6/360,IF(B34&lt;&gt;"",$G33*C34*$G$5/360,IF(AND(B33&lt;&gt;"",B33=$D$5),SUM($E$10:E33),"")))</f>
        <v>4750162.083333333</v>
      </c>
      <c r="F34" s="50">
        <f t="shared" ca="1" si="3"/>
        <v>15325662.083333332</v>
      </c>
      <c r="G34" s="35">
        <f t="shared" si="4"/>
        <v>507624000</v>
      </c>
    </row>
    <row r="35" spans="1:7" ht="16.5" hidden="1" customHeight="1">
      <c r="A35" s="42">
        <f t="shared" ca="1" si="0"/>
        <v>46719</v>
      </c>
      <c r="B35" s="43">
        <f t="shared" si="1"/>
        <v>25</v>
      </c>
      <c r="C35" s="44">
        <f t="shared" ca="1" si="2"/>
        <v>31</v>
      </c>
      <c r="D35" s="45">
        <f t="shared" si="5"/>
        <v>10575500</v>
      </c>
      <c r="E35" s="46">
        <f ca="1">IF(AND($B35&lt;&gt;"",$B35&lt;=$G$4),$G34*C35*$D$6/360,IF(B35&lt;&gt;"",$G34*C35*$G$5/360,IF(AND(B34&lt;&gt;"",B34=$D$5),SUM($E$10:E34),"")))</f>
        <v>4808327.333333333</v>
      </c>
      <c r="F35" s="51">
        <f t="shared" ca="1" si="3"/>
        <v>15383827.333333332</v>
      </c>
      <c r="G35" s="45">
        <f t="shared" si="4"/>
        <v>497048500</v>
      </c>
    </row>
    <row r="36" spans="1:7" ht="16.5" customHeight="1">
      <c r="A36" s="37">
        <f t="shared" ca="1" si="0"/>
        <v>46749</v>
      </c>
      <c r="B36" s="38">
        <f t="shared" si="1"/>
        <v>26</v>
      </c>
      <c r="C36" s="39">
        <f t="shared" ca="1" si="2"/>
        <v>30</v>
      </c>
      <c r="D36" s="40">
        <f t="shared" si="5"/>
        <v>10575500</v>
      </c>
      <c r="E36" s="41">
        <f ca="1">IF(AND($B36&lt;&gt;"",$B36&lt;=$G$4),$G35*C36*$D$6/360,IF(B36&lt;&gt;"",$G35*C36*$G$5/360,IF(AND(B35&lt;&gt;"",B35=$D$5),SUM($E$10:E35),"")))</f>
        <v>4556277.916666667</v>
      </c>
      <c r="F36" s="52">
        <f t="shared" ca="1" si="3"/>
        <v>15131777.916666668</v>
      </c>
      <c r="G36" s="40">
        <f t="shared" si="4"/>
        <v>486473000</v>
      </c>
    </row>
    <row r="37" spans="1:7" ht="16.5" customHeight="1">
      <c r="A37" s="7">
        <f t="shared" ca="1" si="0"/>
        <v>46780</v>
      </c>
      <c r="B37" s="8">
        <f t="shared" si="1"/>
        <v>27</v>
      </c>
      <c r="C37" s="9">
        <f t="shared" ca="1" si="2"/>
        <v>31</v>
      </c>
      <c r="D37" s="12">
        <f t="shared" si="5"/>
        <v>10575500</v>
      </c>
      <c r="E37" s="13">
        <f ca="1">IF(AND($B37&lt;&gt;"",$B37&lt;=$G$4),$G36*C37*$D$6/360,IF(B37&lt;&gt;"",$G36*C37*$G$5/360,IF(AND(B36&lt;&gt;"",B36=$D$5),SUM($E$10:E36),"")))</f>
        <v>4607980.361111111</v>
      </c>
      <c r="F37" s="49">
        <f t="shared" ca="1" si="3"/>
        <v>15183480.361111112</v>
      </c>
      <c r="G37" s="12">
        <f t="shared" si="4"/>
        <v>475897500</v>
      </c>
    </row>
    <row r="38" spans="1:7" ht="16.5" customHeight="1">
      <c r="A38" s="7">
        <f t="shared" ca="1" si="0"/>
        <v>46811</v>
      </c>
      <c r="B38" s="8">
        <f t="shared" si="1"/>
        <v>28</v>
      </c>
      <c r="C38" s="9">
        <f t="shared" ca="1" si="2"/>
        <v>31</v>
      </c>
      <c r="D38" s="12">
        <f t="shared" si="5"/>
        <v>10575500</v>
      </c>
      <c r="E38" s="13">
        <f ca="1">IF(AND($B38&lt;&gt;"",$B38&lt;=$G$4),$G37*C38*$D$6/360,IF(B38&lt;&gt;"",$G37*C38*$G$5/360,IF(AND(B37&lt;&gt;"",B37=$D$5),SUM($E$10:E37),"")))</f>
        <v>4507806.875</v>
      </c>
      <c r="F38" s="49">
        <f t="shared" ca="1" si="3"/>
        <v>15083306.875</v>
      </c>
      <c r="G38" s="12">
        <f t="shared" si="4"/>
        <v>465322000</v>
      </c>
    </row>
    <row r="39" spans="1:7" ht="16.5" customHeight="1">
      <c r="A39" s="7">
        <f t="shared" ca="1" si="0"/>
        <v>46840</v>
      </c>
      <c r="B39" s="8">
        <f t="shared" si="1"/>
        <v>29</v>
      </c>
      <c r="C39" s="9">
        <f t="shared" ca="1" si="2"/>
        <v>29</v>
      </c>
      <c r="D39" s="12">
        <f t="shared" si="5"/>
        <v>10575500</v>
      </c>
      <c r="E39" s="13">
        <f ca="1">IF(AND($B39&lt;&gt;"",$B39&lt;=$G$4),$G38*C39*$D$6/360,IF(B39&lt;&gt;"",$G38*C39*$G$5/360,IF(AND(B38&lt;&gt;"",B38=$D$5),SUM($E$10:E38),"")))</f>
        <v>4123269.9444444445</v>
      </c>
      <c r="F39" s="49">
        <f t="shared" ca="1" si="3"/>
        <v>14698769.944444444</v>
      </c>
      <c r="G39" s="12">
        <f t="shared" si="4"/>
        <v>454746500</v>
      </c>
    </row>
    <row r="40" spans="1:7" ht="16.5" customHeight="1">
      <c r="A40" s="7">
        <f t="shared" ca="1" si="0"/>
        <v>46871</v>
      </c>
      <c r="B40" s="8">
        <f t="shared" si="1"/>
        <v>30</v>
      </c>
      <c r="C40" s="9">
        <f t="shared" ca="1" si="2"/>
        <v>31</v>
      </c>
      <c r="D40" s="12">
        <f t="shared" si="5"/>
        <v>10575500</v>
      </c>
      <c r="E40" s="13">
        <f ca="1">IF(AND($B40&lt;&gt;"",$B40&lt;=$G$4),$G39*C40*$D$6/360,IF(B40&lt;&gt;"",$G39*C40*$G$5/360,IF(AND(B39&lt;&gt;"",B39=$D$5),SUM($E$10:E39),"")))</f>
        <v>4307459.902777778</v>
      </c>
      <c r="F40" s="49">
        <f t="shared" ca="1" si="3"/>
        <v>14882959.902777778</v>
      </c>
      <c r="G40" s="12">
        <f t="shared" si="4"/>
        <v>444171000</v>
      </c>
    </row>
    <row r="41" spans="1:7" ht="16.5" customHeight="1">
      <c r="A41" s="7">
        <f t="shared" ca="1" si="0"/>
        <v>46901</v>
      </c>
      <c r="B41" s="8">
        <f t="shared" si="1"/>
        <v>31</v>
      </c>
      <c r="C41" s="9">
        <f t="shared" ca="1" si="2"/>
        <v>30</v>
      </c>
      <c r="D41" s="12">
        <f t="shared" si="5"/>
        <v>10575500</v>
      </c>
      <c r="E41" s="13">
        <f ca="1">IF(AND($B41&lt;&gt;"",$B41&lt;=$G$4),$G40*C41*$D$6/360,IF(B41&lt;&gt;"",$G40*C41*$G$5/360,IF(AND(B40&lt;&gt;"",B40=$D$5),SUM($E$10:E40),"")))</f>
        <v>4071567.5</v>
      </c>
      <c r="F41" s="49">
        <f t="shared" ca="1" si="3"/>
        <v>14647067.5</v>
      </c>
      <c r="G41" s="12">
        <f t="shared" si="4"/>
        <v>433595500</v>
      </c>
    </row>
    <row r="42" spans="1:7" ht="16.5" customHeight="1">
      <c r="A42" s="7">
        <f t="shared" ca="1" si="0"/>
        <v>46932</v>
      </c>
      <c r="B42" s="8">
        <f t="shared" si="1"/>
        <v>32</v>
      </c>
      <c r="C42" s="9">
        <f t="shared" ca="1" si="2"/>
        <v>31</v>
      </c>
      <c r="D42" s="12">
        <f t="shared" si="5"/>
        <v>10575500</v>
      </c>
      <c r="E42" s="13">
        <f ca="1">IF(AND($B42&lt;&gt;"",$B42&lt;=$G$4),$G41*C42*$D$6/360,IF(B42&lt;&gt;"",$G41*C42*$G$5/360,IF(AND(B41&lt;&gt;"",B41=$D$5),SUM($E$10:E41),"")))</f>
        <v>4107112.9305555555</v>
      </c>
      <c r="F42" s="49">
        <f t="shared" ca="1" si="3"/>
        <v>14682612.930555556</v>
      </c>
      <c r="G42" s="12">
        <f t="shared" si="4"/>
        <v>423020000</v>
      </c>
    </row>
    <row r="43" spans="1:7" ht="16.5" customHeight="1">
      <c r="A43" s="7">
        <f t="shared" ca="1" si="0"/>
        <v>46962</v>
      </c>
      <c r="B43" s="8">
        <f t="shared" si="1"/>
        <v>33</v>
      </c>
      <c r="C43" s="9">
        <f t="shared" ca="1" si="2"/>
        <v>30</v>
      </c>
      <c r="D43" s="12">
        <f t="shared" si="5"/>
        <v>10575500</v>
      </c>
      <c r="E43" s="13">
        <f ca="1">IF(AND($B43&lt;&gt;"",$B43&lt;=$G$4),$G42*C43*$D$6/360,IF(B43&lt;&gt;"",$G42*C43*$G$5/360,IF(AND(B42&lt;&gt;"",B42=$D$5),SUM($E$10:E42),"")))</f>
        <v>3877683.3333333335</v>
      </c>
      <c r="F43" s="49">
        <f t="shared" ca="1" si="3"/>
        <v>14453183.333333334</v>
      </c>
      <c r="G43" s="12">
        <f t="shared" si="4"/>
        <v>412444500</v>
      </c>
    </row>
    <row r="44" spans="1:7" ht="16.5" customHeight="1">
      <c r="A44" s="7">
        <f t="shared" ca="1" si="0"/>
        <v>46993</v>
      </c>
      <c r="B44" s="8">
        <f t="shared" si="1"/>
        <v>34</v>
      </c>
      <c r="C44" s="9">
        <f t="shared" ca="1" si="2"/>
        <v>31</v>
      </c>
      <c r="D44" s="12">
        <f t="shared" si="5"/>
        <v>10575500</v>
      </c>
      <c r="E44" s="13">
        <f ca="1">IF(AND($B44&lt;&gt;"",$B44&lt;=$G$4),$G43*C44*$D$6/360,IF(B44&lt;&gt;"",$G43*C44*$G$5/360,IF(AND(B43&lt;&gt;"",B43=$D$5),SUM($E$10:E43),"")))</f>
        <v>3906765.9583333335</v>
      </c>
      <c r="F44" s="49">
        <f t="shared" ca="1" si="3"/>
        <v>14482265.958333334</v>
      </c>
      <c r="G44" s="12">
        <f t="shared" si="4"/>
        <v>401869000</v>
      </c>
    </row>
    <row r="45" spans="1:7" ht="16.5" customHeight="1">
      <c r="A45" s="7">
        <f t="shared" ca="1" si="0"/>
        <v>47024</v>
      </c>
      <c r="B45" s="8">
        <f t="shared" si="1"/>
        <v>35</v>
      </c>
      <c r="C45" s="9">
        <f t="shared" ca="1" si="2"/>
        <v>31</v>
      </c>
      <c r="D45" s="12">
        <f t="shared" si="5"/>
        <v>10575500</v>
      </c>
      <c r="E45" s="13">
        <f ca="1">IF(AND($B45&lt;&gt;"",$B45&lt;=$G$4),$G44*C45*$D$6/360,IF(B45&lt;&gt;"",$G44*C45*$G$5/360,IF(AND(B44&lt;&gt;"",B44=$D$5),SUM($E$10:E44),"")))</f>
        <v>3806592.472222222</v>
      </c>
      <c r="F45" s="49">
        <f t="shared" ca="1" si="3"/>
        <v>14382092.472222222</v>
      </c>
      <c r="G45" s="12">
        <f t="shared" si="4"/>
        <v>391293500</v>
      </c>
    </row>
    <row r="46" spans="1:7" ht="16.5" customHeight="1">
      <c r="A46" s="7">
        <f t="shared" ca="1" si="0"/>
        <v>47054</v>
      </c>
      <c r="B46" s="8">
        <f t="shared" si="1"/>
        <v>36</v>
      </c>
      <c r="C46" s="9">
        <f t="shared" ca="1" si="2"/>
        <v>30</v>
      </c>
      <c r="D46" s="12">
        <f t="shared" si="5"/>
        <v>10575500</v>
      </c>
      <c r="E46" s="13">
        <f ca="1">IF(AND($B46&lt;&gt;"",$B46&lt;=$G$4),$G45*C46*$D$6/360,IF(B46&lt;&gt;"",$G45*C46*$G$5/360,IF(AND(B45&lt;&gt;"",B45=$D$5),SUM($E$10:E45),"")))</f>
        <v>3586857.0833333335</v>
      </c>
      <c r="F46" s="49">
        <f t="shared" ca="1" si="3"/>
        <v>14162357.083333334</v>
      </c>
      <c r="G46" s="12">
        <f t="shared" si="4"/>
        <v>380718000</v>
      </c>
    </row>
    <row r="47" spans="1:7" ht="16.5" customHeight="1">
      <c r="A47" s="7">
        <f t="shared" ca="1" si="0"/>
        <v>47085</v>
      </c>
      <c r="B47" s="8">
        <f t="shared" si="1"/>
        <v>37</v>
      </c>
      <c r="C47" s="9">
        <f t="shared" ca="1" si="2"/>
        <v>31</v>
      </c>
      <c r="D47" s="12">
        <f t="shared" si="5"/>
        <v>10575500</v>
      </c>
      <c r="E47" s="13">
        <f ca="1">IF(AND($B47&lt;&gt;"",$B47&lt;=$G$4),$G46*C47*$D$6/360,IF(B47&lt;&gt;"",$G46*C47*$G$5/360,IF(AND(B46&lt;&gt;"",B46=$D$5),SUM($E$10:E46),"")))</f>
        <v>3606245.5</v>
      </c>
      <c r="F47" s="49">
        <f t="shared" ca="1" si="3"/>
        <v>14181745.5</v>
      </c>
      <c r="G47" s="12">
        <f t="shared" si="4"/>
        <v>370142500</v>
      </c>
    </row>
    <row r="48" spans="1:7" ht="16.5" customHeight="1">
      <c r="A48" s="7">
        <f t="shared" ca="1" si="0"/>
        <v>47115</v>
      </c>
      <c r="B48" s="8">
        <f t="shared" si="1"/>
        <v>38</v>
      </c>
      <c r="C48" s="9">
        <f t="shared" ca="1" si="2"/>
        <v>30</v>
      </c>
      <c r="D48" s="12">
        <f t="shared" si="5"/>
        <v>10575500</v>
      </c>
      <c r="E48" s="13">
        <f ca="1">IF(AND($B48&lt;&gt;"",$B48&lt;=$G$4),$G47*C48*$D$6/360,IF(B48&lt;&gt;"",$G47*C48*$G$5/360,IF(AND(B47&lt;&gt;"",B47=$D$5),SUM($E$10:E47),"")))</f>
        <v>3392972.9166666665</v>
      </c>
      <c r="F48" s="49">
        <f t="shared" ca="1" si="3"/>
        <v>13968472.916666666</v>
      </c>
      <c r="G48" s="12">
        <f t="shared" si="4"/>
        <v>359567000</v>
      </c>
    </row>
    <row r="49" spans="1:7" ht="16.5" customHeight="1">
      <c r="A49" s="7">
        <f t="shared" ca="1" si="0"/>
        <v>47146</v>
      </c>
      <c r="B49" s="8">
        <f t="shared" si="1"/>
        <v>39</v>
      </c>
      <c r="C49" s="9">
        <f t="shared" ca="1" si="2"/>
        <v>31</v>
      </c>
      <c r="D49" s="12">
        <f t="shared" si="5"/>
        <v>10575500</v>
      </c>
      <c r="E49" s="13">
        <f ca="1">IF(AND($B49&lt;&gt;"",$B49&lt;=$G$4),$G48*C49*$D$6/360,IF(B49&lt;&gt;"",$G48*C49*$G$5/360,IF(AND(B48&lt;&gt;"",B48=$D$5),SUM($E$10:E48),"")))</f>
        <v>3405898.527777778</v>
      </c>
      <c r="F49" s="49">
        <f t="shared" ca="1" si="3"/>
        <v>13981398.527777778</v>
      </c>
      <c r="G49" s="12">
        <f t="shared" si="4"/>
        <v>348991500</v>
      </c>
    </row>
    <row r="50" spans="1:7" ht="16.5" customHeight="1">
      <c r="A50" s="7">
        <f t="shared" ca="1" si="0"/>
        <v>47177</v>
      </c>
      <c r="B50" s="8">
        <f t="shared" si="1"/>
        <v>40</v>
      </c>
      <c r="C50" s="9">
        <f t="shared" ca="1" si="2"/>
        <v>31</v>
      </c>
      <c r="D50" s="12">
        <f t="shared" si="5"/>
        <v>10575500</v>
      </c>
      <c r="E50" s="13">
        <f ca="1">IF(AND($B50&lt;&gt;"",$B50&lt;=$G$4),$G49*C50*$D$6/360,IF(B50&lt;&gt;"",$G49*C50*$G$5/360,IF(AND(B49&lt;&gt;"",B49=$D$5),SUM($E$10:E49),"")))</f>
        <v>3305725.0416666665</v>
      </c>
      <c r="F50" s="49">
        <f t="shared" ca="1" si="3"/>
        <v>13881225.041666666</v>
      </c>
      <c r="G50" s="12">
        <f t="shared" si="4"/>
        <v>338416000</v>
      </c>
    </row>
    <row r="51" spans="1:7" ht="16.5" customHeight="1">
      <c r="A51" s="7">
        <f t="shared" ca="1" si="0"/>
        <v>47205</v>
      </c>
      <c r="B51" s="8">
        <f t="shared" si="1"/>
        <v>41</v>
      </c>
      <c r="C51" s="9">
        <f t="shared" ca="1" si="2"/>
        <v>28</v>
      </c>
      <c r="D51" s="12">
        <f t="shared" si="5"/>
        <v>10575500</v>
      </c>
      <c r="E51" s="13">
        <f ca="1">IF(AND($B51&lt;&gt;"",$B51&lt;=$G$4),$G50*C51*$D$6/360,IF(B51&lt;&gt;"",$G50*C51*$G$5/360,IF(AND(B50&lt;&gt;"",B50=$D$5),SUM($E$10:E50),"")))</f>
        <v>2895336.888888889</v>
      </c>
      <c r="F51" s="49">
        <f t="shared" ca="1" si="3"/>
        <v>13470836.888888888</v>
      </c>
      <c r="G51" s="12">
        <f t="shared" si="4"/>
        <v>327840500</v>
      </c>
    </row>
    <row r="52" spans="1:7" ht="16.5" customHeight="1">
      <c r="A52" s="7">
        <f t="shared" ca="1" si="0"/>
        <v>47236</v>
      </c>
      <c r="B52" s="8">
        <f t="shared" si="1"/>
        <v>42</v>
      </c>
      <c r="C52" s="9">
        <f t="shared" ca="1" si="2"/>
        <v>31</v>
      </c>
      <c r="D52" s="12">
        <f t="shared" si="5"/>
        <v>10575500</v>
      </c>
      <c r="E52" s="13">
        <f ca="1">IF(AND($B52&lt;&gt;"",$B52&lt;=$G$4),$G51*C52*$D$6/360,IF(B52&lt;&gt;"",$G51*C52*$G$5/360,IF(AND(B51&lt;&gt;"",B51=$D$5),SUM($E$10:E51),"")))</f>
        <v>3105378.0694444445</v>
      </c>
      <c r="F52" s="49">
        <f t="shared" ca="1" si="3"/>
        <v>13680878.069444444</v>
      </c>
      <c r="G52" s="12">
        <f t="shared" si="4"/>
        <v>317265000</v>
      </c>
    </row>
    <row r="53" spans="1:7" ht="16.5" customHeight="1">
      <c r="A53" s="7">
        <f t="shared" ca="1" si="0"/>
        <v>47266</v>
      </c>
      <c r="B53" s="8">
        <f t="shared" si="1"/>
        <v>43</v>
      </c>
      <c r="C53" s="9">
        <f t="shared" ca="1" si="2"/>
        <v>30</v>
      </c>
      <c r="D53" s="12">
        <f t="shared" si="5"/>
        <v>10575500</v>
      </c>
      <c r="E53" s="13">
        <f ca="1">IF(AND($B53&lt;&gt;"",$B53&lt;=$G$4),$G52*C53*$D$6/360,IF(B53&lt;&gt;"",$G52*C53*$G$5/360,IF(AND(B52&lt;&gt;"",B52=$D$5),SUM($E$10:E52),"")))</f>
        <v>2908262.5</v>
      </c>
      <c r="F53" s="49">
        <f t="shared" ca="1" si="3"/>
        <v>13483762.5</v>
      </c>
      <c r="G53" s="12">
        <f t="shared" si="4"/>
        <v>306689500</v>
      </c>
    </row>
    <row r="54" spans="1:7" ht="16.5" customHeight="1">
      <c r="A54" s="7">
        <f t="shared" ca="1" si="0"/>
        <v>47297</v>
      </c>
      <c r="B54" s="8">
        <f t="shared" si="1"/>
        <v>44</v>
      </c>
      <c r="C54" s="9">
        <f t="shared" ca="1" si="2"/>
        <v>31</v>
      </c>
      <c r="D54" s="12">
        <f t="shared" si="5"/>
        <v>10575500</v>
      </c>
      <c r="E54" s="13">
        <f ca="1">IF(AND($B54&lt;&gt;"",$B54&lt;=$G$4),$G53*C54*$D$6/360,IF(B54&lt;&gt;"",$G53*C54*$G$5/360,IF(AND(B53&lt;&gt;"",B53=$D$5),SUM($E$10:E53),"")))</f>
        <v>2905031.097222222</v>
      </c>
      <c r="F54" s="49">
        <f t="shared" ca="1" si="3"/>
        <v>13480531.097222222</v>
      </c>
      <c r="G54" s="12">
        <f t="shared" si="4"/>
        <v>296114000</v>
      </c>
    </row>
    <row r="55" spans="1:7" ht="16.5" customHeight="1">
      <c r="A55" s="7">
        <f t="shared" ca="1" si="0"/>
        <v>47327</v>
      </c>
      <c r="B55" s="8">
        <f t="shared" si="1"/>
        <v>45</v>
      </c>
      <c r="C55" s="9">
        <f t="shared" ca="1" si="2"/>
        <v>30</v>
      </c>
      <c r="D55" s="12">
        <f t="shared" si="5"/>
        <v>10575500</v>
      </c>
      <c r="E55" s="13">
        <f ca="1">IF(AND($B55&lt;&gt;"",$B55&lt;=$G$4),$G54*C55*$D$6/360,IF(B55&lt;&gt;"",$G54*C55*$G$5/360,IF(AND(B54&lt;&gt;"",B54=$D$5),SUM($E$10:E54),"")))</f>
        <v>2714378.3333333335</v>
      </c>
      <c r="F55" s="49">
        <f t="shared" ca="1" si="3"/>
        <v>13289878.333333334</v>
      </c>
      <c r="G55" s="12">
        <f t="shared" si="4"/>
        <v>285538500</v>
      </c>
    </row>
    <row r="56" spans="1:7" ht="16.5" customHeight="1">
      <c r="A56" s="7">
        <f t="shared" ca="1" si="0"/>
        <v>47358</v>
      </c>
      <c r="B56" s="8">
        <f t="shared" si="1"/>
        <v>46</v>
      </c>
      <c r="C56" s="9">
        <f t="shared" ca="1" si="2"/>
        <v>31</v>
      </c>
      <c r="D56" s="12">
        <f t="shared" si="5"/>
        <v>10575500</v>
      </c>
      <c r="E56" s="13">
        <f ca="1">IF(AND($B56&lt;&gt;"",$B56&lt;=$G$4),$G55*C56*$D$6/360,IF(B56&lt;&gt;"",$G55*C56*$G$5/360,IF(AND(B55&lt;&gt;"",B55=$D$5),SUM($E$10:E55),"")))</f>
        <v>2704684.125</v>
      </c>
      <c r="F56" s="49">
        <f t="shared" ca="1" si="3"/>
        <v>13280184.125</v>
      </c>
      <c r="G56" s="12">
        <f t="shared" si="4"/>
        <v>274963000</v>
      </c>
    </row>
    <row r="57" spans="1:7" ht="16.5" customHeight="1">
      <c r="A57" s="7">
        <f t="shared" ca="1" si="0"/>
        <v>47389</v>
      </c>
      <c r="B57" s="8">
        <f t="shared" si="1"/>
        <v>47</v>
      </c>
      <c r="C57" s="9">
        <f t="shared" ca="1" si="2"/>
        <v>31</v>
      </c>
      <c r="D57" s="12">
        <f t="shared" si="5"/>
        <v>10575500</v>
      </c>
      <c r="E57" s="13">
        <f ca="1">IF(AND($B57&lt;&gt;"",$B57&lt;=$G$4),$G56*C57*$D$6/360,IF(B57&lt;&gt;"",$G56*C57*$G$5/360,IF(AND(B56&lt;&gt;"",B56=$D$5),SUM($E$10:E56),"")))</f>
        <v>2604510.638888889</v>
      </c>
      <c r="F57" s="49">
        <f t="shared" ca="1" si="3"/>
        <v>13180010.638888888</v>
      </c>
      <c r="G57" s="12">
        <f t="shared" si="4"/>
        <v>264387500</v>
      </c>
    </row>
    <row r="58" spans="1:7" ht="16.5" hidden="1" customHeight="1">
      <c r="A58" s="7">
        <f t="shared" ca="1" si="0"/>
        <v>47419</v>
      </c>
      <c r="B58" s="8">
        <f t="shared" si="1"/>
        <v>48</v>
      </c>
      <c r="C58" s="9">
        <f t="shared" ca="1" si="2"/>
        <v>30</v>
      </c>
      <c r="D58" s="12">
        <f t="shared" si="5"/>
        <v>10575500</v>
      </c>
      <c r="E58" s="13">
        <f ca="1">IF(AND($B58&lt;&gt;"",$B58&lt;=$G$4),$G57*C58*$D$6/360,IF(B58&lt;&gt;"",$G57*C58*$G$5/360,IF(AND(B57&lt;&gt;"",B57=$D$5),SUM($E$10:E57),"")))</f>
        <v>2423552.0833333335</v>
      </c>
      <c r="F58" s="49">
        <f t="shared" ca="1" si="3"/>
        <v>12999052.083333334</v>
      </c>
      <c r="G58" s="12">
        <f t="shared" si="4"/>
        <v>253812000</v>
      </c>
    </row>
    <row r="59" spans="1:7" ht="16.5" customHeight="1">
      <c r="A59" s="7">
        <f t="shared" ca="1" si="0"/>
        <v>47450</v>
      </c>
      <c r="B59" s="8">
        <f t="shared" si="1"/>
        <v>49</v>
      </c>
      <c r="C59" s="9">
        <f t="shared" ca="1" si="2"/>
        <v>31</v>
      </c>
      <c r="D59" s="12">
        <f t="shared" si="5"/>
        <v>10575500</v>
      </c>
      <c r="E59" s="13">
        <f ca="1">IF(AND($B59&lt;&gt;"",$B59&lt;=$G$4),$G58*C59*$D$6/360,IF(B59&lt;&gt;"",$G58*C59*$G$5/360,IF(AND(B58&lt;&gt;"",B58=$D$5),SUM($E$10:E58),"")))</f>
        <v>2404163.6666666665</v>
      </c>
      <c r="F59" s="49">
        <f t="shared" ca="1" si="3"/>
        <v>12979663.666666666</v>
      </c>
      <c r="G59" s="12">
        <f t="shared" si="4"/>
        <v>243236500</v>
      </c>
    </row>
    <row r="60" spans="1:7" ht="16.5" customHeight="1">
      <c r="A60" s="7">
        <f ca="1">IF(B59&lt;$D$5,DATE(YEAR(A59),MONTH(A59)+1,DAY(A59)),IF(B59=$D$5,"Tổng",""))</f>
        <v>47480</v>
      </c>
      <c r="B60" s="8">
        <f>IF(B59&lt;$D$5,B59+1,"")</f>
        <v>50</v>
      </c>
      <c r="C60" s="9">
        <f ca="1">IF(B60&lt;&gt;"",A60-A59,"")</f>
        <v>30</v>
      </c>
      <c r="D60" s="12">
        <f>IF($B59&lt;$D$5,IF(B59&lt;$G$7,0,$D$4/($D$5-$G$7)),IF($B59=$D$5,$D$4,""))</f>
        <v>10575500</v>
      </c>
      <c r="E60" s="13">
        <f ca="1">IF(AND($B60&lt;&gt;"",$B60&lt;=$G$4),$G59*C60*$D$6/360,IF(B60&lt;&gt;"",$G59*C60*$G$5/360,IF(AND(B59&lt;&gt;"",B59=$D$5),SUM($E$10:E59),"")))</f>
        <v>2229667.9166666665</v>
      </c>
      <c r="F60" s="49">
        <f t="shared" ca="1" si="3"/>
        <v>12805167.916666666</v>
      </c>
      <c r="G60" s="12">
        <f>IF($B60&lt;&gt;"",G59-D60,"")</f>
        <v>232661000</v>
      </c>
    </row>
    <row r="61" spans="1:7" ht="16.5" customHeight="1">
      <c r="A61" s="7">
        <f t="shared" ca="1" si="0"/>
        <v>47511</v>
      </c>
      <c r="B61" s="8">
        <f t="shared" si="1"/>
        <v>51</v>
      </c>
      <c r="C61" s="9">
        <f t="shared" ca="1" si="2"/>
        <v>31</v>
      </c>
      <c r="D61" s="12">
        <f t="shared" si="5"/>
        <v>10575500</v>
      </c>
      <c r="E61" s="13">
        <f ca="1">IF(AND($B61&lt;&gt;"",$B61&lt;=$G$4),$G60*C61*$D$6/360,IF(B61&lt;&gt;"",$G60*C61*$G$5/360,IF(AND(B60&lt;&gt;"",B60=$D$5),SUM($E$10:E60),"")))</f>
        <v>2203816.6944444445</v>
      </c>
      <c r="F61" s="49">
        <f t="shared" ca="1" si="3"/>
        <v>12779316.694444444</v>
      </c>
      <c r="G61" s="12">
        <f t="shared" si="4"/>
        <v>222085500</v>
      </c>
    </row>
    <row r="62" spans="1:7" ht="16.5" customHeight="1">
      <c r="A62" s="7">
        <f t="shared" ca="1" si="0"/>
        <v>47542</v>
      </c>
      <c r="B62" s="8">
        <f t="shared" si="1"/>
        <v>52</v>
      </c>
      <c r="C62" s="9">
        <f t="shared" ca="1" si="2"/>
        <v>31</v>
      </c>
      <c r="D62" s="12">
        <f t="shared" si="5"/>
        <v>10575500</v>
      </c>
      <c r="E62" s="13">
        <f ca="1">IF(AND($B62&lt;&gt;"",$B62&lt;=$G$4),$G61*C62*$D$6/360,IF(B62&lt;&gt;"",$G61*C62*$G$5/360,IF(AND(B61&lt;&gt;"",B61=$D$5),SUM($E$10:E61),"")))</f>
        <v>2103643.2083333335</v>
      </c>
      <c r="F62" s="49">
        <f t="shared" ca="1" si="3"/>
        <v>12679143.208333334</v>
      </c>
      <c r="G62" s="12">
        <f t="shared" si="4"/>
        <v>211510000</v>
      </c>
    </row>
    <row r="63" spans="1:7" ht="16.5" customHeight="1">
      <c r="A63" s="7">
        <f t="shared" ca="1" si="0"/>
        <v>47570</v>
      </c>
      <c r="B63" s="8">
        <f t="shared" si="1"/>
        <v>53</v>
      </c>
      <c r="C63" s="9">
        <f t="shared" ca="1" si="2"/>
        <v>28</v>
      </c>
      <c r="D63" s="12">
        <f t="shared" si="5"/>
        <v>10575500</v>
      </c>
      <c r="E63" s="13">
        <f ca="1">IF(AND($B63&lt;&gt;"",$B63&lt;=$G$4),$G62*C63*$D$6/360,IF(B63&lt;&gt;"",$G62*C63*$G$5/360,IF(AND(B62&lt;&gt;"",B62=$D$5),SUM($E$10:E62),"")))</f>
        <v>1809585.5555555555</v>
      </c>
      <c r="F63" s="49">
        <f t="shared" ca="1" si="3"/>
        <v>12385085.555555556</v>
      </c>
      <c r="G63" s="12">
        <f t="shared" si="4"/>
        <v>200934500</v>
      </c>
    </row>
    <row r="64" spans="1:7" ht="16.5" customHeight="1">
      <c r="A64" s="7">
        <f t="shared" ca="1" si="0"/>
        <v>47601</v>
      </c>
      <c r="B64" s="8">
        <f t="shared" si="1"/>
        <v>54</v>
      </c>
      <c r="C64" s="9">
        <f t="shared" ca="1" si="2"/>
        <v>31</v>
      </c>
      <c r="D64" s="12">
        <f t="shared" si="5"/>
        <v>10575500</v>
      </c>
      <c r="E64" s="13">
        <f ca="1">IF(AND($B64&lt;&gt;"",$B64&lt;=$G$4),$G63*C64*$D$6/360,IF(B64&lt;&gt;"",$G63*C64*$G$5/360,IF(AND(B63&lt;&gt;"",B63=$D$5),SUM($E$10:E63),"")))</f>
        <v>1903296.236111111</v>
      </c>
      <c r="F64" s="49">
        <f t="shared" ca="1" si="3"/>
        <v>12478796.236111112</v>
      </c>
      <c r="G64" s="12">
        <f t="shared" si="4"/>
        <v>190359000</v>
      </c>
    </row>
    <row r="65" spans="1:7" ht="16.5" customHeight="1">
      <c r="A65" s="7">
        <f t="shared" ca="1" si="0"/>
        <v>47631</v>
      </c>
      <c r="B65" s="8">
        <f t="shared" si="1"/>
        <v>55</v>
      </c>
      <c r="C65" s="9">
        <f t="shared" ca="1" si="2"/>
        <v>30</v>
      </c>
      <c r="D65" s="12">
        <f t="shared" si="5"/>
        <v>10575500</v>
      </c>
      <c r="E65" s="13">
        <f ca="1">IF(AND($B65&lt;&gt;"",$B65&lt;=$G$4),$G64*C65*$D$6/360,IF(B65&lt;&gt;"",$G64*C65*$G$5/360,IF(AND(B64&lt;&gt;"",B64=$D$5),SUM($E$10:E64),"")))</f>
        <v>1744957.5</v>
      </c>
      <c r="F65" s="49">
        <f t="shared" ca="1" si="3"/>
        <v>12320457.5</v>
      </c>
      <c r="G65" s="12">
        <f t="shared" si="4"/>
        <v>179783500</v>
      </c>
    </row>
    <row r="66" spans="1:7" ht="16.5" customHeight="1">
      <c r="A66" s="7">
        <f t="shared" ca="1" si="0"/>
        <v>47662</v>
      </c>
      <c r="B66" s="8">
        <f t="shared" si="1"/>
        <v>56</v>
      </c>
      <c r="C66" s="9">
        <f t="shared" ca="1" si="2"/>
        <v>31</v>
      </c>
      <c r="D66" s="12">
        <f t="shared" si="5"/>
        <v>10575500</v>
      </c>
      <c r="E66" s="13">
        <f ca="1">IF(AND($B66&lt;&gt;"",$B66&lt;=$G$4),$G65*C66*$D$6/360,IF(B66&lt;&gt;"",$G65*C66*$G$5/360,IF(AND(B65&lt;&gt;"",B65=$D$5),SUM($E$10:E65),"")))</f>
        <v>1702949.263888889</v>
      </c>
      <c r="F66" s="49">
        <f t="shared" ca="1" si="3"/>
        <v>12278449.263888888</v>
      </c>
      <c r="G66" s="12">
        <f t="shared" si="4"/>
        <v>169208000</v>
      </c>
    </row>
    <row r="67" spans="1:7" ht="16.5" customHeight="1">
      <c r="A67" s="7">
        <f t="shared" ca="1" si="0"/>
        <v>47692</v>
      </c>
      <c r="B67" s="8">
        <f t="shared" si="1"/>
        <v>57</v>
      </c>
      <c r="C67" s="9">
        <f t="shared" ca="1" si="2"/>
        <v>30</v>
      </c>
      <c r="D67" s="12">
        <f t="shared" si="5"/>
        <v>10575500</v>
      </c>
      <c r="E67" s="13">
        <f ca="1">IF(AND($B67&lt;&gt;"",$B67&lt;=$G$4),$G66*C67*$D$6/360,IF(B67&lt;&gt;"",$G66*C67*$G$5/360,IF(AND(B66&lt;&gt;"",B66=$D$5),SUM($E$10:E66),"")))</f>
        <v>1551073.3333333333</v>
      </c>
      <c r="F67" s="49">
        <f t="shared" ca="1" si="3"/>
        <v>12126573.333333334</v>
      </c>
      <c r="G67" s="12">
        <f t="shared" si="4"/>
        <v>158632500</v>
      </c>
    </row>
    <row r="68" spans="1:7" ht="16.5" customHeight="1">
      <c r="A68" s="7">
        <f t="shared" ca="1" si="0"/>
        <v>47723</v>
      </c>
      <c r="B68" s="8">
        <f t="shared" si="1"/>
        <v>58</v>
      </c>
      <c r="C68" s="9">
        <f t="shared" ca="1" si="2"/>
        <v>31</v>
      </c>
      <c r="D68" s="12">
        <f t="shared" si="5"/>
        <v>10575500</v>
      </c>
      <c r="E68" s="13">
        <f ca="1">IF(AND($B68&lt;&gt;"",$B68&lt;=$G$4),$G67*C68*$D$6/360,IF(B68&lt;&gt;"",$G67*C68*$G$5/360,IF(AND(B67&lt;&gt;"",B67=$D$5),SUM($E$10:E67),"")))</f>
        <v>1502602.2916666667</v>
      </c>
      <c r="F68" s="49">
        <f t="shared" ca="1" si="3"/>
        <v>12078102.291666666</v>
      </c>
      <c r="G68" s="12">
        <f t="shared" si="4"/>
        <v>148057000</v>
      </c>
    </row>
    <row r="69" spans="1:7" ht="16.5" customHeight="1">
      <c r="A69" s="7">
        <f t="shared" ca="1" si="0"/>
        <v>47754</v>
      </c>
      <c r="B69" s="8">
        <f t="shared" si="1"/>
        <v>59</v>
      </c>
      <c r="C69" s="9">
        <f t="shared" ca="1" si="2"/>
        <v>31</v>
      </c>
      <c r="D69" s="12">
        <f t="shared" si="5"/>
        <v>10575500</v>
      </c>
      <c r="E69" s="13">
        <f ca="1">IF(AND($B69&lt;&gt;"",$B69&lt;=$G$4),$G68*C69*$D$6/360,IF(B69&lt;&gt;"",$G68*C69*$G$5/360,IF(AND(B68&lt;&gt;"",B68=$D$5),SUM($E$10:E68),"")))</f>
        <v>1402428.8055555555</v>
      </c>
      <c r="F69" s="49">
        <f t="shared" ca="1" si="3"/>
        <v>11977928.805555556</v>
      </c>
      <c r="G69" s="12">
        <f t="shared" si="4"/>
        <v>137481500</v>
      </c>
    </row>
    <row r="70" spans="1:7" ht="16.5" customHeight="1">
      <c r="A70" s="7">
        <f t="shared" ca="1" si="0"/>
        <v>47784</v>
      </c>
      <c r="B70" s="8">
        <f t="shared" si="1"/>
        <v>60</v>
      </c>
      <c r="C70" s="9">
        <f t="shared" ca="1" si="2"/>
        <v>30</v>
      </c>
      <c r="D70" s="12">
        <f t="shared" si="5"/>
        <v>10575500</v>
      </c>
      <c r="E70" s="13">
        <f ca="1">IF(AND($B70&lt;&gt;"",$B70&lt;=$G$4),$G69*C70*$D$6/360,IF(B70&lt;&gt;"",$G69*C70*$G$5/360,IF(AND(B69&lt;&gt;"",B69=$D$5),SUM($E$10:E69),"")))</f>
        <v>1260247.0833333333</v>
      </c>
      <c r="F70" s="49">
        <f t="shared" ca="1" si="3"/>
        <v>11835747.083333334</v>
      </c>
      <c r="G70" s="12">
        <f t="shared" si="4"/>
        <v>126906000</v>
      </c>
    </row>
    <row r="71" spans="1:7" ht="16.5" customHeight="1">
      <c r="A71" s="7">
        <f t="shared" ca="1" si="0"/>
        <v>47815</v>
      </c>
      <c r="B71" s="8">
        <f t="shared" si="1"/>
        <v>61</v>
      </c>
      <c r="C71" s="9">
        <f t="shared" ca="1" si="2"/>
        <v>31</v>
      </c>
      <c r="D71" s="12">
        <f t="shared" si="5"/>
        <v>10575500</v>
      </c>
      <c r="E71" s="13">
        <f ca="1">IF(AND($B71&lt;&gt;"",$B71&lt;=$G$4),$G70*C71*$D$6/360,IF(B71&lt;&gt;"",$G70*C71*$G$5/360,IF(AND(B70&lt;&gt;"",B70=$D$5),SUM($E$10:E70),"")))</f>
        <v>1202081.8333333333</v>
      </c>
      <c r="F71" s="49">
        <f t="shared" ca="1" si="3"/>
        <v>11777581.833333334</v>
      </c>
      <c r="G71" s="12">
        <f t="shared" si="4"/>
        <v>116330500</v>
      </c>
    </row>
    <row r="72" spans="1:7" ht="16.5" customHeight="1">
      <c r="A72" s="7">
        <f t="shared" ca="1" si="0"/>
        <v>47845</v>
      </c>
      <c r="B72" s="8">
        <f t="shared" si="1"/>
        <v>62</v>
      </c>
      <c r="C72" s="9">
        <f t="shared" ca="1" si="2"/>
        <v>30</v>
      </c>
      <c r="D72" s="12">
        <f t="shared" si="5"/>
        <v>10575500</v>
      </c>
      <c r="E72" s="13">
        <f ca="1">IF(AND($B72&lt;&gt;"",$B72&lt;=$G$4),$G71*C72*$D$6/360,IF(B72&lt;&gt;"",$G71*C72*$G$5/360,IF(AND(B71&lt;&gt;"",B71=$D$5),SUM($E$10:E71),"")))</f>
        <v>1066362.9166666667</v>
      </c>
      <c r="F72" s="68">
        <f t="shared" ca="1" si="3"/>
        <v>11641862.916666666</v>
      </c>
      <c r="G72" s="12">
        <f t="shared" si="4"/>
        <v>105755000</v>
      </c>
    </row>
    <row r="73" spans="1:7" ht="16.5" customHeight="1">
      <c r="A73" s="7">
        <f t="shared" ca="1" si="0"/>
        <v>47876</v>
      </c>
      <c r="B73" s="8">
        <f t="shared" si="1"/>
        <v>63</v>
      </c>
      <c r="C73" s="9">
        <f t="shared" ca="1" si="2"/>
        <v>31</v>
      </c>
      <c r="D73" s="12">
        <f t="shared" si="5"/>
        <v>10575500</v>
      </c>
      <c r="E73" s="13">
        <f ca="1">IF(AND($B73&lt;&gt;"",$B73&lt;=$G$4),$G72*C73*$D$6/360,IF(B73&lt;&gt;"",$G72*C73*$G$5/360,IF(AND(B72&lt;&gt;"",B72=$D$5),SUM($E$10:E72),"")))</f>
        <v>1001734.8611111111</v>
      </c>
      <c r="F73" s="68">
        <f t="shared" ca="1" si="3"/>
        <v>11577234.861111112</v>
      </c>
      <c r="G73" s="12">
        <f t="shared" si="4"/>
        <v>95179500</v>
      </c>
    </row>
    <row r="74" spans="1:7" ht="16.5" customHeight="1">
      <c r="A74" s="7">
        <f t="shared" ca="1" si="0"/>
        <v>47907</v>
      </c>
      <c r="B74" s="8">
        <f t="shared" si="1"/>
        <v>64</v>
      </c>
      <c r="C74" s="9">
        <f t="shared" ca="1" si="2"/>
        <v>31</v>
      </c>
      <c r="D74" s="12">
        <f t="shared" si="5"/>
        <v>10575500</v>
      </c>
      <c r="E74" s="13">
        <f ca="1">IF(AND($B74&lt;&gt;"",$B74&lt;=$G$4),$G73*C74*$D$6/360,IF(B74&lt;&gt;"",$G73*C74*$G$5/360,IF(AND(B73&lt;&gt;"",B73=$D$5),SUM($E$10:E73),"")))</f>
        <v>901561.375</v>
      </c>
      <c r="F74" s="68">
        <f t="shared" ca="1" si="3"/>
        <v>11477061.375</v>
      </c>
      <c r="G74" s="12">
        <f t="shared" si="4"/>
        <v>84604000</v>
      </c>
    </row>
    <row r="75" spans="1:7" ht="16.5" customHeight="1">
      <c r="A75" s="7">
        <f t="shared" ref="A75:A138" ca="1" si="6">IF(B74&lt;$D$5,DATE(YEAR(A74),MONTH(A74)+1,DAY(A74)),IF(B74=$D$5,"Tổng",""))</f>
        <v>47935</v>
      </c>
      <c r="B75" s="8">
        <f t="shared" ref="B75:B138" si="7">IF(B74&lt;$D$5,B74+1,"")</f>
        <v>65</v>
      </c>
      <c r="C75" s="9">
        <f t="shared" ca="1" si="2"/>
        <v>28</v>
      </c>
      <c r="D75" s="12">
        <f t="shared" si="5"/>
        <v>10575500</v>
      </c>
      <c r="E75" s="13">
        <f ca="1">IF(AND($B75&lt;&gt;"",$B75&lt;=$G$4),$G74*C75*$D$6/360,IF(B75&lt;&gt;"",$G74*C75*$G$5/360,IF(AND(B74&lt;&gt;"",B74=$D$5),SUM($E$10:E74),"")))</f>
        <v>723834.22222222225</v>
      </c>
      <c r="F75" s="68">
        <f t="shared" ca="1" si="3"/>
        <v>11299334.222222222</v>
      </c>
      <c r="G75" s="12">
        <f t="shared" si="4"/>
        <v>74028500</v>
      </c>
    </row>
    <row r="76" spans="1:7" ht="16.5" customHeight="1">
      <c r="A76" s="7">
        <f t="shared" ca="1" si="6"/>
        <v>47966</v>
      </c>
      <c r="B76" s="8">
        <f t="shared" si="7"/>
        <v>66</v>
      </c>
      <c r="C76" s="9">
        <f t="shared" ref="C76:C139" ca="1" si="8">IF(B76&lt;&gt;"",A76-A75,"")</f>
        <v>31</v>
      </c>
      <c r="D76" s="12">
        <f t="shared" si="5"/>
        <v>10575500</v>
      </c>
      <c r="E76" s="13">
        <f ca="1">IF(AND($B76&lt;&gt;"",$B76&lt;=$G$4),$G75*C76*$D$6/360,IF(B76&lt;&gt;"",$G75*C76*$G$5/360,IF(AND(B75&lt;&gt;"",B75=$D$5),SUM($E$10:E75),"")))</f>
        <v>701214.40277777775</v>
      </c>
      <c r="F76" s="68">
        <f t="shared" ca="1" si="3"/>
        <v>11276714.402777778</v>
      </c>
      <c r="G76" s="12">
        <f t="shared" si="4"/>
        <v>63453000</v>
      </c>
    </row>
    <row r="77" spans="1:7" ht="16.5" customHeight="1">
      <c r="A77" s="7">
        <f t="shared" ca="1" si="6"/>
        <v>47996</v>
      </c>
      <c r="B77" s="8">
        <f t="shared" si="7"/>
        <v>67</v>
      </c>
      <c r="C77" s="9">
        <f t="shared" ca="1" si="8"/>
        <v>30</v>
      </c>
      <c r="D77" s="12">
        <f t="shared" si="5"/>
        <v>10575500</v>
      </c>
      <c r="E77" s="13">
        <f ca="1">IF(AND($B77&lt;&gt;"",$B77&lt;=$G$4),$G76*C77*$D$6/360,IF(B77&lt;&gt;"",$G76*C77*$G$5/360,IF(AND(B76&lt;&gt;"",B76=$D$5),SUM($E$10:E76),"")))</f>
        <v>581652.5</v>
      </c>
      <c r="F77" s="68">
        <f t="shared" ref="F77:F140" ca="1" si="9">IF(D77&lt;&gt;"",D77+E77,"")</f>
        <v>11157152.5</v>
      </c>
      <c r="G77" s="12">
        <f t="shared" ref="G77:G140" si="10">IF($B77&lt;&gt;"",G76-D77,"")</f>
        <v>52877500</v>
      </c>
    </row>
    <row r="78" spans="1:7" ht="16.5" customHeight="1">
      <c r="A78" s="7">
        <f t="shared" ca="1" si="6"/>
        <v>48027</v>
      </c>
      <c r="B78" s="8">
        <f t="shared" si="7"/>
        <v>68</v>
      </c>
      <c r="C78" s="9">
        <f t="shared" ca="1" si="8"/>
        <v>31</v>
      </c>
      <c r="D78" s="12">
        <f t="shared" si="5"/>
        <v>10575500</v>
      </c>
      <c r="E78" s="13">
        <f ca="1">IF(AND($B78&lt;&gt;"",$B78&lt;=$G$4),$G77*C78*$D$6/360,IF(B78&lt;&gt;"",$G77*C78*$G$5/360,IF(AND(B77&lt;&gt;"",B77=$D$5),SUM($E$10:E77),"")))</f>
        <v>500867.43055555556</v>
      </c>
      <c r="F78" s="68">
        <f t="shared" ca="1" si="9"/>
        <v>11076367.430555556</v>
      </c>
      <c r="G78" s="12">
        <f t="shared" si="10"/>
        <v>42302000</v>
      </c>
    </row>
    <row r="79" spans="1:7" ht="16.5" customHeight="1">
      <c r="A79" s="7">
        <f t="shared" ca="1" si="6"/>
        <v>48057</v>
      </c>
      <c r="B79" s="8">
        <f t="shared" si="7"/>
        <v>69</v>
      </c>
      <c r="C79" s="9">
        <f t="shared" ca="1" si="8"/>
        <v>30</v>
      </c>
      <c r="D79" s="12">
        <f t="shared" ref="D79:D142" si="11">IF($B78&lt;$D$5,IF(B78&lt;$G$7,0,$D$4/($D$5-$G$7)),IF($B78=$D$5,$D$4,""))</f>
        <v>10575500</v>
      </c>
      <c r="E79" s="13">
        <f ca="1">IF(AND($B79&lt;&gt;"",$B79&lt;=$G$4),$G78*C79*$D$6/360,IF(B79&lt;&gt;"",$G78*C79*$G$5/360,IF(AND(B78&lt;&gt;"",B78=$D$5),SUM($E$10:E78),"")))</f>
        <v>387768.33333333331</v>
      </c>
      <c r="F79" s="68">
        <f t="shared" ca="1" si="9"/>
        <v>10963268.333333334</v>
      </c>
      <c r="G79" s="12">
        <f t="shared" si="10"/>
        <v>31726500</v>
      </c>
    </row>
    <row r="80" spans="1:7" ht="16.5" customHeight="1">
      <c r="A80" s="7">
        <f t="shared" ca="1" si="6"/>
        <v>48088</v>
      </c>
      <c r="B80" s="8">
        <f t="shared" si="7"/>
        <v>70</v>
      </c>
      <c r="C80" s="9">
        <f t="shared" ca="1" si="8"/>
        <v>31</v>
      </c>
      <c r="D80" s="12">
        <f t="shared" si="11"/>
        <v>10575500</v>
      </c>
      <c r="E80" s="13">
        <f ca="1">IF(AND($B80&lt;&gt;"",$B80&lt;=$G$4),$G79*C80*$D$6/360,IF(B80&lt;&gt;"",$G79*C80*$G$5/360,IF(AND(B79&lt;&gt;"",B79=$D$5),SUM($E$10:E79),"")))</f>
        <v>300520.45833333331</v>
      </c>
      <c r="F80" s="68">
        <f t="shared" ca="1" si="9"/>
        <v>10876020.458333334</v>
      </c>
      <c r="G80" s="12">
        <f t="shared" si="10"/>
        <v>21151000</v>
      </c>
    </row>
    <row r="81" spans="1:7" ht="16.5" customHeight="1">
      <c r="A81" s="7">
        <f t="shared" ca="1" si="6"/>
        <v>48119</v>
      </c>
      <c r="B81" s="8">
        <f t="shared" si="7"/>
        <v>71</v>
      </c>
      <c r="C81" s="9">
        <f t="shared" ca="1" si="8"/>
        <v>31</v>
      </c>
      <c r="D81" s="12">
        <f t="shared" si="11"/>
        <v>10575500</v>
      </c>
      <c r="E81" s="13">
        <f ca="1">IF(AND($B81&lt;&gt;"",$B81&lt;=$G$4),$G80*C81*$D$6/360,IF(B81&lt;&gt;"",$G80*C81*$G$5/360,IF(AND(B80&lt;&gt;"",B80=$D$5),SUM($E$10:E80),"")))</f>
        <v>200346.97222222222</v>
      </c>
      <c r="F81" s="68">
        <f t="shared" ca="1" si="9"/>
        <v>10775846.972222222</v>
      </c>
      <c r="G81" s="12">
        <f t="shared" si="10"/>
        <v>10575500</v>
      </c>
    </row>
    <row r="82" spans="1:7" ht="16.5" customHeight="1">
      <c r="A82" s="7">
        <f t="shared" ca="1" si="6"/>
        <v>48149</v>
      </c>
      <c r="B82" s="8">
        <f t="shared" si="7"/>
        <v>72</v>
      </c>
      <c r="C82" s="9">
        <f t="shared" ca="1" si="8"/>
        <v>30</v>
      </c>
      <c r="D82" s="12">
        <f t="shared" si="11"/>
        <v>10575500</v>
      </c>
      <c r="E82" s="13">
        <f ca="1">IF(AND($B82&lt;&gt;"",$B82&lt;=$G$4),$G81*C82*$D$6/360,IF(B82&lt;&gt;"",$G81*C82*$G$5/360,IF(AND(B81&lt;&gt;"",B81=$D$5),SUM($E$10:E81),"")))</f>
        <v>96942.083333333328</v>
      </c>
      <c r="F82" s="68">
        <f t="shared" ca="1" si="9"/>
        <v>10672442.083333334</v>
      </c>
      <c r="G82" s="12">
        <f t="shared" si="10"/>
        <v>0</v>
      </c>
    </row>
    <row r="83" spans="1:7" ht="16.5" hidden="1" customHeight="1">
      <c r="A83" s="7" t="str">
        <f t="shared" si="6"/>
        <v>Tổng</v>
      </c>
      <c r="B83" s="8" t="str">
        <f t="shared" si="7"/>
        <v/>
      </c>
      <c r="C83" s="9" t="str">
        <f t="shared" si="8"/>
        <v/>
      </c>
      <c r="D83" s="12">
        <f t="shared" si="11"/>
        <v>761436000</v>
      </c>
      <c r="E83" s="13">
        <f ca="1">IF(AND($B83&lt;&gt;"",$B83&lt;=$G$4),$G82*C83*$D$6/360,IF(B83&lt;&gt;"",$G82*C83*$G$5/360,IF(AND(B82&lt;&gt;"",B82=$D$5),SUM($E$10:E82),"")))</f>
        <v>229200696.40000004</v>
      </c>
      <c r="F83" s="68">
        <f t="shared" ca="1" si="9"/>
        <v>990636696.4000001</v>
      </c>
      <c r="G83" s="12" t="str">
        <f t="shared" si="10"/>
        <v/>
      </c>
    </row>
    <row r="84" spans="1:7" ht="16.5" customHeight="1">
      <c r="A84" s="7" t="str">
        <f t="shared" si="6"/>
        <v/>
      </c>
      <c r="B84" s="8" t="str">
        <f t="shared" si="7"/>
        <v/>
      </c>
      <c r="C84" s="9" t="str">
        <f t="shared" si="8"/>
        <v/>
      </c>
      <c r="D84" s="12" t="str">
        <f t="shared" si="11"/>
        <v/>
      </c>
      <c r="E84" s="13" t="str">
        <f>IF(AND($B84&lt;&gt;"",$B84&lt;=$G$4),$G83*C84*$D$6/360,IF(B84&lt;&gt;"",$G83*C84*$G$5/360,IF(AND(B83&lt;&gt;"",B83=$D$5),SUM($E$10:E83),"")))</f>
        <v/>
      </c>
      <c r="F84" s="68" t="str">
        <f t="shared" si="9"/>
        <v/>
      </c>
      <c r="G84" s="12" t="str">
        <f t="shared" si="10"/>
        <v/>
      </c>
    </row>
    <row r="85" spans="1:7" ht="16.5" customHeight="1">
      <c r="A85" s="7" t="str">
        <f t="shared" si="6"/>
        <v/>
      </c>
      <c r="B85" s="8" t="str">
        <f t="shared" si="7"/>
        <v/>
      </c>
      <c r="C85" s="9" t="str">
        <f t="shared" si="8"/>
        <v/>
      </c>
      <c r="D85" s="12" t="str">
        <f t="shared" si="11"/>
        <v/>
      </c>
      <c r="E85" s="13" t="str">
        <f>IF(AND($B85&lt;&gt;"",$B85&lt;=$G$4),$G84*C85*$D$6/360,IF(B85&lt;&gt;"",$G84*C85*$G$5/360,IF(AND(B84&lt;&gt;"",B84=$D$5),SUM($E$10:E84),"")))</f>
        <v/>
      </c>
      <c r="F85" s="68" t="str">
        <f t="shared" si="9"/>
        <v/>
      </c>
      <c r="G85" s="12" t="str">
        <f t="shared" si="10"/>
        <v/>
      </c>
    </row>
    <row r="86" spans="1:7" ht="16.5" customHeight="1">
      <c r="A86" s="7" t="str">
        <f t="shared" si="6"/>
        <v/>
      </c>
      <c r="B86" s="8" t="str">
        <f t="shared" si="7"/>
        <v/>
      </c>
      <c r="C86" s="9" t="str">
        <f t="shared" si="8"/>
        <v/>
      </c>
      <c r="D86" s="12" t="str">
        <f t="shared" si="11"/>
        <v/>
      </c>
      <c r="E86" s="13" t="str">
        <f>IF(AND($B86&lt;&gt;"",$B86&lt;=$G$4),$G85*C86*$D$6/360,IF(B86&lt;&gt;"",$G85*C86*$G$5/360,IF(AND(B85&lt;&gt;"",B85=$D$5),SUM($E$10:E85),"")))</f>
        <v/>
      </c>
      <c r="F86" s="68" t="str">
        <f t="shared" si="9"/>
        <v/>
      </c>
      <c r="G86" s="12" t="str">
        <f t="shared" si="10"/>
        <v/>
      </c>
    </row>
    <row r="87" spans="1:7" ht="16.5" customHeight="1">
      <c r="A87" s="7" t="str">
        <f t="shared" si="6"/>
        <v/>
      </c>
      <c r="B87" s="8" t="str">
        <f t="shared" si="7"/>
        <v/>
      </c>
      <c r="C87" s="9" t="str">
        <f t="shared" si="8"/>
        <v/>
      </c>
      <c r="D87" s="12" t="str">
        <f t="shared" si="11"/>
        <v/>
      </c>
      <c r="E87" s="13" t="str">
        <f>IF(AND($B87&lt;&gt;"",$B87&lt;=$G$4),$G86*C87*$D$6/360,IF(B87&lt;&gt;"",$G86*C87*$G$5/360,IF(AND(B86&lt;&gt;"",B86=$D$5),SUM($E$10:E86),"")))</f>
        <v/>
      </c>
      <c r="F87" s="68" t="str">
        <f t="shared" si="9"/>
        <v/>
      </c>
      <c r="G87" s="12" t="str">
        <f t="shared" si="10"/>
        <v/>
      </c>
    </row>
    <row r="88" spans="1:7" ht="16.5" customHeight="1">
      <c r="A88" s="7" t="str">
        <f t="shared" si="6"/>
        <v/>
      </c>
      <c r="B88" s="8" t="str">
        <f t="shared" si="7"/>
        <v/>
      </c>
      <c r="C88" s="9" t="str">
        <f t="shared" si="8"/>
        <v/>
      </c>
      <c r="D88" s="12" t="str">
        <f t="shared" si="11"/>
        <v/>
      </c>
      <c r="E88" s="13" t="str">
        <f>IF(AND($B88&lt;&gt;"",$B88&lt;=$G$4),$G87*C88*$D$6/360,IF(B88&lt;&gt;"",$G87*C88*$G$5/360,IF(AND(B87&lt;&gt;"",B87=$D$5),SUM($E$10:E87),"")))</f>
        <v/>
      </c>
      <c r="F88" s="68" t="str">
        <f t="shared" si="9"/>
        <v/>
      </c>
      <c r="G88" s="12" t="str">
        <f t="shared" si="10"/>
        <v/>
      </c>
    </row>
    <row r="89" spans="1:7" ht="16.5" customHeight="1">
      <c r="A89" s="7" t="str">
        <f t="shared" si="6"/>
        <v/>
      </c>
      <c r="B89" s="8" t="str">
        <f t="shared" si="7"/>
        <v/>
      </c>
      <c r="C89" s="9" t="str">
        <f t="shared" si="8"/>
        <v/>
      </c>
      <c r="D89" s="12" t="str">
        <f t="shared" si="11"/>
        <v/>
      </c>
      <c r="E89" s="13" t="str">
        <f>IF(AND($B89&lt;&gt;"",$B89&lt;=$G$4),$G88*C89*$D$6/360,IF(B89&lt;&gt;"",$G88*C89*$G$5/360,IF(AND(B88&lt;&gt;"",B88=$D$5),SUM($E$10:E88),"")))</f>
        <v/>
      </c>
      <c r="F89" s="68" t="str">
        <f t="shared" si="9"/>
        <v/>
      </c>
      <c r="G89" s="12" t="str">
        <f t="shared" si="10"/>
        <v/>
      </c>
    </row>
    <row r="90" spans="1:7" ht="16.5" customHeight="1">
      <c r="A90" s="7" t="str">
        <f t="shared" si="6"/>
        <v/>
      </c>
      <c r="B90" s="8" t="str">
        <f t="shared" si="7"/>
        <v/>
      </c>
      <c r="C90" s="9" t="str">
        <f t="shared" si="8"/>
        <v/>
      </c>
      <c r="D90" s="12" t="str">
        <f t="shared" si="11"/>
        <v/>
      </c>
      <c r="E90" s="13" t="str">
        <f>IF(AND($B90&lt;&gt;"",$B90&lt;=$G$4),$G89*C90*$D$6/360,IF(B90&lt;&gt;"",$G89*C90*$G$5/360,IF(AND(B89&lt;&gt;"",B89=$D$5),SUM($E$10:E89),"")))</f>
        <v/>
      </c>
      <c r="F90" s="68" t="str">
        <f t="shared" si="9"/>
        <v/>
      </c>
      <c r="G90" s="12" t="str">
        <f t="shared" si="10"/>
        <v/>
      </c>
    </row>
    <row r="91" spans="1:7" ht="16.5" customHeight="1">
      <c r="A91" s="7" t="str">
        <f t="shared" si="6"/>
        <v/>
      </c>
      <c r="B91" s="8" t="str">
        <f t="shared" si="7"/>
        <v/>
      </c>
      <c r="C91" s="9" t="str">
        <f t="shared" si="8"/>
        <v/>
      </c>
      <c r="D91" s="12" t="str">
        <f t="shared" si="11"/>
        <v/>
      </c>
      <c r="E91" s="13" t="str">
        <f>IF(AND($B91&lt;&gt;"",$B91&lt;=$G$4),$G90*C91*$D$6/360,IF(B91&lt;&gt;"",$G90*C91*$G$5/360,IF(AND(B90&lt;&gt;"",B90=$D$5),SUM($E$10:E90),"")))</f>
        <v/>
      </c>
      <c r="F91" s="68" t="str">
        <f t="shared" si="9"/>
        <v/>
      </c>
      <c r="G91" s="12" t="str">
        <f t="shared" si="10"/>
        <v/>
      </c>
    </row>
    <row r="92" spans="1:7" ht="16.5" customHeight="1">
      <c r="A92" s="7" t="str">
        <f t="shared" si="6"/>
        <v/>
      </c>
      <c r="B92" s="8" t="str">
        <f t="shared" si="7"/>
        <v/>
      </c>
      <c r="C92" s="9" t="str">
        <f t="shared" si="8"/>
        <v/>
      </c>
      <c r="D92" s="12" t="str">
        <f t="shared" si="11"/>
        <v/>
      </c>
      <c r="E92" s="13" t="str">
        <f>IF(AND($B92&lt;&gt;"",$B92&lt;=$G$4),$G91*C92*$D$6/360,IF(B92&lt;&gt;"",$G91*C92*$G$5/360,IF(AND(B91&lt;&gt;"",B91=$D$5),SUM($E$10:E91),"")))</f>
        <v/>
      </c>
      <c r="F92" s="68" t="str">
        <f t="shared" si="9"/>
        <v/>
      </c>
      <c r="G92" s="12" t="str">
        <f t="shared" si="10"/>
        <v/>
      </c>
    </row>
    <row r="93" spans="1:7" ht="16.5" customHeight="1">
      <c r="A93" s="7" t="str">
        <f t="shared" si="6"/>
        <v/>
      </c>
      <c r="B93" s="8" t="str">
        <f t="shared" si="7"/>
        <v/>
      </c>
      <c r="C93" s="9" t="str">
        <f t="shared" si="8"/>
        <v/>
      </c>
      <c r="D93" s="12" t="str">
        <f t="shared" si="11"/>
        <v/>
      </c>
      <c r="E93" s="13" t="str">
        <f>IF(AND($B93&lt;&gt;"",$B93&lt;=$G$4),$G92*C93*$D$6/360,IF(B93&lt;&gt;"",$G92*C93*$G$5/360,IF(AND(B92&lt;&gt;"",B92=$D$5),SUM($E$10:E92),"")))</f>
        <v/>
      </c>
      <c r="F93" s="68" t="str">
        <f t="shared" si="9"/>
        <v/>
      </c>
      <c r="G93" s="12" t="str">
        <f t="shared" si="10"/>
        <v/>
      </c>
    </row>
    <row r="94" spans="1:7" ht="16.5" customHeight="1">
      <c r="A94" s="7" t="str">
        <f t="shared" si="6"/>
        <v/>
      </c>
      <c r="B94" s="8" t="str">
        <f t="shared" si="7"/>
        <v/>
      </c>
      <c r="C94" s="9" t="str">
        <f t="shared" si="8"/>
        <v/>
      </c>
      <c r="D94" s="12" t="str">
        <f t="shared" si="11"/>
        <v/>
      </c>
      <c r="E94" s="13" t="str">
        <f>IF(AND($B94&lt;&gt;"",$B94&lt;=$G$4),$G93*C94*$D$6/360,IF(B94&lt;&gt;"",$G93*C94*$G$5/360,IF(AND(B93&lt;&gt;"",B93=$D$5),SUM($E$10:E93),"")))</f>
        <v/>
      </c>
      <c r="F94" s="68" t="str">
        <f t="shared" si="9"/>
        <v/>
      </c>
      <c r="G94" s="12" t="str">
        <f t="shared" si="10"/>
        <v/>
      </c>
    </row>
    <row r="95" spans="1:7" ht="16.5" hidden="1" customHeight="1">
      <c r="A95" s="7" t="str">
        <f t="shared" si="6"/>
        <v/>
      </c>
      <c r="B95" s="8" t="str">
        <f t="shared" si="7"/>
        <v/>
      </c>
      <c r="C95" s="9" t="str">
        <f t="shared" si="8"/>
        <v/>
      </c>
      <c r="D95" s="12" t="str">
        <f t="shared" si="11"/>
        <v/>
      </c>
      <c r="E95" s="13" t="str">
        <f>IF(AND($B95&lt;&gt;"",$B95&lt;=$G$4),$G94*C95*$D$6/360,IF(B95&lt;&gt;"",$G94*C95*$G$5/360,IF(AND(B94&lt;&gt;"",B94=$D$5),SUM($E$10:E94),"")))</f>
        <v/>
      </c>
      <c r="F95" s="68" t="str">
        <f t="shared" si="9"/>
        <v/>
      </c>
      <c r="G95" s="12" t="str">
        <f t="shared" si="10"/>
        <v/>
      </c>
    </row>
    <row r="96" spans="1:7" ht="16.5" customHeight="1">
      <c r="A96" s="3" t="str">
        <f t="shared" si="6"/>
        <v/>
      </c>
      <c r="B96" s="4" t="str">
        <f t="shared" si="7"/>
        <v/>
      </c>
      <c r="C96" s="2" t="str">
        <f t="shared" si="8"/>
        <v/>
      </c>
      <c r="D96" s="14" t="str">
        <f t="shared" si="11"/>
        <v/>
      </c>
      <c r="E96" s="15" t="str">
        <f>IF(AND($B96&lt;&gt;"",$B96&lt;=$G$4),$G95*C96*$D$6/360,IF(B96&lt;&gt;"",$G95*C96*$G$5/360,IF(AND(B95&lt;&gt;"",B95=$D$5),SUM($E$10:E95),"")))</f>
        <v/>
      </c>
      <c r="F96" s="16" t="str">
        <f t="shared" si="9"/>
        <v/>
      </c>
      <c r="G96" s="14" t="str">
        <f t="shared" si="10"/>
        <v/>
      </c>
    </row>
    <row r="97" spans="1:7" ht="16.5" customHeight="1">
      <c r="A97" s="3" t="str">
        <f t="shared" si="6"/>
        <v/>
      </c>
      <c r="B97" s="4" t="str">
        <f t="shared" si="7"/>
        <v/>
      </c>
      <c r="C97" s="2" t="str">
        <f t="shared" si="8"/>
        <v/>
      </c>
      <c r="D97" s="14" t="str">
        <f t="shared" si="11"/>
        <v/>
      </c>
      <c r="E97" s="15" t="str">
        <f>IF(AND($B97&lt;&gt;"",$B97&lt;=$G$4),$G96*C97*$D$6/360,IF(B97&lt;&gt;"",$G96*C97*$G$5/360,IF(AND(B96&lt;&gt;"",B96=$D$5),SUM($E$10:E96),"")))</f>
        <v/>
      </c>
      <c r="F97" s="16" t="str">
        <f t="shared" si="9"/>
        <v/>
      </c>
      <c r="G97" s="14" t="str">
        <f t="shared" si="10"/>
        <v/>
      </c>
    </row>
    <row r="98" spans="1:7" ht="16.5" customHeight="1">
      <c r="A98" s="3" t="str">
        <f t="shared" si="6"/>
        <v/>
      </c>
      <c r="B98" s="4" t="str">
        <f t="shared" si="7"/>
        <v/>
      </c>
      <c r="C98" s="2" t="str">
        <f t="shared" si="8"/>
        <v/>
      </c>
      <c r="D98" s="14" t="str">
        <f t="shared" si="11"/>
        <v/>
      </c>
      <c r="E98" s="15" t="str">
        <f>IF(AND($B98&lt;&gt;"",$B98&lt;=$G$4),$G97*C98*$D$6/360,IF(B98&lt;&gt;"",$G97*C98*$G$5/360,IF(AND(B97&lt;&gt;"",B97=$D$5),SUM($E$10:E97),"")))</f>
        <v/>
      </c>
      <c r="F98" s="16" t="str">
        <f t="shared" si="9"/>
        <v/>
      </c>
      <c r="G98" s="14" t="str">
        <f t="shared" si="10"/>
        <v/>
      </c>
    </row>
    <row r="99" spans="1:7" ht="16.5" customHeight="1">
      <c r="A99" s="3" t="str">
        <f t="shared" si="6"/>
        <v/>
      </c>
      <c r="B99" s="4" t="str">
        <f t="shared" si="7"/>
        <v/>
      </c>
      <c r="C99" s="2" t="str">
        <f t="shared" si="8"/>
        <v/>
      </c>
      <c r="D99" s="14" t="str">
        <f t="shared" si="11"/>
        <v/>
      </c>
      <c r="E99" s="15" t="str">
        <f>IF(AND($B99&lt;&gt;"",$B99&lt;=$G$4),$G98*C99*$D$6/360,IF(B99&lt;&gt;"",$G98*C99*$G$5/360,IF(AND(B98&lt;&gt;"",B98=$D$5),SUM($E$10:E98),"")))</f>
        <v/>
      </c>
      <c r="F99" s="16" t="str">
        <f t="shared" si="9"/>
        <v/>
      </c>
      <c r="G99" s="14" t="str">
        <f t="shared" si="10"/>
        <v/>
      </c>
    </row>
    <row r="100" spans="1:7" ht="16.5" customHeight="1">
      <c r="A100" s="3" t="str">
        <f t="shared" si="6"/>
        <v/>
      </c>
      <c r="B100" s="4" t="str">
        <f t="shared" si="7"/>
        <v/>
      </c>
      <c r="C100" s="2" t="str">
        <f t="shared" si="8"/>
        <v/>
      </c>
      <c r="D100" s="14" t="str">
        <f t="shared" si="11"/>
        <v/>
      </c>
      <c r="E100" s="15" t="str">
        <f>IF(AND($B100&lt;&gt;"",$B100&lt;=$G$4),$G99*C100*$D$6/360,IF(B100&lt;&gt;"",$G99*C100*$G$5/360,IF(AND(B99&lt;&gt;"",B99=$D$5),SUM($E$10:E99),"")))</f>
        <v/>
      </c>
      <c r="F100" s="16" t="str">
        <f t="shared" si="9"/>
        <v/>
      </c>
      <c r="G100" s="14" t="str">
        <f t="shared" si="10"/>
        <v/>
      </c>
    </row>
    <row r="101" spans="1:7" ht="16.5" customHeight="1">
      <c r="A101" s="3" t="str">
        <f t="shared" si="6"/>
        <v/>
      </c>
      <c r="B101" s="4" t="str">
        <f t="shared" si="7"/>
        <v/>
      </c>
      <c r="C101" s="2" t="str">
        <f t="shared" si="8"/>
        <v/>
      </c>
      <c r="D101" s="14" t="str">
        <f t="shared" si="11"/>
        <v/>
      </c>
      <c r="E101" s="15" t="str">
        <f>IF(AND($B101&lt;&gt;"",$B101&lt;=$G$4),$G100*C101*$D$6/360,IF(B101&lt;&gt;"",$G100*C101*$G$5/360,IF(AND(B100&lt;&gt;"",B100=$D$5),SUM($E$10:E100),"")))</f>
        <v/>
      </c>
      <c r="F101" s="16" t="str">
        <f t="shared" si="9"/>
        <v/>
      </c>
      <c r="G101" s="14" t="str">
        <f t="shared" si="10"/>
        <v/>
      </c>
    </row>
    <row r="102" spans="1:7" ht="16.5" customHeight="1">
      <c r="A102" s="3" t="str">
        <f t="shared" si="6"/>
        <v/>
      </c>
      <c r="B102" s="4" t="str">
        <f t="shared" si="7"/>
        <v/>
      </c>
      <c r="C102" s="2" t="str">
        <f t="shared" si="8"/>
        <v/>
      </c>
      <c r="D102" s="14" t="str">
        <f t="shared" si="11"/>
        <v/>
      </c>
      <c r="E102" s="15" t="str">
        <f>IF(AND($B102&lt;&gt;"",$B102&lt;=$G$4),$G101*C102*$D$6/360,IF(B102&lt;&gt;"",$G101*C102*$G$5/360,IF(AND(B101&lt;&gt;"",B101=$D$5),SUM($E$10:E101),"")))</f>
        <v/>
      </c>
      <c r="F102" s="16" t="str">
        <f t="shared" si="9"/>
        <v/>
      </c>
      <c r="G102" s="14" t="str">
        <f t="shared" si="10"/>
        <v/>
      </c>
    </row>
    <row r="103" spans="1:7" ht="16.5" customHeight="1">
      <c r="A103" s="3" t="str">
        <f t="shared" si="6"/>
        <v/>
      </c>
      <c r="B103" s="4" t="str">
        <f t="shared" si="7"/>
        <v/>
      </c>
      <c r="C103" s="2" t="str">
        <f t="shared" si="8"/>
        <v/>
      </c>
      <c r="D103" s="14" t="str">
        <f t="shared" si="11"/>
        <v/>
      </c>
      <c r="E103" s="15" t="str">
        <f>IF(AND($B103&lt;&gt;"",$B103&lt;=$G$4),$G102*C103*$D$6/360,IF(B103&lt;&gt;"",$G102*C103*$G$5/360,IF(AND(B102&lt;&gt;"",B102=$D$5),SUM($E$10:E102),"")))</f>
        <v/>
      </c>
      <c r="F103" s="16" t="str">
        <f t="shared" si="9"/>
        <v/>
      </c>
      <c r="G103" s="14" t="str">
        <f t="shared" si="10"/>
        <v/>
      </c>
    </row>
    <row r="104" spans="1:7" ht="16.5" customHeight="1">
      <c r="A104" s="3" t="str">
        <f t="shared" si="6"/>
        <v/>
      </c>
      <c r="B104" s="4" t="str">
        <f t="shared" si="7"/>
        <v/>
      </c>
      <c r="C104" s="2" t="str">
        <f t="shared" si="8"/>
        <v/>
      </c>
      <c r="D104" s="14" t="str">
        <f t="shared" si="11"/>
        <v/>
      </c>
      <c r="E104" s="15" t="str">
        <f>IF(AND($B104&lt;&gt;"",$B104&lt;=$G$4),$G103*C104*$D$6/360,IF(B104&lt;&gt;"",$G103*C104*$G$5/360,IF(AND(B103&lt;&gt;"",B103=$D$5),SUM($E$10:E103),"")))</f>
        <v/>
      </c>
      <c r="F104" s="16" t="str">
        <f t="shared" si="9"/>
        <v/>
      </c>
      <c r="G104" s="14" t="str">
        <f t="shared" si="10"/>
        <v/>
      </c>
    </row>
    <row r="105" spans="1:7" ht="16.5" customHeight="1">
      <c r="A105" s="3" t="str">
        <f t="shared" si="6"/>
        <v/>
      </c>
      <c r="B105" s="4" t="str">
        <f t="shared" si="7"/>
        <v/>
      </c>
      <c r="C105" s="2" t="str">
        <f t="shared" si="8"/>
        <v/>
      </c>
      <c r="D105" s="14" t="str">
        <f t="shared" si="11"/>
        <v/>
      </c>
      <c r="E105" s="15" t="str">
        <f>IF(AND($B105&lt;&gt;"",$B105&lt;=$G$4),$G104*C105*$D$6/360,IF(B105&lt;&gt;"",$G104*C105*$G$5/360,IF(AND(B104&lt;&gt;"",B104=$D$5),SUM($E$10:E104),"")))</f>
        <v/>
      </c>
      <c r="F105" s="16" t="str">
        <f t="shared" si="9"/>
        <v/>
      </c>
      <c r="G105" s="14" t="str">
        <f t="shared" si="10"/>
        <v/>
      </c>
    </row>
    <row r="106" spans="1:7" ht="16.5" customHeight="1">
      <c r="A106" s="3" t="str">
        <f t="shared" si="6"/>
        <v/>
      </c>
      <c r="B106" s="4" t="str">
        <f t="shared" si="7"/>
        <v/>
      </c>
      <c r="C106" s="2" t="str">
        <f t="shared" si="8"/>
        <v/>
      </c>
      <c r="D106" s="14" t="str">
        <f t="shared" si="11"/>
        <v/>
      </c>
      <c r="E106" s="15" t="str">
        <f>IF(AND($B106&lt;&gt;"",$B106&lt;=$G$4),$G105*C106*$D$6/360,IF(B106&lt;&gt;"",$G105*C106*$G$5/360,IF(AND(B105&lt;&gt;"",B105=$D$5),SUM($E$10:E105),"")))</f>
        <v/>
      </c>
      <c r="F106" s="16" t="str">
        <f t="shared" si="9"/>
        <v/>
      </c>
      <c r="G106" s="14" t="str">
        <f t="shared" si="10"/>
        <v/>
      </c>
    </row>
    <row r="107" spans="1:7" ht="16.5" hidden="1" customHeight="1">
      <c r="A107" s="3" t="str">
        <f t="shared" si="6"/>
        <v/>
      </c>
      <c r="B107" s="4" t="str">
        <f t="shared" si="7"/>
        <v/>
      </c>
      <c r="C107" s="2" t="str">
        <f t="shared" si="8"/>
        <v/>
      </c>
      <c r="D107" s="14" t="str">
        <f t="shared" si="11"/>
        <v/>
      </c>
      <c r="E107" s="15" t="str">
        <f>IF(AND($B107&lt;&gt;"",$B107&lt;=$G$4),$G106*C107*$D$6/360,IF(B107&lt;&gt;"",$G106*C107*$G$5/360,IF(AND(B106&lt;&gt;"",B106=$D$5),SUM($E$10:E106),"")))</f>
        <v/>
      </c>
      <c r="F107" s="16" t="str">
        <f t="shared" si="9"/>
        <v/>
      </c>
      <c r="G107" s="14" t="str">
        <f t="shared" si="10"/>
        <v/>
      </c>
    </row>
    <row r="108" spans="1:7" ht="16.5" customHeight="1">
      <c r="A108" s="3" t="str">
        <f>IF(B107&lt;$D$5,DATE(YEAR(A107),MONTH(A107)+1,DAY(A107)),IF(B107=$D$5,"Tổng",""))</f>
        <v/>
      </c>
      <c r="B108" s="4" t="str">
        <f>IF(B107&lt;$D$5,B107+1,"")</f>
        <v/>
      </c>
      <c r="C108" s="2" t="str">
        <f>IF(B108&lt;&gt;"",A108-A107,"")</f>
        <v/>
      </c>
      <c r="D108" s="14" t="str">
        <f>IF($B107&lt;$D$5,IF(B107&lt;$G$7,0,$D$4/($D$5-$G$7)),IF($B107=$D$5,$D$4,""))</f>
        <v/>
      </c>
      <c r="E108" s="15" t="str">
        <f>IF(AND($B108&lt;&gt;"",$B108&lt;=$G$4),$G107*C108*$D$6/360,IF(B108&lt;&gt;"",$G107*C108*$G$5/360,IF(AND(B107&lt;&gt;"",B107=$D$5),SUM($E$10:E107),"")))</f>
        <v/>
      </c>
      <c r="F108" s="16" t="str">
        <f t="shared" si="9"/>
        <v/>
      </c>
      <c r="G108" s="14" t="str">
        <f>IF($B108&lt;&gt;"",G107-D108,"")</f>
        <v/>
      </c>
    </row>
    <row r="109" spans="1:7" ht="16.5" customHeight="1">
      <c r="A109" s="3" t="str">
        <f t="shared" si="6"/>
        <v/>
      </c>
      <c r="B109" s="4" t="str">
        <f t="shared" si="7"/>
        <v/>
      </c>
      <c r="C109" s="2" t="str">
        <f t="shared" si="8"/>
        <v/>
      </c>
      <c r="D109" s="14" t="str">
        <f t="shared" si="11"/>
        <v/>
      </c>
      <c r="E109" s="15" t="str">
        <f>IF(AND($B109&lt;&gt;"",$B109&lt;=$G$4),$G108*C109*$D$6/360,IF(B109&lt;&gt;"",$G108*C109*$G$5/360,IF(AND(B108&lt;&gt;"",B108=$D$5),SUM($E$10:E108),"")))</f>
        <v/>
      </c>
      <c r="F109" s="16" t="str">
        <f t="shared" si="9"/>
        <v/>
      </c>
      <c r="G109" s="14" t="str">
        <f t="shared" si="10"/>
        <v/>
      </c>
    </row>
    <row r="110" spans="1:7" ht="16.5" customHeight="1">
      <c r="A110" s="3" t="str">
        <f t="shared" si="6"/>
        <v/>
      </c>
      <c r="B110" s="4" t="str">
        <f t="shared" si="7"/>
        <v/>
      </c>
      <c r="C110" s="2" t="str">
        <f t="shared" si="8"/>
        <v/>
      </c>
      <c r="D110" s="14" t="str">
        <f t="shared" si="11"/>
        <v/>
      </c>
      <c r="E110" s="15" t="str">
        <f>IF(AND($B110&lt;&gt;"",$B110&lt;=$G$4),$G109*C110*$D$6/360,IF(B110&lt;&gt;"",$G109*C110*$G$5/360,IF(AND(B109&lt;&gt;"",B109=$D$5),SUM($E$10:E109),"")))</f>
        <v/>
      </c>
      <c r="F110" s="16" t="str">
        <f t="shared" si="9"/>
        <v/>
      </c>
      <c r="G110" s="14" t="str">
        <f t="shared" si="10"/>
        <v/>
      </c>
    </row>
    <row r="111" spans="1:7" ht="16.5" customHeight="1">
      <c r="A111" s="3" t="str">
        <f t="shared" si="6"/>
        <v/>
      </c>
      <c r="B111" s="4" t="str">
        <f t="shared" si="7"/>
        <v/>
      </c>
      <c r="C111" s="2" t="str">
        <f t="shared" si="8"/>
        <v/>
      </c>
      <c r="D111" s="14" t="str">
        <f t="shared" si="11"/>
        <v/>
      </c>
      <c r="E111" s="15" t="str">
        <f>IF(AND($B111&lt;&gt;"",$B111&lt;=$G$4),$G110*C111*$D$6/360,IF(B111&lt;&gt;"",$G110*C111*$G$5/360,IF(AND(B110&lt;&gt;"",B110=$D$5),SUM($E$10:E110),"")))</f>
        <v/>
      </c>
      <c r="F111" s="16" t="str">
        <f t="shared" si="9"/>
        <v/>
      </c>
      <c r="G111" s="14" t="str">
        <f t="shared" si="10"/>
        <v/>
      </c>
    </row>
    <row r="112" spans="1:7" ht="16.5" customHeight="1">
      <c r="A112" s="3" t="str">
        <f t="shared" si="6"/>
        <v/>
      </c>
      <c r="B112" s="4" t="str">
        <f t="shared" si="7"/>
        <v/>
      </c>
      <c r="C112" s="2" t="str">
        <f t="shared" si="8"/>
        <v/>
      </c>
      <c r="D112" s="14" t="str">
        <f t="shared" si="11"/>
        <v/>
      </c>
      <c r="E112" s="15" t="str">
        <f>IF(AND($B112&lt;&gt;"",$B112&lt;=$G$4),$G111*C112*$D$6/360,IF(B112&lt;&gt;"",$G111*C112*$G$5/360,IF(AND(B111&lt;&gt;"",B111=$D$5),SUM($E$10:E111),"")))</f>
        <v/>
      </c>
      <c r="F112" s="16" t="str">
        <f t="shared" si="9"/>
        <v/>
      </c>
      <c r="G112" s="14" t="str">
        <f t="shared" si="10"/>
        <v/>
      </c>
    </row>
    <row r="113" spans="1:7" ht="16.5" customHeight="1">
      <c r="A113" s="3" t="str">
        <f t="shared" si="6"/>
        <v/>
      </c>
      <c r="B113" s="4" t="str">
        <f t="shared" si="7"/>
        <v/>
      </c>
      <c r="C113" s="2" t="str">
        <f t="shared" si="8"/>
        <v/>
      </c>
      <c r="D113" s="14" t="str">
        <f t="shared" si="11"/>
        <v/>
      </c>
      <c r="E113" s="15" t="str">
        <f>IF(AND($B113&lt;&gt;"",$B113&lt;=$G$4),$G112*C113*$D$6/360,IF(B113&lt;&gt;"",$G112*C113*$G$5/360,IF(AND(B112&lt;&gt;"",B112=$D$5),SUM($E$10:E112),"")))</f>
        <v/>
      </c>
      <c r="F113" s="16" t="str">
        <f t="shared" si="9"/>
        <v/>
      </c>
      <c r="G113" s="14" t="str">
        <f t="shared" si="10"/>
        <v/>
      </c>
    </row>
    <row r="114" spans="1:7" ht="16.5" customHeight="1">
      <c r="A114" s="3" t="str">
        <f t="shared" si="6"/>
        <v/>
      </c>
      <c r="B114" s="4" t="str">
        <f t="shared" si="7"/>
        <v/>
      </c>
      <c r="C114" s="2" t="str">
        <f t="shared" si="8"/>
        <v/>
      </c>
      <c r="D114" s="14" t="str">
        <f t="shared" si="11"/>
        <v/>
      </c>
      <c r="E114" s="15" t="str">
        <f>IF(AND($B114&lt;&gt;"",$B114&lt;=$G$4),$G113*C114*$D$6/360,IF(B114&lt;&gt;"",$G113*C114*$G$5/360,IF(AND(B113&lt;&gt;"",B113=$D$5),SUM($E$10:E113),"")))</f>
        <v/>
      </c>
      <c r="F114" s="16" t="str">
        <f t="shared" si="9"/>
        <v/>
      </c>
      <c r="G114" s="14" t="str">
        <f t="shared" si="10"/>
        <v/>
      </c>
    </row>
    <row r="115" spans="1:7" ht="16.5" customHeight="1">
      <c r="A115" s="3" t="str">
        <f t="shared" si="6"/>
        <v/>
      </c>
      <c r="B115" s="4" t="str">
        <f t="shared" si="7"/>
        <v/>
      </c>
      <c r="C115" s="2" t="str">
        <f t="shared" si="8"/>
        <v/>
      </c>
      <c r="D115" s="14" t="str">
        <f t="shared" si="11"/>
        <v/>
      </c>
      <c r="E115" s="15" t="str">
        <f>IF(AND($B115&lt;&gt;"",$B115&lt;=$G$4),$G114*C115*$D$6/360,IF(B115&lt;&gt;"",$G114*C115*$G$5/360,IF(AND(B114&lt;&gt;"",B114=$D$5),SUM($E$10:E114),"")))</f>
        <v/>
      </c>
      <c r="F115" s="16" t="str">
        <f t="shared" si="9"/>
        <v/>
      </c>
      <c r="G115" s="14" t="str">
        <f t="shared" si="10"/>
        <v/>
      </c>
    </row>
    <row r="116" spans="1:7" ht="16.5" customHeight="1">
      <c r="A116" s="3" t="str">
        <f t="shared" si="6"/>
        <v/>
      </c>
      <c r="B116" s="4" t="str">
        <f t="shared" si="7"/>
        <v/>
      </c>
      <c r="C116" s="2" t="str">
        <f t="shared" si="8"/>
        <v/>
      </c>
      <c r="D116" s="14" t="str">
        <f t="shared" si="11"/>
        <v/>
      </c>
      <c r="E116" s="15" t="str">
        <f>IF(AND($B116&lt;&gt;"",$B116&lt;=$G$4),$G115*C116*$D$6/360,IF(B116&lt;&gt;"",$G115*C116*$G$5/360,IF(AND(B115&lt;&gt;"",B115=$D$5),SUM($E$10:E115),"")))</f>
        <v/>
      </c>
      <c r="F116" s="16" t="str">
        <f t="shared" si="9"/>
        <v/>
      </c>
      <c r="G116" s="14" t="str">
        <f t="shared" si="10"/>
        <v/>
      </c>
    </row>
    <row r="117" spans="1:7" ht="16.5" customHeight="1">
      <c r="A117" s="3" t="str">
        <f t="shared" si="6"/>
        <v/>
      </c>
      <c r="B117" s="4" t="str">
        <f t="shared" si="7"/>
        <v/>
      </c>
      <c r="C117" s="2" t="str">
        <f t="shared" si="8"/>
        <v/>
      </c>
      <c r="D117" s="14" t="str">
        <f t="shared" si="11"/>
        <v/>
      </c>
      <c r="E117" s="15" t="str">
        <f>IF(AND($B117&lt;&gt;"",$B117&lt;=$G$4),$G116*C117*$D$6/360,IF(B117&lt;&gt;"",$G116*C117*$G$5/360,IF(AND(B116&lt;&gt;"",B116=$D$5),SUM($E$10:E116),"")))</f>
        <v/>
      </c>
      <c r="F117" s="16" t="str">
        <f t="shared" si="9"/>
        <v/>
      </c>
      <c r="G117" s="14" t="str">
        <f t="shared" si="10"/>
        <v/>
      </c>
    </row>
    <row r="118" spans="1:7" ht="16.5" customHeight="1">
      <c r="A118" s="3" t="str">
        <f t="shared" si="6"/>
        <v/>
      </c>
      <c r="B118" s="4" t="str">
        <f t="shared" si="7"/>
        <v/>
      </c>
      <c r="C118" s="2" t="str">
        <f t="shared" si="8"/>
        <v/>
      </c>
      <c r="D118" s="14" t="str">
        <f t="shared" si="11"/>
        <v/>
      </c>
      <c r="E118" s="15" t="str">
        <f>IF(AND($B118&lt;&gt;"",$B118&lt;=$G$4),$G117*C118*$D$6/360,IF(B118&lt;&gt;"",$G117*C118*$G$5/360,IF(AND(B117&lt;&gt;"",B117=$D$5),SUM($E$10:E117),"")))</f>
        <v/>
      </c>
      <c r="F118" s="16" t="str">
        <f t="shared" si="9"/>
        <v/>
      </c>
      <c r="G118" s="14" t="str">
        <f t="shared" si="10"/>
        <v/>
      </c>
    </row>
    <row r="119" spans="1:7" ht="16.5" customHeight="1">
      <c r="A119" s="3" t="str">
        <f t="shared" si="6"/>
        <v/>
      </c>
      <c r="B119" s="4" t="str">
        <f t="shared" si="7"/>
        <v/>
      </c>
      <c r="C119" s="2" t="str">
        <f t="shared" si="8"/>
        <v/>
      </c>
      <c r="D119" s="14" t="str">
        <f t="shared" si="11"/>
        <v/>
      </c>
      <c r="E119" s="15" t="str">
        <f>IF(AND($B119&lt;&gt;"",$B119&lt;=$G$4),$G118*C119*$D$6/360,IF(B119&lt;&gt;"",$G118*C119*$G$5/360,IF(AND(B118&lt;&gt;"",B118=$D$5),SUM($E$10:E118),"")))</f>
        <v/>
      </c>
      <c r="F119" s="16" t="str">
        <f t="shared" si="9"/>
        <v/>
      </c>
      <c r="G119" s="14" t="str">
        <f t="shared" si="10"/>
        <v/>
      </c>
    </row>
    <row r="120" spans="1:7" ht="16.5" customHeight="1">
      <c r="A120" s="3" t="str">
        <f t="shared" si="6"/>
        <v/>
      </c>
      <c r="B120" s="4" t="str">
        <f t="shared" si="7"/>
        <v/>
      </c>
      <c r="C120" s="2" t="str">
        <f t="shared" si="8"/>
        <v/>
      </c>
      <c r="D120" s="14" t="str">
        <f t="shared" si="11"/>
        <v/>
      </c>
      <c r="E120" s="15" t="str">
        <f>IF(AND($B120&lt;&gt;"",$B120&lt;=$G$4),$G119*C120*$D$6/360,IF(B120&lt;&gt;"",$G119*C120*$G$5/360,IF(AND(B119&lt;&gt;"",B119=$D$5),SUM($E$10:E119),"")))</f>
        <v/>
      </c>
      <c r="F120" s="16" t="str">
        <f t="shared" si="9"/>
        <v/>
      </c>
      <c r="G120" s="14" t="str">
        <f t="shared" si="10"/>
        <v/>
      </c>
    </row>
    <row r="121" spans="1:7" ht="16.5" customHeight="1">
      <c r="A121" s="3" t="str">
        <f t="shared" si="6"/>
        <v/>
      </c>
      <c r="B121" s="4" t="str">
        <f t="shared" si="7"/>
        <v/>
      </c>
      <c r="C121" s="2" t="str">
        <f t="shared" si="8"/>
        <v/>
      </c>
      <c r="D121" s="14" t="str">
        <f t="shared" si="11"/>
        <v/>
      </c>
      <c r="E121" s="15" t="str">
        <f>IF(AND($B121&lt;&gt;"",$B121&lt;=$G$4),$G120*C121*$D$6/360,IF(B121&lt;&gt;"",$G120*C121*$G$5/360,IF(AND(B120&lt;&gt;"",B120=$D$5),SUM($E$10:E120),"")))</f>
        <v/>
      </c>
      <c r="F121" s="16" t="str">
        <f t="shared" si="9"/>
        <v/>
      </c>
      <c r="G121" s="14" t="str">
        <f t="shared" si="10"/>
        <v/>
      </c>
    </row>
    <row r="122" spans="1:7" ht="16.5" customHeight="1">
      <c r="A122" s="3" t="str">
        <f t="shared" si="6"/>
        <v/>
      </c>
      <c r="B122" s="4" t="str">
        <f t="shared" si="7"/>
        <v/>
      </c>
      <c r="C122" s="2" t="str">
        <f t="shared" si="8"/>
        <v/>
      </c>
      <c r="D122" s="14" t="str">
        <f t="shared" si="11"/>
        <v/>
      </c>
      <c r="E122" s="15" t="str">
        <f>IF(AND($B122&lt;&gt;"",$B122&lt;=$G$4),$G121*C122*$D$6/360,IF(B122&lt;&gt;"",$G121*C122*$G$5/360,IF(AND(B121&lt;&gt;"",B121=$D$5),SUM($E$10:E121),"")))</f>
        <v/>
      </c>
      <c r="F122" s="16" t="str">
        <f t="shared" si="9"/>
        <v/>
      </c>
      <c r="G122" s="14" t="str">
        <f t="shared" si="10"/>
        <v/>
      </c>
    </row>
    <row r="123" spans="1:7" ht="16.5" customHeight="1">
      <c r="A123" s="3" t="str">
        <f t="shared" si="6"/>
        <v/>
      </c>
      <c r="B123" s="4" t="str">
        <f t="shared" si="7"/>
        <v/>
      </c>
      <c r="C123" s="2" t="str">
        <f t="shared" si="8"/>
        <v/>
      </c>
      <c r="D123" s="14" t="str">
        <f t="shared" si="11"/>
        <v/>
      </c>
      <c r="E123" s="15" t="str">
        <f>IF(AND($B123&lt;&gt;"",$B123&lt;=$G$4),$G122*C123*$D$6/360,IF(B123&lt;&gt;"",$G122*C123*$G$5/360,IF(AND(B122&lt;&gt;"",B122=$D$5),SUM($E$10:E122),"")))</f>
        <v/>
      </c>
      <c r="F123" s="16" t="str">
        <f t="shared" si="9"/>
        <v/>
      </c>
      <c r="G123" s="14" t="str">
        <f t="shared" si="10"/>
        <v/>
      </c>
    </row>
    <row r="124" spans="1:7" ht="16.5" customHeight="1">
      <c r="A124" s="3" t="str">
        <f t="shared" si="6"/>
        <v/>
      </c>
      <c r="B124" s="4" t="str">
        <f t="shared" si="7"/>
        <v/>
      </c>
      <c r="C124" s="2" t="str">
        <f t="shared" si="8"/>
        <v/>
      </c>
      <c r="D124" s="14" t="str">
        <f t="shared" si="11"/>
        <v/>
      </c>
      <c r="E124" s="15" t="str">
        <f>IF(AND($B124&lt;&gt;"",$B124&lt;=$G$4),$G123*C124*$D$6/360,IF(B124&lt;&gt;"",$G123*C124*$G$5/360,IF(AND(B123&lt;&gt;"",B123=$D$5),SUM($E$10:E123),"")))</f>
        <v/>
      </c>
      <c r="F124" s="16" t="str">
        <f t="shared" si="9"/>
        <v/>
      </c>
      <c r="G124" s="14" t="str">
        <f t="shared" si="10"/>
        <v/>
      </c>
    </row>
    <row r="125" spans="1:7" ht="16.5" customHeight="1">
      <c r="A125" s="3" t="str">
        <f t="shared" si="6"/>
        <v/>
      </c>
      <c r="B125" s="4" t="str">
        <f t="shared" si="7"/>
        <v/>
      </c>
      <c r="C125" s="2" t="str">
        <f t="shared" si="8"/>
        <v/>
      </c>
      <c r="D125" s="14" t="str">
        <f t="shared" si="11"/>
        <v/>
      </c>
      <c r="E125" s="15" t="str">
        <f>IF(AND($B125&lt;&gt;"",$B125&lt;=$G$4),$G124*C125*$D$6/360,IF(B125&lt;&gt;"",$G124*C125*$G$5/360,IF(AND(B124&lt;&gt;"",B124=$D$5),SUM($E$10:E124),"")))</f>
        <v/>
      </c>
      <c r="F125" s="16" t="str">
        <f t="shared" si="9"/>
        <v/>
      </c>
      <c r="G125" s="14" t="str">
        <f t="shared" si="10"/>
        <v/>
      </c>
    </row>
    <row r="126" spans="1:7" ht="16.5" customHeight="1">
      <c r="A126" s="3" t="str">
        <f t="shared" si="6"/>
        <v/>
      </c>
      <c r="B126" s="4" t="str">
        <f t="shared" si="7"/>
        <v/>
      </c>
      <c r="C126" s="2" t="str">
        <f t="shared" si="8"/>
        <v/>
      </c>
      <c r="D126" s="14" t="str">
        <f t="shared" si="11"/>
        <v/>
      </c>
      <c r="E126" s="15" t="str">
        <f>IF(AND($B126&lt;&gt;"",$B126&lt;=$G$4),$G125*C126*$D$6/360,IF(B126&lt;&gt;"",$G125*C126*$G$5/360,IF(AND(B125&lt;&gt;"",B125=$D$5),SUM($E$10:E125),"")))</f>
        <v/>
      </c>
      <c r="F126" s="16" t="str">
        <f t="shared" si="9"/>
        <v/>
      </c>
      <c r="G126" s="14" t="str">
        <f t="shared" si="10"/>
        <v/>
      </c>
    </row>
    <row r="127" spans="1:7" ht="16.5" customHeight="1">
      <c r="A127" s="3" t="str">
        <f t="shared" si="6"/>
        <v/>
      </c>
      <c r="B127" s="4" t="str">
        <f t="shared" si="7"/>
        <v/>
      </c>
      <c r="C127" s="2" t="str">
        <f t="shared" si="8"/>
        <v/>
      </c>
      <c r="D127" s="14" t="str">
        <f t="shared" si="11"/>
        <v/>
      </c>
      <c r="E127" s="15" t="str">
        <f>IF(AND($B127&lt;&gt;"",$B127&lt;=$G$4),$G126*C127*$D$6/360,IF(B127&lt;&gt;"",$G126*C127*$G$5/360,IF(AND(B126&lt;&gt;"",B126=$D$5),SUM($E$10:E126),"")))</f>
        <v/>
      </c>
      <c r="F127" s="16" t="str">
        <f t="shared" si="9"/>
        <v/>
      </c>
      <c r="G127" s="14" t="str">
        <f t="shared" si="10"/>
        <v/>
      </c>
    </row>
    <row r="128" spans="1:7" ht="16.5" customHeight="1">
      <c r="A128" s="3" t="str">
        <f t="shared" si="6"/>
        <v/>
      </c>
      <c r="B128" s="4" t="str">
        <f t="shared" si="7"/>
        <v/>
      </c>
      <c r="C128" s="2" t="str">
        <f t="shared" si="8"/>
        <v/>
      </c>
      <c r="D128" s="14" t="str">
        <f t="shared" si="11"/>
        <v/>
      </c>
      <c r="E128" s="15" t="str">
        <f>IF(AND($B128&lt;&gt;"",$B128&lt;=$G$4),$G127*C128*$D$6/360,IF(B128&lt;&gt;"",$G127*C128*$G$5/360,IF(AND(B127&lt;&gt;"",B127=$D$5),SUM($E$10:E127),"")))</f>
        <v/>
      </c>
      <c r="F128" s="16" t="str">
        <f t="shared" si="9"/>
        <v/>
      </c>
      <c r="G128" s="14" t="str">
        <f t="shared" si="10"/>
        <v/>
      </c>
    </row>
    <row r="129" spans="1:7" ht="16.5" customHeight="1">
      <c r="A129" s="3" t="str">
        <f t="shared" si="6"/>
        <v/>
      </c>
      <c r="B129" s="4" t="str">
        <f t="shared" si="7"/>
        <v/>
      </c>
      <c r="C129" s="2" t="str">
        <f t="shared" si="8"/>
        <v/>
      </c>
      <c r="D129" s="14" t="str">
        <f t="shared" si="11"/>
        <v/>
      </c>
      <c r="E129" s="15" t="str">
        <f>IF(AND($B129&lt;&gt;"",$B129&lt;=$G$4),$G128*C129*$D$6/360,IF(B129&lt;&gt;"",$G128*C129*$G$5/360,IF(AND(B128&lt;&gt;"",B128=$D$5),SUM($E$10:E128),"")))</f>
        <v/>
      </c>
      <c r="F129" s="16" t="str">
        <f t="shared" si="9"/>
        <v/>
      </c>
      <c r="G129" s="14" t="str">
        <f t="shared" si="10"/>
        <v/>
      </c>
    </row>
    <row r="130" spans="1:7" ht="16.5" customHeight="1">
      <c r="A130" s="3" t="str">
        <f t="shared" si="6"/>
        <v/>
      </c>
      <c r="B130" s="4" t="str">
        <f t="shared" si="7"/>
        <v/>
      </c>
      <c r="C130" s="2" t="str">
        <f t="shared" si="8"/>
        <v/>
      </c>
      <c r="D130" s="14" t="str">
        <f t="shared" si="11"/>
        <v/>
      </c>
      <c r="E130" s="15" t="str">
        <f>IF(AND($B130&lt;&gt;"",$B130&lt;=$G$4),$G129*C130*$D$6/360,IF(B130&lt;&gt;"",$G129*C130*$G$5/360,IF(AND(B129&lt;&gt;"",B129=$D$5),SUM($E$10:E129),"")))</f>
        <v/>
      </c>
      <c r="F130" s="16" t="str">
        <f t="shared" si="9"/>
        <v/>
      </c>
      <c r="G130" s="14" t="str">
        <f t="shared" si="10"/>
        <v/>
      </c>
    </row>
    <row r="131" spans="1:7" ht="16.5" customHeight="1">
      <c r="A131" s="3" t="str">
        <f t="shared" si="6"/>
        <v/>
      </c>
      <c r="B131" s="4" t="str">
        <f t="shared" si="7"/>
        <v/>
      </c>
      <c r="C131" s="2" t="str">
        <f t="shared" si="8"/>
        <v/>
      </c>
      <c r="D131" s="14" t="str">
        <f t="shared" si="11"/>
        <v/>
      </c>
      <c r="E131" s="15" t="str">
        <f>IF(AND($B131&lt;&gt;"",$B131&lt;=$G$4),$G130*C131*$D$6/360,IF(B131&lt;&gt;"",$G130*C131*$G$5/360,IF(AND(B130&lt;&gt;"",B130=$D$5),SUM($E$10:E130),"")))</f>
        <v/>
      </c>
      <c r="F131" s="16" t="str">
        <f t="shared" si="9"/>
        <v/>
      </c>
      <c r="G131" s="14" t="str">
        <f t="shared" si="10"/>
        <v/>
      </c>
    </row>
    <row r="132" spans="1:7" ht="16.5" customHeight="1">
      <c r="A132" s="3" t="str">
        <f t="shared" si="6"/>
        <v/>
      </c>
      <c r="B132" s="4" t="str">
        <f t="shared" si="7"/>
        <v/>
      </c>
      <c r="C132" s="2" t="str">
        <f t="shared" si="8"/>
        <v/>
      </c>
      <c r="D132" s="14" t="str">
        <f t="shared" si="11"/>
        <v/>
      </c>
      <c r="E132" s="15" t="str">
        <f>IF(AND($B132&lt;&gt;"",$B132&lt;=$G$4),$G131*C132*$D$6/360,IF(B132&lt;&gt;"",$G131*C132*$G$5/360,IF(AND(B131&lt;&gt;"",B131=$D$5),SUM($E$10:E131),"")))</f>
        <v/>
      </c>
      <c r="F132" s="16" t="str">
        <f t="shared" si="9"/>
        <v/>
      </c>
      <c r="G132" s="14" t="str">
        <f t="shared" si="10"/>
        <v/>
      </c>
    </row>
    <row r="133" spans="1:7" ht="16.5" customHeight="1">
      <c r="A133" s="3" t="str">
        <f t="shared" si="6"/>
        <v/>
      </c>
      <c r="B133" s="4" t="str">
        <f t="shared" si="7"/>
        <v/>
      </c>
      <c r="C133" s="2" t="str">
        <f t="shared" si="8"/>
        <v/>
      </c>
      <c r="D133" s="14" t="str">
        <f t="shared" si="11"/>
        <v/>
      </c>
      <c r="E133" s="15" t="str">
        <f>IF(AND($B133&lt;&gt;"",$B133&lt;=$G$4),$G132*C133*$D$6/360,IF(B133&lt;&gt;"",$G132*C133*$G$5/360,IF(AND(B132&lt;&gt;"",B132=$D$5),SUM($E$10:E132),"")))</f>
        <v/>
      </c>
      <c r="F133" s="16" t="str">
        <f t="shared" si="9"/>
        <v/>
      </c>
      <c r="G133" s="14" t="str">
        <f t="shared" si="10"/>
        <v/>
      </c>
    </row>
    <row r="134" spans="1:7" ht="16.5" customHeight="1">
      <c r="A134" s="3" t="str">
        <f t="shared" si="6"/>
        <v/>
      </c>
      <c r="B134" s="4" t="str">
        <f t="shared" si="7"/>
        <v/>
      </c>
      <c r="C134" s="2" t="str">
        <f t="shared" si="8"/>
        <v/>
      </c>
      <c r="D134" s="14" t="str">
        <f t="shared" si="11"/>
        <v/>
      </c>
      <c r="E134" s="15" t="str">
        <f>IF(AND($B134&lt;&gt;"",$B134&lt;=$G$4),$G133*C134*$D$6/360,IF(B134&lt;&gt;"",$G133*C134*$G$5/360,IF(AND(B133&lt;&gt;"",B133=$D$5),SUM($E$10:E133),"")))</f>
        <v/>
      </c>
      <c r="F134" s="16" t="str">
        <f t="shared" si="9"/>
        <v/>
      </c>
      <c r="G134" s="14" t="str">
        <f t="shared" si="10"/>
        <v/>
      </c>
    </row>
    <row r="135" spans="1:7" ht="16.5" customHeight="1">
      <c r="A135" s="3" t="str">
        <f t="shared" si="6"/>
        <v/>
      </c>
      <c r="B135" s="4" t="str">
        <f t="shared" si="7"/>
        <v/>
      </c>
      <c r="C135" s="2" t="str">
        <f t="shared" si="8"/>
        <v/>
      </c>
      <c r="D135" s="14" t="str">
        <f t="shared" si="11"/>
        <v/>
      </c>
      <c r="E135" s="15" t="str">
        <f>IF(AND($B135&lt;&gt;"",$B135&lt;=$G$4),$G134*C135*$D$6/360,IF(B135&lt;&gt;"",$G134*C135*$G$5/360,IF(AND(B134&lt;&gt;"",B134=$D$5),SUM($E$10:E134),"")))</f>
        <v/>
      </c>
      <c r="F135" s="16" t="str">
        <f t="shared" si="9"/>
        <v/>
      </c>
      <c r="G135" s="14" t="str">
        <f t="shared" si="10"/>
        <v/>
      </c>
    </row>
    <row r="136" spans="1:7" ht="16.5" customHeight="1">
      <c r="A136" s="3" t="str">
        <f t="shared" si="6"/>
        <v/>
      </c>
      <c r="B136" s="4" t="str">
        <f t="shared" si="7"/>
        <v/>
      </c>
      <c r="C136" s="2" t="str">
        <f t="shared" si="8"/>
        <v/>
      </c>
      <c r="D136" s="14" t="str">
        <f t="shared" si="11"/>
        <v/>
      </c>
      <c r="E136" s="15" t="str">
        <f>IF(AND($B136&lt;&gt;"",$B136&lt;=$G$4),$G135*C136*$D$6/360,IF(B136&lt;&gt;"",$G135*C136*$G$5/360,IF(AND(B135&lt;&gt;"",B135=$D$5),SUM($E$10:E135),"")))</f>
        <v/>
      </c>
      <c r="F136" s="16" t="str">
        <f t="shared" si="9"/>
        <v/>
      </c>
      <c r="G136" s="14" t="str">
        <f t="shared" si="10"/>
        <v/>
      </c>
    </row>
    <row r="137" spans="1:7" ht="16.5" customHeight="1">
      <c r="A137" s="3" t="str">
        <f t="shared" si="6"/>
        <v/>
      </c>
      <c r="B137" s="4" t="str">
        <f t="shared" si="7"/>
        <v/>
      </c>
      <c r="C137" s="2" t="str">
        <f t="shared" si="8"/>
        <v/>
      </c>
      <c r="D137" s="14" t="str">
        <f t="shared" si="11"/>
        <v/>
      </c>
      <c r="E137" s="15" t="str">
        <f>IF(AND($B137&lt;&gt;"",$B137&lt;=$G$4),$G136*C137*$D$6/360,IF(B137&lt;&gt;"",$G136*C137*$G$5/360,IF(AND(B136&lt;&gt;"",B136=$D$5),SUM($E$10:E136),"")))</f>
        <v/>
      </c>
      <c r="F137" s="16" t="str">
        <f t="shared" si="9"/>
        <v/>
      </c>
      <c r="G137" s="14" t="str">
        <f t="shared" si="10"/>
        <v/>
      </c>
    </row>
    <row r="138" spans="1:7" ht="16.5" customHeight="1">
      <c r="A138" s="3" t="str">
        <f t="shared" si="6"/>
        <v/>
      </c>
      <c r="B138" s="4" t="str">
        <f t="shared" si="7"/>
        <v/>
      </c>
      <c r="C138" s="2" t="str">
        <f t="shared" si="8"/>
        <v/>
      </c>
      <c r="D138" s="14" t="str">
        <f t="shared" si="11"/>
        <v/>
      </c>
      <c r="E138" s="15" t="str">
        <f>IF(AND($B138&lt;&gt;"",$B138&lt;=$G$4),$G137*C138*$D$6/360,IF(B138&lt;&gt;"",$G137*C138*$G$5/360,IF(AND(B137&lt;&gt;"",B137=$D$5),SUM($E$10:E137),"")))</f>
        <v/>
      </c>
      <c r="F138" s="16" t="str">
        <f t="shared" si="9"/>
        <v/>
      </c>
      <c r="G138" s="14" t="str">
        <f t="shared" si="10"/>
        <v/>
      </c>
    </row>
    <row r="139" spans="1:7" ht="16.5" customHeight="1">
      <c r="A139" s="3" t="str">
        <f t="shared" ref="A139:A202" si="12">IF(B138&lt;$D$5,DATE(YEAR(A138),MONTH(A138)+1,DAY(A138)),IF(B138=$D$5,"Tổng",""))</f>
        <v/>
      </c>
      <c r="B139" s="4" t="str">
        <f t="shared" ref="B139:B202" si="13">IF(B138&lt;$D$5,B138+1,"")</f>
        <v/>
      </c>
      <c r="C139" s="2" t="str">
        <f t="shared" si="8"/>
        <v/>
      </c>
      <c r="D139" s="14" t="str">
        <f t="shared" si="11"/>
        <v/>
      </c>
      <c r="E139" s="15" t="str">
        <f>IF(AND($B139&lt;&gt;"",$B139&lt;=$G$4),$G138*C139*$D$6/360,IF(B139&lt;&gt;"",$G138*C139*$G$5/360,IF(AND(B138&lt;&gt;"",B138=$D$5),SUM($E$10:E138),"")))</f>
        <v/>
      </c>
      <c r="F139" s="16" t="str">
        <f t="shared" si="9"/>
        <v/>
      </c>
      <c r="G139" s="14" t="str">
        <f t="shared" si="10"/>
        <v/>
      </c>
    </row>
    <row r="140" spans="1:7" ht="16.5" customHeight="1">
      <c r="A140" s="3" t="str">
        <f t="shared" si="12"/>
        <v/>
      </c>
      <c r="B140" s="4" t="str">
        <f t="shared" si="13"/>
        <v/>
      </c>
      <c r="C140" s="2" t="str">
        <f t="shared" ref="C140:C203" si="14">IF(B140&lt;&gt;"",A140-A139,"")</f>
        <v/>
      </c>
      <c r="D140" s="14" t="str">
        <f t="shared" si="11"/>
        <v/>
      </c>
      <c r="E140" s="15" t="str">
        <f>IF(AND($B140&lt;&gt;"",$B140&lt;=$G$4),$G139*C140*$D$6/360,IF(B140&lt;&gt;"",$G139*C140*$G$5/360,IF(AND(B139&lt;&gt;"",B139=$D$5),SUM($E$10:E139),"")))</f>
        <v/>
      </c>
      <c r="F140" s="16" t="str">
        <f t="shared" si="9"/>
        <v/>
      </c>
      <c r="G140" s="14" t="str">
        <f t="shared" si="10"/>
        <v/>
      </c>
    </row>
    <row r="141" spans="1:7" ht="16.5" customHeight="1">
      <c r="A141" s="3" t="str">
        <f t="shared" si="12"/>
        <v/>
      </c>
      <c r="B141" s="4" t="str">
        <f t="shared" si="13"/>
        <v/>
      </c>
      <c r="C141" s="2" t="str">
        <f t="shared" si="14"/>
        <v/>
      </c>
      <c r="D141" s="14" t="str">
        <f t="shared" si="11"/>
        <v/>
      </c>
      <c r="E141" s="15" t="str">
        <f>IF(AND($B141&lt;&gt;"",$B141&lt;=$G$4),$G140*C141*$D$6/360,IF(B141&lt;&gt;"",$G140*C141*$G$5/360,IF(AND(B140&lt;&gt;"",B140=$D$5),SUM($E$10:E140),"")))</f>
        <v/>
      </c>
      <c r="F141" s="16" t="str">
        <f t="shared" ref="F141:F204" si="15">IF(D141&lt;&gt;"",D141+E141,"")</f>
        <v/>
      </c>
      <c r="G141" s="14" t="str">
        <f t="shared" ref="G141:G204" si="16">IF($B141&lt;&gt;"",G140-D141,"")</f>
        <v/>
      </c>
    </row>
    <row r="142" spans="1:7" ht="16.5" customHeight="1">
      <c r="A142" s="3" t="str">
        <f t="shared" si="12"/>
        <v/>
      </c>
      <c r="B142" s="4" t="str">
        <f t="shared" si="13"/>
        <v/>
      </c>
      <c r="C142" s="2" t="str">
        <f t="shared" si="14"/>
        <v/>
      </c>
      <c r="D142" s="14" t="str">
        <f t="shared" si="11"/>
        <v/>
      </c>
      <c r="E142" s="15" t="str">
        <f>IF(AND($B142&lt;&gt;"",$B142&lt;=$G$4),$G141*C142*$D$6/360,IF(B142&lt;&gt;"",$G141*C142*$G$5/360,IF(AND(B141&lt;&gt;"",B141=$D$5),SUM($E$10:E141),"")))</f>
        <v/>
      </c>
      <c r="F142" s="16" t="str">
        <f t="shared" si="15"/>
        <v/>
      </c>
      <c r="G142" s="14" t="str">
        <f t="shared" si="16"/>
        <v/>
      </c>
    </row>
    <row r="143" spans="1:7" ht="16.5" customHeight="1">
      <c r="A143" s="3" t="str">
        <f t="shared" si="12"/>
        <v/>
      </c>
      <c r="B143" s="4" t="str">
        <f t="shared" si="13"/>
        <v/>
      </c>
      <c r="C143" s="2" t="str">
        <f t="shared" si="14"/>
        <v/>
      </c>
      <c r="D143" s="14" t="str">
        <f t="shared" ref="D143:D195" si="17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16" t="str">
        <f t="shared" si="15"/>
        <v/>
      </c>
      <c r="G143" s="14" t="str">
        <f t="shared" si="16"/>
        <v/>
      </c>
    </row>
    <row r="144" spans="1:7" ht="16.5" customHeight="1">
      <c r="A144" s="3" t="str">
        <f t="shared" si="12"/>
        <v/>
      </c>
      <c r="B144" s="4" t="str">
        <f t="shared" si="13"/>
        <v/>
      </c>
      <c r="C144" s="2" t="str">
        <f t="shared" si="14"/>
        <v/>
      </c>
      <c r="D144" s="14" t="str">
        <f t="shared" si="17"/>
        <v/>
      </c>
      <c r="E144" s="15" t="str">
        <f>IF(AND($B144&lt;&gt;"",$B144&lt;=$G$4),$G143*C144*$D$6/360,IF(B144&lt;&gt;"",$G143*C144*$G$5/360,IF(AND(B143&lt;&gt;"",B143=$D$5),SUM($E$10:E143),"")))</f>
        <v/>
      </c>
      <c r="F144" s="16" t="str">
        <f t="shared" si="15"/>
        <v/>
      </c>
      <c r="G144" s="14" t="str">
        <f t="shared" si="16"/>
        <v/>
      </c>
    </row>
    <row r="145" spans="1:7" ht="16.5" customHeight="1">
      <c r="A145" s="3" t="str">
        <f t="shared" si="12"/>
        <v/>
      </c>
      <c r="B145" s="4" t="str">
        <f t="shared" si="13"/>
        <v/>
      </c>
      <c r="C145" s="2" t="str">
        <f t="shared" si="14"/>
        <v/>
      </c>
      <c r="D145" s="14" t="str">
        <f t="shared" si="17"/>
        <v/>
      </c>
      <c r="E145" s="15" t="str">
        <f>IF(AND($B145&lt;&gt;"",$B145&lt;=$G$4),$G144*C145*$D$6/360,IF(B145&lt;&gt;"",$G144*C145*$G$5/360,IF(AND(B144&lt;&gt;"",B144=$D$5),SUM($E$10:E144),"")))</f>
        <v/>
      </c>
      <c r="F145" s="16" t="str">
        <f t="shared" si="15"/>
        <v/>
      </c>
      <c r="G145" s="14" t="str">
        <f t="shared" si="16"/>
        <v/>
      </c>
    </row>
    <row r="146" spans="1:7" ht="16.5" customHeight="1">
      <c r="A146" s="3" t="str">
        <f t="shared" si="12"/>
        <v/>
      </c>
      <c r="B146" s="4" t="str">
        <f t="shared" si="13"/>
        <v/>
      </c>
      <c r="C146" s="2" t="str">
        <f t="shared" si="14"/>
        <v/>
      </c>
      <c r="D146" s="14" t="str">
        <f t="shared" si="17"/>
        <v/>
      </c>
      <c r="E146" s="15" t="str">
        <f>IF(AND($B146&lt;&gt;"",$B146&lt;=$G$4),$G145*C146*$D$6/360,IF(B146&lt;&gt;"",$G145*C146*$G$5/360,IF(AND(B145&lt;&gt;"",B145=$D$5),SUM($E$10:E145),"")))</f>
        <v/>
      </c>
      <c r="F146" s="16" t="str">
        <f t="shared" si="15"/>
        <v/>
      </c>
      <c r="G146" s="14" t="str">
        <f t="shared" si="16"/>
        <v/>
      </c>
    </row>
    <row r="147" spans="1:7" ht="16.5" customHeight="1">
      <c r="A147" s="3" t="str">
        <f t="shared" si="12"/>
        <v/>
      </c>
      <c r="B147" s="4" t="str">
        <f t="shared" si="13"/>
        <v/>
      </c>
      <c r="C147" s="2" t="str">
        <f t="shared" si="14"/>
        <v/>
      </c>
      <c r="D147" s="14" t="str">
        <f t="shared" si="17"/>
        <v/>
      </c>
      <c r="E147" s="15" t="str">
        <f>IF(AND($B147&lt;&gt;"",$B147&lt;=$G$4),$G146*C147*$D$6/360,IF(B147&lt;&gt;"",$G146*C147*$G$5/360,IF(AND(B146&lt;&gt;"",B146=$D$5),SUM($E$10:E146),"")))</f>
        <v/>
      </c>
      <c r="F147" s="16" t="str">
        <f t="shared" si="15"/>
        <v/>
      </c>
      <c r="G147" s="14" t="str">
        <f t="shared" si="16"/>
        <v/>
      </c>
    </row>
    <row r="148" spans="1:7" ht="16.5" customHeight="1">
      <c r="A148" s="3" t="str">
        <f t="shared" si="12"/>
        <v/>
      </c>
      <c r="B148" s="4" t="str">
        <f t="shared" si="13"/>
        <v/>
      </c>
      <c r="C148" s="2" t="str">
        <f t="shared" si="14"/>
        <v/>
      </c>
      <c r="D148" s="14" t="str">
        <f t="shared" si="17"/>
        <v/>
      </c>
      <c r="E148" s="15" t="str">
        <f>IF(AND($B148&lt;&gt;"",$B148&lt;=$G$4),$G147*C148*$D$6/360,IF(B148&lt;&gt;"",$G147*C148*$G$5/360,IF(AND(B147&lt;&gt;"",B147=$D$5),SUM($E$10:E147),"")))</f>
        <v/>
      </c>
      <c r="F148" s="16" t="str">
        <f t="shared" si="15"/>
        <v/>
      </c>
      <c r="G148" s="14" t="str">
        <f t="shared" si="16"/>
        <v/>
      </c>
    </row>
    <row r="149" spans="1:7" ht="16.5" customHeight="1">
      <c r="A149" s="3" t="str">
        <f t="shared" si="12"/>
        <v/>
      </c>
      <c r="B149" s="4" t="str">
        <f t="shared" si="13"/>
        <v/>
      </c>
      <c r="C149" s="2" t="str">
        <f t="shared" si="14"/>
        <v/>
      </c>
      <c r="D149" s="14" t="str">
        <f t="shared" si="17"/>
        <v/>
      </c>
      <c r="E149" s="15" t="str">
        <f>IF(AND($B149&lt;&gt;"",$B149&lt;=$G$4),$G148*C149*$D$6/360,IF(B149&lt;&gt;"",$G148*C149*$G$5/360,IF(AND(B148&lt;&gt;"",B148=$D$5),SUM($E$10:E148),"")))</f>
        <v/>
      </c>
      <c r="F149" s="16" t="str">
        <f t="shared" si="15"/>
        <v/>
      </c>
      <c r="G149" s="14" t="str">
        <f t="shared" si="16"/>
        <v/>
      </c>
    </row>
    <row r="150" spans="1:7" ht="16.5" customHeight="1">
      <c r="A150" s="3" t="str">
        <f t="shared" si="12"/>
        <v/>
      </c>
      <c r="B150" s="4" t="str">
        <f t="shared" si="13"/>
        <v/>
      </c>
      <c r="C150" s="2" t="str">
        <f t="shared" si="14"/>
        <v/>
      </c>
      <c r="D150" s="14" t="str">
        <f t="shared" si="17"/>
        <v/>
      </c>
      <c r="E150" s="15" t="str">
        <f>IF(AND($B150&lt;&gt;"",$B150&lt;=$G$4),$G149*C150*$D$6/360,IF(B150&lt;&gt;"",$G149*C150*$G$5/360,IF(AND(B149&lt;&gt;"",B149=$D$5),SUM($E$10:E149),"")))</f>
        <v/>
      </c>
      <c r="F150" s="16" t="str">
        <f t="shared" si="15"/>
        <v/>
      </c>
      <c r="G150" s="14" t="str">
        <f t="shared" si="16"/>
        <v/>
      </c>
    </row>
    <row r="151" spans="1:7" ht="16.5" customHeight="1">
      <c r="A151" s="3" t="str">
        <f t="shared" si="12"/>
        <v/>
      </c>
      <c r="B151" s="4" t="str">
        <f t="shared" si="13"/>
        <v/>
      </c>
      <c r="C151" s="2" t="str">
        <f t="shared" si="14"/>
        <v/>
      </c>
      <c r="D151" s="14" t="str">
        <f t="shared" si="17"/>
        <v/>
      </c>
      <c r="E151" s="15" t="str">
        <f>IF(AND($B151&lt;&gt;"",$B151&lt;=$G$4),$G150*C151*$D$6/360,IF(B151&lt;&gt;"",$G150*C151*$G$5/360,IF(AND(B150&lt;&gt;"",B150=$D$5),SUM($E$10:E150),"")))</f>
        <v/>
      </c>
      <c r="F151" s="16" t="str">
        <f t="shared" si="15"/>
        <v/>
      </c>
      <c r="G151" s="14" t="str">
        <f t="shared" si="16"/>
        <v/>
      </c>
    </row>
    <row r="152" spans="1:7" ht="16.5" customHeight="1">
      <c r="A152" s="3" t="str">
        <f t="shared" si="12"/>
        <v/>
      </c>
      <c r="B152" s="4" t="str">
        <f t="shared" si="13"/>
        <v/>
      </c>
      <c r="C152" s="2" t="str">
        <f t="shared" si="14"/>
        <v/>
      </c>
      <c r="D152" s="14" t="str">
        <f t="shared" si="17"/>
        <v/>
      </c>
      <c r="E152" s="15" t="str">
        <f>IF(AND($B152&lt;&gt;"",$B152&lt;=$G$4),$G151*C152*$D$6/360,IF(B152&lt;&gt;"",$G151*C152*$G$5/360,IF(AND(B151&lt;&gt;"",B151=$D$5),SUM($E$10:E151),"")))</f>
        <v/>
      </c>
      <c r="F152" s="16" t="str">
        <f t="shared" si="15"/>
        <v/>
      </c>
      <c r="G152" s="14" t="str">
        <f t="shared" si="16"/>
        <v/>
      </c>
    </row>
    <row r="153" spans="1:7" ht="16.5" customHeight="1">
      <c r="A153" s="3" t="str">
        <f t="shared" si="12"/>
        <v/>
      </c>
      <c r="B153" s="4" t="str">
        <f t="shared" si="13"/>
        <v/>
      </c>
      <c r="C153" s="2" t="str">
        <f t="shared" si="14"/>
        <v/>
      </c>
      <c r="D153" s="14" t="str">
        <f t="shared" si="17"/>
        <v/>
      </c>
      <c r="E153" s="15" t="str">
        <f>IF(AND($B153&lt;&gt;"",$B153&lt;=$G$4),$G152*C153*$D$6/360,IF(B153&lt;&gt;"",$G152*C153*$G$5/360,IF(AND(B152&lt;&gt;"",B152=$D$5),SUM($E$10:E152),"")))</f>
        <v/>
      </c>
      <c r="F153" s="16" t="str">
        <f t="shared" si="15"/>
        <v/>
      </c>
      <c r="G153" s="14" t="str">
        <f t="shared" si="16"/>
        <v/>
      </c>
    </row>
    <row r="154" spans="1:7" ht="16.5" customHeight="1">
      <c r="A154" s="3" t="str">
        <f t="shared" si="12"/>
        <v/>
      </c>
      <c r="B154" s="4" t="str">
        <f t="shared" si="13"/>
        <v/>
      </c>
      <c r="C154" s="2" t="str">
        <f t="shared" si="14"/>
        <v/>
      </c>
      <c r="D154" s="14" t="str">
        <f t="shared" si="17"/>
        <v/>
      </c>
      <c r="E154" s="15" t="str">
        <f>IF(AND($B154&lt;&gt;"",$B154&lt;=$G$4),$G153*C154*$D$6/360,IF(B154&lt;&gt;"",$G153*C154*$G$5/360,IF(AND(B153&lt;&gt;"",B153=$D$5),SUM($E$10:E153),"")))</f>
        <v/>
      </c>
      <c r="F154" s="16" t="str">
        <f t="shared" si="15"/>
        <v/>
      </c>
      <c r="G154" s="14" t="str">
        <f t="shared" si="16"/>
        <v/>
      </c>
    </row>
    <row r="155" spans="1:7" ht="16.5" customHeight="1">
      <c r="A155" s="3" t="str">
        <f t="shared" si="12"/>
        <v/>
      </c>
      <c r="B155" s="4" t="str">
        <f t="shared" si="13"/>
        <v/>
      </c>
      <c r="C155" s="2" t="str">
        <f t="shared" si="14"/>
        <v/>
      </c>
      <c r="D155" s="14" t="str">
        <f t="shared" si="17"/>
        <v/>
      </c>
      <c r="E155" s="15" t="str">
        <f>IF(AND($B155&lt;&gt;"",$B155&lt;=$G$4),$G154*C155*$D$6/360,IF(B155&lt;&gt;"",$G154*C155*$G$5/360,IF(AND(B154&lt;&gt;"",B154=$D$5),SUM($E$10:E154),"")))</f>
        <v/>
      </c>
      <c r="F155" s="16" t="str">
        <f t="shared" si="15"/>
        <v/>
      </c>
      <c r="G155" s="14" t="str">
        <f t="shared" si="16"/>
        <v/>
      </c>
    </row>
    <row r="156" spans="1:7" ht="16.5" customHeight="1">
      <c r="A156" s="3" t="str">
        <f t="shared" si="12"/>
        <v/>
      </c>
      <c r="B156" s="4" t="str">
        <f t="shared" si="13"/>
        <v/>
      </c>
      <c r="C156" s="2" t="str">
        <f t="shared" si="14"/>
        <v/>
      </c>
      <c r="D156" s="14" t="str">
        <f t="shared" si="17"/>
        <v/>
      </c>
      <c r="E156" s="15" t="str">
        <f>IF(AND($B156&lt;&gt;"",$B156&lt;=$G$4),$G155*C156*$D$6/360,IF(B156&lt;&gt;"",$G155*C156*$G$5/360,IF(AND(B155&lt;&gt;"",B155=$D$5),SUM($E$10:E155),"")))</f>
        <v/>
      </c>
      <c r="F156" s="16" t="str">
        <f t="shared" si="15"/>
        <v/>
      </c>
      <c r="G156" s="14" t="str">
        <f t="shared" si="16"/>
        <v/>
      </c>
    </row>
    <row r="157" spans="1:7" ht="16.5" customHeight="1">
      <c r="A157" s="3" t="str">
        <f t="shared" si="12"/>
        <v/>
      </c>
      <c r="B157" s="4" t="str">
        <f t="shared" si="13"/>
        <v/>
      </c>
      <c r="C157" s="2" t="str">
        <f t="shared" si="14"/>
        <v/>
      </c>
      <c r="D157" s="14" t="str">
        <f t="shared" si="17"/>
        <v/>
      </c>
      <c r="E157" s="15" t="str">
        <f>IF(AND($B157&lt;&gt;"",$B157&lt;=$G$4),$G156*C157*$D$6/360,IF(B157&lt;&gt;"",$G156*C157*$G$5/360,IF(AND(B156&lt;&gt;"",B156=$D$5),SUM($E$10:E156),"")))</f>
        <v/>
      </c>
      <c r="F157" s="16" t="str">
        <f t="shared" si="15"/>
        <v/>
      </c>
      <c r="G157" s="14" t="str">
        <f t="shared" si="16"/>
        <v/>
      </c>
    </row>
    <row r="158" spans="1:7" ht="16.5" customHeight="1">
      <c r="A158" s="3" t="str">
        <f t="shared" si="12"/>
        <v/>
      </c>
      <c r="B158" s="4" t="str">
        <f t="shared" si="13"/>
        <v/>
      </c>
      <c r="C158" s="2" t="str">
        <f t="shared" si="14"/>
        <v/>
      </c>
      <c r="D158" s="14" t="str">
        <f t="shared" si="17"/>
        <v/>
      </c>
      <c r="E158" s="15" t="str">
        <f>IF(AND($B158&lt;&gt;"",$B158&lt;=$G$4),$G157*C158*$D$6/360,IF(B158&lt;&gt;"",$G157*C158*$G$5/360,IF(AND(B157&lt;&gt;"",B157=$D$5),SUM($E$10:E157),"")))</f>
        <v/>
      </c>
      <c r="F158" s="16" t="str">
        <f t="shared" si="15"/>
        <v/>
      </c>
      <c r="G158" s="14" t="str">
        <f t="shared" si="16"/>
        <v/>
      </c>
    </row>
    <row r="159" spans="1:7" ht="16.5" customHeight="1">
      <c r="A159" s="3" t="str">
        <f t="shared" si="12"/>
        <v/>
      </c>
      <c r="B159" s="4" t="str">
        <f t="shared" si="13"/>
        <v/>
      </c>
      <c r="C159" s="2" t="str">
        <f t="shared" si="14"/>
        <v/>
      </c>
      <c r="D159" s="14" t="str">
        <f t="shared" si="17"/>
        <v/>
      </c>
      <c r="E159" s="15" t="str">
        <f>IF(AND($B159&lt;&gt;"",$B159&lt;=$G$4),$G158*C159*$D$6/360,IF(B159&lt;&gt;"",$G158*C159*$G$5/360,IF(AND(B158&lt;&gt;"",B158=$D$5),SUM($E$10:E158),"")))</f>
        <v/>
      </c>
      <c r="F159" s="16" t="str">
        <f t="shared" si="15"/>
        <v/>
      </c>
      <c r="G159" s="14" t="str">
        <f t="shared" si="16"/>
        <v/>
      </c>
    </row>
    <row r="160" spans="1:7" ht="16.5" customHeight="1">
      <c r="A160" s="3" t="str">
        <f t="shared" si="12"/>
        <v/>
      </c>
      <c r="B160" s="4" t="str">
        <f t="shared" si="13"/>
        <v/>
      </c>
      <c r="C160" s="2" t="str">
        <f t="shared" si="14"/>
        <v/>
      </c>
      <c r="D160" s="14" t="str">
        <f t="shared" si="17"/>
        <v/>
      </c>
      <c r="E160" s="15" t="str">
        <f>IF(AND($B160&lt;&gt;"",$B160&lt;=$G$4),$G159*C160*$D$6/360,IF(B160&lt;&gt;"",$G159*C160*$G$5/360,IF(AND(B159&lt;&gt;"",B159=$D$5),SUM($E$10:E159),"")))</f>
        <v/>
      </c>
      <c r="F160" s="16" t="str">
        <f t="shared" si="15"/>
        <v/>
      </c>
      <c r="G160" s="14" t="str">
        <f t="shared" si="16"/>
        <v/>
      </c>
    </row>
    <row r="161" spans="1:7" ht="16.5" customHeight="1">
      <c r="A161" s="3" t="str">
        <f t="shared" si="12"/>
        <v/>
      </c>
      <c r="B161" s="4" t="str">
        <f t="shared" si="13"/>
        <v/>
      </c>
      <c r="C161" s="2" t="str">
        <f t="shared" si="14"/>
        <v/>
      </c>
      <c r="D161" s="14" t="str">
        <f t="shared" si="17"/>
        <v/>
      </c>
      <c r="E161" s="15" t="str">
        <f>IF(AND($B161&lt;&gt;"",$B161&lt;=$G$4),$G160*C161*$D$6/360,IF(B161&lt;&gt;"",$G160*C161*$G$5/360,IF(AND(B160&lt;&gt;"",B160=$D$5),SUM($E$10:E160),"")))</f>
        <v/>
      </c>
      <c r="F161" s="16" t="str">
        <f t="shared" si="15"/>
        <v/>
      </c>
      <c r="G161" s="14" t="str">
        <f t="shared" si="16"/>
        <v/>
      </c>
    </row>
    <row r="162" spans="1:7" ht="16.5" customHeight="1">
      <c r="A162" s="3" t="str">
        <f t="shared" si="12"/>
        <v/>
      </c>
      <c r="B162" s="4" t="str">
        <f t="shared" si="13"/>
        <v/>
      </c>
      <c r="C162" s="2" t="str">
        <f t="shared" si="14"/>
        <v/>
      </c>
      <c r="D162" s="14" t="str">
        <f t="shared" si="17"/>
        <v/>
      </c>
      <c r="E162" s="15" t="str">
        <f>IF(AND($B162&lt;&gt;"",$B162&lt;=$G$4),$G161*C162*$D$6/360,IF(B162&lt;&gt;"",$G161*C162*$G$5/360,IF(AND(B161&lt;&gt;"",B161=$D$5),SUM($E$10:E161),"")))</f>
        <v/>
      </c>
      <c r="F162" s="16" t="str">
        <f t="shared" si="15"/>
        <v/>
      </c>
      <c r="G162" s="14" t="str">
        <f t="shared" si="16"/>
        <v/>
      </c>
    </row>
    <row r="163" spans="1:7" ht="16.5" customHeight="1">
      <c r="A163" s="3" t="str">
        <f t="shared" si="12"/>
        <v/>
      </c>
      <c r="B163" s="4" t="str">
        <f t="shared" si="13"/>
        <v/>
      </c>
      <c r="C163" s="2" t="str">
        <f t="shared" si="14"/>
        <v/>
      </c>
      <c r="D163" s="14" t="str">
        <f t="shared" si="17"/>
        <v/>
      </c>
      <c r="E163" s="15" t="str">
        <f>IF(AND($B163&lt;&gt;"",$B163&lt;=$G$4),$G162*C163*$D$6/360,IF(B163&lt;&gt;"",$G162*C163*$G$5/360,IF(AND(B162&lt;&gt;"",B162=$D$5),SUM($E$10:E162),"")))</f>
        <v/>
      </c>
      <c r="F163" s="16" t="str">
        <f t="shared" si="15"/>
        <v/>
      </c>
      <c r="G163" s="14" t="str">
        <f t="shared" si="16"/>
        <v/>
      </c>
    </row>
    <row r="164" spans="1:7" ht="16.5" customHeight="1">
      <c r="A164" s="3" t="str">
        <f t="shared" si="12"/>
        <v/>
      </c>
      <c r="B164" s="4" t="str">
        <f t="shared" si="13"/>
        <v/>
      </c>
      <c r="C164" s="2" t="str">
        <f t="shared" si="14"/>
        <v/>
      </c>
      <c r="D164" s="14" t="str">
        <f t="shared" si="17"/>
        <v/>
      </c>
      <c r="E164" s="15" t="str">
        <f>IF(AND($B164&lt;&gt;"",$B164&lt;=$G$4),$G163*C164*$D$6/360,IF(B164&lt;&gt;"",$G163*C164*$G$5/360,IF(AND(B163&lt;&gt;"",B163=$D$5),SUM($E$10:E163),"")))</f>
        <v/>
      </c>
      <c r="F164" s="16" t="str">
        <f t="shared" si="15"/>
        <v/>
      </c>
      <c r="G164" s="14" t="str">
        <f t="shared" si="16"/>
        <v/>
      </c>
    </row>
    <row r="165" spans="1:7" ht="16.5" customHeight="1">
      <c r="A165" s="3" t="str">
        <f t="shared" si="12"/>
        <v/>
      </c>
      <c r="B165" s="4" t="str">
        <f t="shared" si="13"/>
        <v/>
      </c>
      <c r="C165" s="2" t="str">
        <f t="shared" si="14"/>
        <v/>
      </c>
      <c r="D165" s="14" t="str">
        <f t="shared" si="17"/>
        <v/>
      </c>
      <c r="E165" s="15" t="str">
        <f>IF(AND($B165&lt;&gt;"",$B165&lt;=$G$4),$G164*C165*$D$6/360,IF(B165&lt;&gt;"",$G164*C165*$G$5/360,IF(AND(B164&lt;&gt;"",B164=$D$5),SUM($E$10:E164),"")))</f>
        <v/>
      </c>
      <c r="F165" s="16" t="str">
        <f t="shared" si="15"/>
        <v/>
      </c>
      <c r="G165" s="14" t="str">
        <f t="shared" si="16"/>
        <v/>
      </c>
    </row>
    <row r="166" spans="1:7" ht="16.5" customHeight="1">
      <c r="A166" s="3" t="str">
        <f t="shared" si="12"/>
        <v/>
      </c>
      <c r="B166" s="4" t="str">
        <f t="shared" si="13"/>
        <v/>
      </c>
      <c r="C166" s="2" t="str">
        <f t="shared" si="14"/>
        <v/>
      </c>
      <c r="D166" s="14" t="str">
        <f t="shared" si="17"/>
        <v/>
      </c>
      <c r="E166" s="15" t="str">
        <f>IF(AND($B166&lt;&gt;"",$B166&lt;=$G$4),$G165*C166*$D$6/360,IF(B166&lt;&gt;"",$G165*C166*$G$5/360,IF(AND(B165&lt;&gt;"",B165=$D$5),SUM($E$10:E165),"")))</f>
        <v/>
      </c>
      <c r="F166" s="16" t="str">
        <f t="shared" si="15"/>
        <v/>
      </c>
      <c r="G166" s="14" t="str">
        <f t="shared" si="16"/>
        <v/>
      </c>
    </row>
    <row r="167" spans="1:7" ht="16.5" customHeight="1">
      <c r="A167" s="3" t="str">
        <f t="shared" si="12"/>
        <v/>
      </c>
      <c r="B167" s="4" t="str">
        <f t="shared" si="13"/>
        <v/>
      </c>
      <c r="C167" s="2" t="str">
        <f t="shared" si="14"/>
        <v/>
      </c>
      <c r="D167" s="14" t="str">
        <f t="shared" si="17"/>
        <v/>
      </c>
      <c r="E167" s="15" t="str">
        <f>IF(AND($B167&lt;&gt;"",$B167&lt;=$G$4),$G166*C167*$D$6/360,IF(B167&lt;&gt;"",$G166*C167*$G$5/360,IF(AND(B166&lt;&gt;"",B166=$D$5),SUM($E$10:E166),"")))</f>
        <v/>
      </c>
      <c r="F167" s="16" t="str">
        <f t="shared" si="15"/>
        <v/>
      </c>
      <c r="G167" s="14" t="str">
        <f t="shared" si="16"/>
        <v/>
      </c>
    </row>
    <row r="168" spans="1:7" ht="16.5" customHeight="1">
      <c r="A168" s="3" t="str">
        <f t="shared" si="12"/>
        <v/>
      </c>
      <c r="B168" s="4" t="str">
        <f t="shared" si="13"/>
        <v/>
      </c>
      <c r="C168" s="2" t="str">
        <f t="shared" si="14"/>
        <v/>
      </c>
      <c r="D168" s="14" t="str">
        <f t="shared" si="17"/>
        <v/>
      </c>
      <c r="E168" s="15" t="str">
        <f>IF(AND($B168&lt;&gt;"",$B168&lt;=$G$4),$G167*C168*$D$6/360,IF(B168&lt;&gt;"",$G167*C168*$G$5/360,IF(AND(B167&lt;&gt;"",B167=$D$5),SUM($E$10:E167),"")))</f>
        <v/>
      </c>
      <c r="F168" s="16" t="str">
        <f t="shared" si="15"/>
        <v/>
      </c>
      <c r="G168" s="14" t="str">
        <f t="shared" si="16"/>
        <v/>
      </c>
    </row>
    <row r="169" spans="1:7" ht="16.5" customHeight="1">
      <c r="A169" s="3" t="str">
        <f t="shared" si="12"/>
        <v/>
      </c>
      <c r="B169" s="4" t="str">
        <f t="shared" si="13"/>
        <v/>
      </c>
      <c r="C169" s="2" t="str">
        <f t="shared" si="14"/>
        <v/>
      </c>
      <c r="D169" s="14" t="str">
        <f t="shared" si="17"/>
        <v/>
      </c>
      <c r="E169" s="15" t="str">
        <f>IF(AND($B169&lt;&gt;"",$B169&lt;=$G$4),$G168*C169*$D$6/360,IF(B169&lt;&gt;"",$G168*C169*$G$5/360,IF(AND(B168&lt;&gt;"",B168=$D$5),SUM($E$10:E168),"")))</f>
        <v/>
      </c>
      <c r="F169" s="16" t="str">
        <f t="shared" si="15"/>
        <v/>
      </c>
      <c r="G169" s="14" t="str">
        <f t="shared" si="16"/>
        <v/>
      </c>
    </row>
    <row r="170" spans="1:7" ht="16.5" customHeight="1">
      <c r="A170" s="3" t="str">
        <f t="shared" si="12"/>
        <v/>
      </c>
      <c r="B170" s="4" t="str">
        <f t="shared" si="13"/>
        <v/>
      </c>
      <c r="C170" s="2" t="str">
        <f t="shared" si="14"/>
        <v/>
      </c>
      <c r="D170" s="14" t="str">
        <f t="shared" si="17"/>
        <v/>
      </c>
      <c r="E170" s="15" t="str">
        <f>IF(AND($B170&lt;&gt;"",$B170&lt;=$G$4),$G169*C170*$D$6/360,IF(B170&lt;&gt;"",$G169*C170*$G$5/360,IF(AND(B169&lt;&gt;"",B169=$D$5),SUM($E$10:E169),"")))</f>
        <v/>
      </c>
      <c r="F170" s="16" t="str">
        <f t="shared" si="15"/>
        <v/>
      </c>
      <c r="G170" s="14" t="str">
        <f t="shared" si="16"/>
        <v/>
      </c>
    </row>
    <row r="171" spans="1:7" ht="16.5" customHeight="1">
      <c r="A171" s="3" t="str">
        <f t="shared" si="12"/>
        <v/>
      </c>
      <c r="B171" s="4" t="str">
        <f t="shared" si="13"/>
        <v/>
      </c>
      <c r="C171" s="2" t="str">
        <f t="shared" si="14"/>
        <v/>
      </c>
      <c r="D171" s="14" t="str">
        <f t="shared" si="17"/>
        <v/>
      </c>
      <c r="E171" s="15" t="str">
        <f>IF(AND($B171&lt;&gt;"",$B171&lt;=$G$4),$G170*C171*$D$6/360,IF(B171&lt;&gt;"",$G170*C171*$G$5/360,IF(AND(B170&lt;&gt;"",B170=$D$5),SUM($E$10:E170),"")))</f>
        <v/>
      </c>
      <c r="F171" s="16" t="str">
        <f t="shared" si="15"/>
        <v/>
      </c>
      <c r="G171" s="14" t="str">
        <f t="shared" si="16"/>
        <v/>
      </c>
    </row>
    <row r="172" spans="1:7" ht="16.5" customHeight="1">
      <c r="A172" s="3" t="str">
        <f t="shared" si="12"/>
        <v/>
      </c>
      <c r="B172" s="4" t="str">
        <f t="shared" si="13"/>
        <v/>
      </c>
      <c r="C172" s="2" t="str">
        <f t="shared" si="14"/>
        <v/>
      </c>
      <c r="D172" s="14" t="str">
        <f t="shared" si="17"/>
        <v/>
      </c>
      <c r="E172" s="15" t="str">
        <f>IF(AND($B172&lt;&gt;"",$B172&lt;=$G$4),$G171*C172*$D$6/360,IF(B172&lt;&gt;"",$G171*C172*$G$5/360,IF(AND(B171&lt;&gt;"",B171=$D$5),SUM($E$10:E171),"")))</f>
        <v/>
      </c>
      <c r="F172" s="16" t="str">
        <f t="shared" si="15"/>
        <v/>
      </c>
      <c r="G172" s="14" t="str">
        <f t="shared" si="16"/>
        <v/>
      </c>
    </row>
    <row r="173" spans="1:7" ht="16.5" customHeight="1">
      <c r="A173" s="3" t="str">
        <f t="shared" si="12"/>
        <v/>
      </c>
      <c r="B173" s="4" t="str">
        <f t="shared" si="13"/>
        <v/>
      </c>
      <c r="C173" s="2" t="str">
        <f t="shared" si="14"/>
        <v/>
      </c>
      <c r="D173" s="14" t="str">
        <f t="shared" si="17"/>
        <v/>
      </c>
      <c r="E173" s="15" t="str">
        <f>IF(AND($B173&lt;&gt;"",$B173&lt;=$G$4),$G172*C173*$D$6/360,IF(B173&lt;&gt;"",$G172*C173*$G$5/360,IF(AND(B172&lt;&gt;"",B172=$D$5),SUM($E$10:E172),"")))</f>
        <v/>
      </c>
      <c r="F173" s="16" t="str">
        <f t="shared" si="15"/>
        <v/>
      </c>
      <c r="G173" s="14" t="str">
        <f t="shared" si="16"/>
        <v/>
      </c>
    </row>
    <row r="174" spans="1:7" ht="16.5" customHeight="1">
      <c r="A174" s="3" t="str">
        <f t="shared" si="12"/>
        <v/>
      </c>
      <c r="B174" s="4" t="str">
        <f t="shared" si="13"/>
        <v/>
      </c>
      <c r="C174" s="2" t="str">
        <f t="shared" si="14"/>
        <v/>
      </c>
      <c r="D174" s="14" t="str">
        <f t="shared" si="17"/>
        <v/>
      </c>
      <c r="E174" s="15" t="str">
        <f>IF(AND($B174&lt;&gt;"",$B174&lt;=$G$4),$G173*C174*$D$6/360,IF(B174&lt;&gt;"",$G173*C174*$G$5/360,IF(AND(B173&lt;&gt;"",B173=$D$5),SUM($E$10:E173),"")))</f>
        <v/>
      </c>
      <c r="F174" s="16" t="str">
        <f t="shared" si="15"/>
        <v/>
      </c>
      <c r="G174" s="14" t="str">
        <f t="shared" si="16"/>
        <v/>
      </c>
    </row>
    <row r="175" spans="1:7" ht="16.5" customHeight="1">
      <c r="A175" s="3" t="str">
        <f t="shared" si="12"/>
        <v/>
      </c>
      <c r="B175" s="4" t="str">
        <f t="shared" si="13"/>
        <v/>
      </c>
      <c r="C175" s="2" t="str">
        <f t="shared" si="14"/>
        <v/>
      </c>
      <c r="D175" s="14" t="str">
        <f t="shared" si="17"/>
        <v/>
      </c>
      <c r="E175" s="15" t="str">
        <f>IF(AND($B175&lt;&gt;"",$B175&lt;=$G$4),$G174*C175*$D$6/360,IF(B175&lt;&gt;"",$G174*C175*$G$5/360,IF(AND(B174&lt;&gt;"",B174=$D$5),SUM($E$10:E174),"")))</f>
        <v/>
      </c>
      <c r="F175" s="16" t="str">
        <f t="shared" si="15"/>
        <v/>
      </c>
      <c r="G175" s="14" t="str">
        <f t="shared" si="16"/>
        <v/>
      </c>
    </row>
    <row r="176" spans="1:7" ht="16.5" customHeight="1">
      <c r="A176" s="3" t="str">
        <f t="shared" si="12"/>
        <v/>
      </c>
      <c r="B176" s="4" t="str">
        <f t="shared" si="13"/>
        <v/>
      </c>
      <c r="C176" s="2" t="str">
        <f t="shared" si="14"/>
        <v/>
      </c>
      <c r="D176" s="14" t="str">
        <f t="shared" si="17"/>
        <v/>
      </c>
      <c r="E176" s="15" t="str">
        <f>IF(AND($B176&lt;&gt;"",$B176&lt;=$G$4),$G175*C176*$D$6/360,IF(B176&lt;&gt;"",$G175*C176*$G$5/360,IF(AND(B175&lt;&gt;"",B175=$D$5),SUM($E$10:E175),"")))</f>
        <v/>
      </c>
      <c r="F176" s="16" t="str">
        <f t="shared" si="15"/>
        <v/>
      </c>
      <c r="G176" s="14" t="str">
        <f t="shared" si="16"/>
        <v/>
      </c>
    </row>
    <row r="177" spans="1:7" ht="16.5" customHeight="1">
      <c r="A177" s="3" t="str">
        <f t="shared" si="12"/>
        <v/>
      </c>
      <c r="B177" s="4" t="str">
        <f t="shared" si="13"/>
        <v/>
      </c>
      <c r="C177" s="2" t="str">
        <f t="shared" si="14"/>
        <v/>
      </c>
      <c r="D177" s="14" t="str">
        <f t="shared" si="17"/>
        <v/>
      </c>
      <c r="E177" s="15" t="str">
        <f>IF(AND($B177&lt;&gt;"",$B177&lt;=$G$4),$G176*C177*$D$6/360,IF(B177&lt;&gt;"",$G176*C177*$G$5/360,IF(AND(B176&lt;&gt;"",B176=$D$5),SUM($E$10:E176),"")))</f>
        <v/>
      </c>
      <c r="F177" s="16" t="str">
        <f t="shared" si="15"/>
        <v/>
      </c>
      <c r="G177" s="14" t="str">
        <f t="shared" si="16"/>
        <v/>
      </c>
    </row>
    <row r="178" spans="1:7" ht="16.5" customHeight="1">
      <c r="A178" s="3" t="str">
        <f t="shared" si="12"/>
        <v/>
      </c>
      <c r="B178" s="4" t="str">
        <f t="shared" si="13"/>
        <v/>
      </c>
      <c r="C178" s="2" t="str">
        <f t="shared" si="14"/>
        <v/>
      </c>
      <c r="D178" s="14" t="str">
        <f t="shared" si="17"/>
        <v/>
      </c>
      <c r="E178" s="15" t="str">
        <f>IF(AND($B178&lt;&gt;"",$B178&lt;=$G$4),$G177*C178*$D$6/360,IF(B178&lt;&gt;"",$G177*C178*$G$5/360,IF(AND(B177&lt;&gt;"",B177=$D$5),SUM($E$10:E177),"")))</f>
        <v/>
      </c>
      <c r="F178" s="16" t="str">
        <f t="shared" si="15"/>
        <v/>
      </c>
      <c r="G178" s="14" t="str">
        <f t="shared" si="16"/>
        <v/>
      </c>
    </row>
    <row r="179" spans="1:7" ht="16.5" customHeight="1">
      <c r="A179" s="3" t="str">
        <f t="shared" si="12"/>
        <v/>
      </c>
      <c r="B179" s="4" t="str">
        <f t="shared" si="13"/>
        <v/>
      </c>
      <c r="C179" s="2" t="str">
        <f t="shared" si="14"/>
        <v/>
      </c>
      <c r="D179" s="14" t="str">
        <f t="shared" si="17"/>
        <v/>
      </c>
      <c r="E179" s="15" t="str">
        <f>IF(AND($B179&lt;&gt;"",$B179&lt;=$G$4),$G178*C179*$D$6/360,IF(B179&lt;&gt;"",$G178*C179*$G$5/360,IF(AND(B178&lt;&gt;"",B178=$D$5),SUM($E$10:E178),"")))</f>
        <v/>
      </c>
      <c r="F179" s="16" t="str">
        <f t="shared" si="15"/>
        <v/>
      </c>
      <c r="G179" s="14" t="str">
        <f t="shared" si="16"/>
        <v/>
      </c>
    </row>
    <row r="180" spans="1:7" ht="16.5" customHeight="1">
      <c r="A180" s="3" t="str">
        <f t="shared" si="12"/>
        <v/>
      </c>
      <c r="B180" s="4" t="str">
        <f t="shared" si="13"/>
        <v/>
      </c>
      <c r="C180" s="2" t="str">
        <f t="shared" si="14"/>
        <v/>
      </c>
      <c r="D180" s="14" t="str">
        <f t="shared" si="17"/>
        <v/>
      </c>
      <c r="E180" s="15" t="str">
        <f>IF(AND($B180&lt;&gt;"",$B180&lt;=$G$4),$G179*C180*$D$6/360,IF(B180&lt;&gt;"",$G179*C180*$G$5/360,IF(AND(B179&lt;&gt;"",B179=$D$5),SUM($E$10:E179),"")))</f>
        <v/>
      </c>
      <c r="F180" s="16" t="str">
        <f t="shared" si="15"/>
        <v/>
      </c>
      <c r="G180" s="14" t="str">
        <f t="shared" si="16"/>
        <v/>
      </c>
    </row>
    <row r="181" spans="1:7" ht="16.5" customHeight="1">
      <c r="A181" s="3" t="str">
        <f t="shared" si="12"/>
        <v/>
      </c>
      <c r="B181" s="4" t="str">
        <f t="shared" si="13"/>
        <v/>
      </c>
      <c r="C181" s="2" t="str">
        <f t="shared" si="14"/>
        <v/>
      </c>
      <c r="D181" s="14" t="str">
        <f t="shared" si="17"/>
        <v/>
      </c>
      <c r="E181" s="15" t="str">
        <f>IF(AND($B181&lt;&gt;"",$B181&lt;=$G$4),$G180*C181*$D$6/360,IF(B181&lt;&gt;"",$G180*C181*$G$5/360,IF(AND(B180&lt;&gt;"",B180=$D$5),SUM($E$10:E180),"")))</f>
        <v/>
      </c>
      <c r="F181" s="16" t="str">
        <f t="shared" si="15"/>
        <v/>
      </c>
      <c r="G181" s="14" t="str">
        <f t="shared" si="16"/>
        <v/>
      </c>
    </row>
    <row r="182" spans="1:7" ht="16.5" customHeight="1">
      <c r="A182" s="3" t="str">
        <f t="shared" si="12"/>
        <v/>
      </c>
      <c r="B182" s="4" t="str">
        <f t="shared" si="13"/>
        <v/>
      </c>
      <c r="C182" s="2" t="str">
        <f t="shared" si="14"/>
        <v/>
      </c>
      <c r="D182" s="14" t="str">
        <f t="shared" si="17"/>
        <v/>
      </c>
      <c r="E182" s="15" t="str">
        <f>IF(AND($B182&lt;&gt;"",$B182&lt;=$G$4),$G181*C182*$D$6/360,IF(B182&lt;&gt;"",$G181*C182*$G$5/360,IF(AND(B181&lt;&gt;"",B181=$D$5),SUM($E$10:E181),"")))</f>
        <v/>
      </c>
      <c r="F182" s="16" t="str">
        <f t="shared" si="15"/>
        <v/>
      </c>
      <c r="G182" s="14" t="str">
        <f t="shared" si="16"/>
        <v/>
      </c>
    </row>
    <row r="183" spans="1:7" ht="16.5" customHeight="1">
      <c r="A183" s="3" t="str">
        <f t="shared" si="12"/>
        <v/>
      </c>
      <c r="B183" s="4" t="str">
        <f t="shared" si="13"/>
        <v/>
      </c>
      <c r="C183" s="2" t="str">
        <f t="shared" si="14"/>
        <v/>
      </c>
      <c r="D183" s="14" t="str">
        <f t="shared" si="17"/>
        <v/>
      </c>
      <c r="E183" s="15" t="str">
        <f>IF(AND($B183&lt;&gt;"",$B183&lt;=$G$4),$G182*C183*$D$6/360,IF(B183&lt;&gt;"",$G182*C183*$G$5/360,IF(AND(B182&lt;&gt;"",B182=$D$5),SUM($E$10:E182),"")))</f>
        <v/>
      </c>
      <c r="F183" s="16" t="str">
        <f t="shared" si="15"/>
        <v/>
      </c>
      <c r="G183" s="14" t="str">
        <f t="shared" si="16"/>
        <v/>
      </c>
    </row>
    <row r="184" spans="1:7" ht="16.5" customHeight="1">
      <c r="A184" s="3" t="str">
        <f t="shared" si="12"/>
        <v/>
      </c>
      <c r="B184" s="4" t="str">
        <f t="shared" si="13"/>
        <v/>
      </c>
      <c r="C184" s="2" t="str">
        <f t="shared" si="14"/>
        <v/>
      </c>
      <c r="D184" s="14" t="str">
        <f t="shared" si="17"/>
        <v/>
      </c>
      <c r="E184" s="15" t="str">
        <f>IF(AND($B184&lt;&gt;"",$B184&lt;=$G$4),$G183*C184*$D$6/360,IF(B184&lt;&gt;"",$G183*C184*$G$5/360,IF(AND(B183&lt;&gt;"",B183=$D$5),SUM($E$10:E183),"")))</f>
        <v/>
      </c>
      <c r="F184" s="16" t="str">
        <f t="shared" si="15"/>
        <v/>
      </c>
      <c r="G184" s="14" t="str">
        <f t="shared" si="16"/>
        <v/>
      </c>
    </row>
    <row r="185" spans="1:7" ht="16.5" customHeight="1">
      <c r="A185" s="3" t="str">
        <f t="shared" si="12"/>
        <v/>
      </c>
      <c r="B185" s="4" t="str">
        <f t="shared" si="13"/>
        <v/>
      </c>
      <c r="C185" s="2" t="str">
        <f t="shared" si="14"/>
        <v/>
      </c>
      <c r="D185" s="14" t="str">
        <f t="shared" si="17"/>
        <v/>
      </c>
      <c r="E185" s="15" t="str">
        <f>IF(AND($B185&lt;&gt;"",$B185&lt;=$G$4),$G184*C185*$D$6/360,IF(B185&lt;&gt;"",$G184*C185*$G$5/360,IF(AND(B184&lt;&gt;"",B184=$D$5),SUM($E$10:E184),"")))</f>
        <v/>
      </c>
      <c r="F185" s="16" t="str">
        <f t="shared" si="15"/>
        <v/>
      </c>
      <c r="G185" s="14" t="str">
        <f t="shared" si="16"/>
        <v/>
      </c>
    </row>
    <row r="186" spans="1:7" ht="16.5" customHeight="1">
      <c r="A186" s="3" t="str">
        <f t="shared" si="12"/>
        <v/>
      </c>
      <c r="B186" s="4" t="str">
        <f t="shared" si="13"/>
        <v/>
      </c>
      <c r="C186" s="2" t="str">
        <f t="shared" si="14"/>
        <v/>
      </c>
      <c r="D186" s="14" t="str">
        <f t="shared" si="17"/>
        <v/>
      </c>
      <c r="E186" s="15" t="str">
        <f>IF(AND($B186&lt;&gt;"",$B186&lt;=$G$4),$G185*C186*$D$6/360,IF(B186&lt;&gt;"",$G185*C186*$G$5/360,IF(AND(B185&lt;&gt;"",B185=$D$5),SUM($E$10:E185),"")))</f>
        <v/>
      </c>
      <c r="F186" s="16" t="str">
        <f t="shared" si="15"/>
        <v/>
      </c>
      <c r="G186" s="14" t="str">
        <f t="shared" si="16"/>
        <v/>
      </c>
    </row>
    <row r="187" spans="1:7" ht="16.5" customHeight="1">
      <c r="A187" s="3" t="str">
        <f t="shared" si="12"/>
        <v/>
      </c>
      <c r="B187" s="4" t="str">
        <f t="shared" si="13"/>
        <v/>
      </c>
      <c r="C187" s="2" t="str">
        <f t="shared" si="14"/>
        <v/>
      </c>
      <c r="D187" s="14" t="str">
        <f t="shared" si="17"/>
        <v/>
      </c>
      <c r="E187" s="15" t="str">
        <f>IF(AND($B187&lt;&gt;"",$B187&lt;=$G$4),$G186*C187*$D$6/360,IF(B187&lt;&gt;"",$G186*C187*$G$5/360,IF(AND(B186&lt;&gt;"",B186=$D$5),SUM($E$10:E186),"")))</f>
        <v/>
      </c>
      <c r="F187" s="16" t="str">
        <f t="shared" si="15"/>
        <v/>
      </c>
      <c r="G187" s="14" t="str">
        <f t="shared" si="16"/>
        <v/>
      </c>
    </row>
    <row r="188" spans="1:7" ht="16.5" customHeight="1">
      <c r="A188" s="3" t="str">
        <f t="shared" si="12"/>
        <v/>
      </c>
      <c r="B188" s="4" t="str">
        <f t="shared" si="13"/>
        <v/>
      </c>
      <c r="C188" s="2" t="str">
        <f t="shared" si="14"/>
        <v/>
      </c>
      <c r="D188" s="14" t="str">
        <f t="shared" si="17"/>
        <v/>
      </c>
      <c r="E188" s="15" t="str">
        <f>IF(AND($B188&lt;&gt;"",$B188&lt;=$G$4),$G187*C188*$D$6/360,IF(B188&lt;&gt;"",$G187*C188*$G$5/360,IF(AND(B187&lt;&gt;"",B187=$D$5),SUM($E$10:E187),"")))</f>
        <v/>
      </c>
      <c r="F188" s="16" t="str">
        <f t="shared" si="15"/>
        <v/>
      </c>
      <c r="G188" s="14" t="str">
        <f t="shared" si="16"/>
        <v/>
      </c>
    </row>
    <row r="189" spans="1:7" ht="16.5" customHeight="1">
      <c r="A189" s="3" t="str">
        <f t="shared" si="12"/>
        <v/>
      </c>
      <c r="B189" s="4" t="str">
        <f t="shared" si="13"/>
        <v/>
      </c>
      <c r="C189" s="2" t="str">
        <f t="shared" si="14"/>
        <v/>
      </c>
      <c r="D189" s="14" t="str">
        <f t="shared" si="17"/>
        <v/>
      </c>
      <c r="E189" s="15" t="str">
        <f>IF(AND($B189&lt;&gt;"",$B189&lt;=$G$4),$G188*C189*$D$6/360,IF(B189&lt;&gt;"",$G188*C189*$G$5/360,IF(AND(B188&lt;&gt;"",B188=$D$5),SUM($E$10:E188),"")))</f>
        <v/>
      </c>
      <c r="F189" s="16" t="str">
        <f t="shared" si="15"/>
        <v/>
      </c>
      <c r="G189" s="14" t="str">
        <f t="shared" si="16"/>
        <v/>
      </c>
    </row>
    <row r="190" spans="1:7" ht="16.5" customHeight="1">
      <c r="A190" s="3" t="str">
        <f t="shared" si="12"/>
        <v/>
      </c>
      <c r="B190" s="4" t="str">
        <f t="shared" si="13"/>
        <v/>
      </c>
      <c r="C190" s="2" t="str">
        <f t="shared" si="14"/>
        <v/>
      </c>
      <c r="D190" s="14" t="str">
        <f t="shared" si="17"/>
        <v/>
      </c>
      <c r="E190" s="15" t="str">
        <f>IF(AND($B190&lt;&gt;"",$B190&lt;=$G$4),$G189*C190*$D$6/360,IF(B190&lt;&gt;"",$G189*C190*$G$5/360,IF(AND(B189&lt;&gt;"",B189=$D$5),SUM($E$10:E189),"")))</f>
        <v/>
      </c>
      <c r="F190" s="16" t="str">
        <f t="shared" si="15"/>
        <v/>
      </c>
      <c r="G190" s="14" t="str">
        <f t="shared" si="16"/>
        <v/>
      </c>
    </row>
    <row r="191" spans="1:7" ht="16.5" customHeight="1">
      <c r="A191" s="3" t="str">
        <f t="shared" si="12"/>
        <v/>
      </c>
      <c r="B191" s="4" t="str">
        <f t="shared" si="13"/>
        <v/>
      </c>
      <c r="C191" s="2" t="str">
        <f t="shared" si="14"/>
        <v/>
      </c>
      <c r="D191" s="14" t="str">
        <f t="shared" si="17"/>
        <v/>
      </c>
      <c r="E191" s="15" t="str">
        <f>IF(AND($B191&lt;&gt;"",$B191&lt;=$G$4),$G190*C191*$D$6/360,IF(B191&lt;&gt;"",$G190*C191*$G$5/360,IF(AND(B190&lt;&gt;"",B190=$D$5),SUM($E$10:E190),"")))</f>
        <v/>
      </c>
      <c r="F191" s="16" t="str">
        <f t="shared" si="15"/>
        <v/>
      </c>
      <c r="G191" s="14" t="str">
        <f t="shared" si="16"/>
        <v/>
      </c>
    </row>
    <row r="192" spans="1:7" ht="16.5" customHeight="1">
      <c r="A192" s="3" t="str">
        <f t="shared" si="12"/>
        <v/>
      </c>
      <c r="B192" s="4" t="str">
        <f t="shared" si="13"/>
        <v/>
      </c>
      <c r="C192" s="2" t="str">
        <f t="shared" si="14"/>
        <v/>
      </c>
      <c r="D192" s="14" t="str">
        <f t="shared" si="17"/>
        <v/>
      </c>
      <c r="E192" s="15" t="str">
        <f>IF(AND($B192&lt;&gt;"",$B192&lt;=$G$4),$G191*C192*$D$6/360,IF(B192&lt;&gt;"",$G191*C192*$G$5/360,IF(AND(B191&lt;&gt;"",B191=$D$5),SUM($E$10:E191),"")))</f>
        <v/>
      </c>
      <c r="F192" s="16" t="str">
        <f t="shared" si="15"/>
        <v/>
      </c>
      <c r="G192" s="14" t="str">
        <f t="shared" si="16"/>
        <v/>
      </c>
    </row>
    <row r="193" spans="1:7" ht="16.5" customHeight="1">
      <c r="A193" s="3" t="str">
        <f t="shared" si="12"/>
        <v/>
      </c>
      <c r="B193" s="4" t="str">
        <f t="shared" si="13"/>
        <v/>
      </c>
      <c r="C193" s="2" t="str">
        <f t="shared" si="14"/>
        <v/>
      </c>
      <c r="D193" s="14" t="str">
        <f t="shared" si="17"/>
        <v/>
      </c>
      <c r="E193" s="15" t="str">
        <f>IF(AND($B193&lt;&gt;"",$B193&lt;=$G$4),$G192*C193*$D$6/360,IF(B193&lt;&gt;"",$G192*C193*$G$5/360,IF(AND(B192&lt;&gt;"",B192=$D$5),SUM($E$10:E192),"")))</f>
        <v/>
      </c>
      <c r="F193" s="16" t="str">
        <f t="shared" si="15"/>
        <v/>
      </c>
      <c r="G193" s="14" t="str">
        <f t="shared" si="16"/>
        <v/>
      </c>
    </row>
    <row r="194" spans="1:7" ht="16.5" customHeight="1">
      <c r="A194" s="3" t="str">
        <f t="shared" si="12"/>
        <v/>
      </c>
      <c r="B194" s="4" t="str">
        <f t="shared" si="13"/>
        <v/>
      </c>
      <c r="C194" s="2" t="str">
        <f t="shared" si="14"/>
        <v/>
      </c>
      <c r="D194" s="14" t="str">
        <f t="shared" si="17"/>
        <v/>
      </c>
      <c r="E194" s="15" t="str">
        <f>IF(AND($B194&lt;&gt;"",$B194&lt;=$G$4),$G193*C194*$D$6/360,IF(B194&lt;&gt;"",$G193*C194*$G$5/360,IF(AND(B193&lt;&gt;"",B193=$D$5),SUM($E$10:E193),"")))</f>
        <v/>
      </c>
      <c r="F194" s="16" t="str">
        <f t="shared" si="15"/>
        <v/>
      </c>
      <c r="G194" s="14" t="str">
        <f t="shared" si="16"/>
        <v/>
      </c>
    </row>
    <row r="195" spans="1:7" ht="16.5" customHeight="1">
      <c r="A195" s="3" t="str">
        <f t="shared" si="12"/>
        <v/>
      </c>
      <c r="B195" s="4" t="str">
        <f t="shared" si="13"/>
        <v/>
      </c>
      <c r="C195" s="2" t="str">
        <f t="shared" si="14"/>
        <v/>
      </c>
      <c r="D195" s="14" t="str">
        <f t="shared" si="17"/>
        <v/>
      </c>
      <c r="E195" s="15" t="str">
        <f>IF(AND($B195&lt;&gt;"",$B195&lt;=$G$4),$G194*C195*$D$6/360,IF(B195&lt;&gt;"",$G194*C195*$G$5/360,IF(AND(B194&lt;&gt;"",B194=$D$5),SUM($E$10:E194),"")))</f>
        <v/>
      </c>
      <c r="F195" s="16" t="str">
        <f t="shared" si="15"/>
        <v/>
      </c>
      <c r="G195" s="14" t="str">
        <f t="shared" si="16"/>
        <v/>
      </c>
    </row>
    <row r="196" spans="1:7" ht="16.5" customHeight="1">
      <c r="A196" s="3" t="str">
        <f t="shared" si="12"/>
        <v/>
      </c>
      <c r="B196" s="4" t="str">
        <f t="shared" si="13"/>
        <v/>
      </c>
      <c r="C196" s="2" t="str">
        <f t="shared" si="14"/>
        <v/>
      </c>
      <c r="D196" s="14" t="str">
        <f t="shared" ref="D196:D259" si="18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16" t="str">
        <f t="shared" si="15"/>
        <v/>
      </c>
      <c r="G196" s="14" t="str">
        <f t="shared" si="16"/>
        <v/>
      </c>
    </row>
    <row r="197" spans="1:7" ht="16.5" customHeight="1">
      <c r="A197" s="3" t="str">
        <f t="shared" si="12"/>
        <v/>
      </c>
      <c r="B197" s="4" t="str">
        <f t="shared" si="13"/>
        <v/>
      </c>
      <c r="C197" s="2" t="str">
        <f t="shared" si="14"/>
        <v/>
      </c>
      <c r="D197" s="14" t="str">
        <f t="shared" si="18"/>
        <v/>
      </c>
      <c r="E197" s="15" t="str">
        <f>IF(AND($B197&lt;&gt;"",$B197&lt;=$G$4),$G196*C197*$D$6/360,IF(B197&lt;&gt;"",$G196*C197*$G$5/360,IF(AND(B196&lt;&gt;"",B196=$D$5),SUM($E$10:E196),"")))</f>
        <v/>
      </c>
      <c r="F197" s="16" t="str">
        <f t="shared" si="15"/>
        <v/>
      </c>
      <c r="G197" s="14" t="str">
        <f t="shared" si="16"/>
        <v/>
      </c>
    </row>
    <row r="198" spans="1:7" ht="16.5" customHeight="1">
      <c r="A198" s="3" t="str">
        <f t="shared" si="12"/>
        <v/>
      </c>
      <c r="B198" s="4" t="str">
        <f t="shared" si="13"/>
        <v/>
      </c>
      <c r="C198" s="2" t="str">
        <f t="shared" si="14"/>
        <v/>
      </c>
      <c r="D198" s="14" t="str">
        <f t="shared" si="18"/>
        <v/>
      </c>
      <c r="E198" s="15" t="str">
        <f>IF(AND($B198&lt;&gt;"",$B198&lt;=$G$4),$G197*C198*$D$6/360,IF(B198&lt;&gt;"",$G197*C198*$G$5/360,IF(AND(B197&lt;&gt;"",B197=$D$5),SUM($E$10:E197),"")))</f>
        <v/>
      </c>
      <c r="F198" s="16" t="str">
        <f t="shared" si="15"/>
        <v/>
      </c>
      <c r="G198" s="14" t="str">
        <f t="shared" si="16"/>
        <v/>
      </c>
    </row>
    <row r="199" spans="1:7" ht="16.5" customHeight="1">
      <c r="A199" s="3" t="str">
        <f t="shared" si="12"/>
        <v/>
      </c>
      <c r="B199" s="4" t="str">
        <f t="shared" si="13"/>
        <v/>
      </c>
      <c r="C199" s="2" t="str">
        <f t="shared" si="14"/>
        <v/>
      </c>
      <c r="D199" s="14" t="str">
        <f t="shared" si="18"/>
        <v/>
      </c>
      <c r="E199" s="15" t="str">
        <f>IF(AND($B199&lt;&gt;"",$B199&lt;=$G$4),$G198*C199*$D$6/360,IF(B199&lt;&gt;"",$G198*C199*$G$5/360,IF(AND(B198&lt;&gt;"",B198=$D$5),SUM($E$10:E198),"")))</f>
        <v/>
      </c>
      <c r="F199" s="16" t="str">
        <f t="shared" si="15"/>
        <v/>
      </c>
      <c r="G199" s="14" t="str">
        <f t="shared" si="16"/>
        <v/>
      </c>
    </row>
    <row r="200" spans="1:7" ht="16.5" customHeight="1">
      <c r="A200" s="3" t="str">
        <f t="shared" si="12"/>
        <v/>
      </c>
      <c r="B200" s="4" t="str">
        <f t="shared" si="13"/>
        <v/>
      </c>
      <c r="C200" s="2" t="str">
        <f t="shared" si="14"/>
        <v/>
      </c>
      <c r="D200" s="14" t="str">
        <f t="shared" si="18"/>
        <v/>
      </c>
      <c r="E200" s="15" t="str">
        <f>IF(AND($B200&lt;&gt;"",$B200&lt;=$G$4),$G199*C200*$D$6/360,IF(B200&lt;&gt;"",$G199*C200*$G$5/360,IF(AND(B199&lt;&gt;"",B199=$D$5),SUM($E$10:E199),"")))</f>
        <v/>
      </c>
      <c r="F200" s="16" t="str">
        <f t="shared" si="15"/>
        <v/>
      </c>
      <c r="G200" s="14" t="str">
        <f t="shared" si="16"/>
        <v/>
      </c>
    </row>
    <row r="201" spans="1:7" ht="16.5" customHeight="1">
      <c r="A201" s="3" t="str">
        <f t="shared" si="12"/>
        <v/>
      </c>
      <c r="B201" s="4" t="str">
        <f t="shared" si="13"/>
        <v/>
      </c>
      <c r="C201" s="2" t="str">
        <f t="shared" si="14"/>
        <v/>
      </c>
      <c r="D201" s="14" t="str">
        <f t="shared" si="18"/>
        <v/>
      </c>
      <c r="E201" s="15" t="str">
        <f>IF(AND($B201&lt;&gt;"",$B201&lt;=$G$4),$G200*C201*$D$6/360,IF(B201&lt;&gt;"",$G200*C201*$G$5/360,IF(AND(B200&lt;&gt;"",B200=$D$5),SUM($E$10:E200),"")))</f>
        <v/>
      </c>
      <c r="F201" s="16" t="str">
        <f t="shared" si="15"/>
        <v/>
      </c>
      <c r="G201" s="14" t="str">
        <f t="shared" si="16"/>
        <v/>
      </c>
    </row>
    <row r="202" spans="1:7" ht="16.5" customHeight="1">
      <c r="A202" s="3" t="str">
        <f t="shared" si="12"/>
        <v/>
      </c>
      <c r="B202" s="4" t="str">
        <f t="shared" si="13"/>
        <v/>
      </c>
      <c r="C202" s="2" t="str">
        <f t="shared" si="14"/>
        <v/>
      </c>
      <c r="D202" s="14" t="str">
        <f t="shared" si="18"/>
        <v/>
      </c>
      <c r="E202" s="15" t="str">
        <f>IF(AND($B202&lt;&gt;"",$B202&lt;=$G$4),$G201*C202*$D$6/360,IF(B202&lt;&gt;"",$G201*C202*$G$5/360,IF(AND(B201&lt;&gt;"",B201=$D$5),SUM($E$10:E201),"")))</f>
        <v/>
      </c>
      <c r="F202" s="16" t="str">
        <f t="shared" si="15"/>
        <v/>
      </c>
      <c r="G202" s="14" t="str">
        <f t="shared" si="16"/>
        <v/>
      </c>
    </row>
    <row r="203" spans="1:7" ht="16.5" customHeight="1">
      <c r="A203" s="3" t="str">
        <f t="shared" ref="A203:A266" si="19">IF(B202&lt;$D$5,DATE(YEAR(A202),MONTH(A202)+1,DAY(A202)),IF(B202=$D$5,"Tổng",""))</f>
        <v/>
      </c>
      <c r="B203" s="4" t="str">
        <f t="shared" ref="B203:B266" si="20">IF(B202&lt;$D$5,B202+1,"")</f>
        <v/>
      </c>
      <c r="C203" s="2" t="str">
        <f t="shared" si="14"/>
        <v/>
      </c>
      <c r="D203" s="14" t="str">
        <f t="shared" si="18"/>
        <v/>
      </c>
      <c r="E203" s="15" t="str">
        <f>IF(AND($B203&lt;&gt;"",$B203&lt;=$G$4),$G202*C203*$D$6/360,IF(B203&lt;&gt;"",$G202*C203*$G$5/360,IF(AND(B202&lt;&gt;"",B202=$D$5),SUM($E$10:E202),"")))</f>
        <v/>
      </c>
      <c r="F203" s="16" t="str">
        <f t="shared" si="15"/>
        <v/>
      </c>
      <c r="G203" s="14" t="str">
        <f t="shared" si="16"/>
        <v/>
      </c>
    </row>
    <row r="204" spans="1:7" ht="16.5" customHeight="1">
      <c r="A204" s="3" t="str">
        <f t="shared" si="19"/>
        <v/>
      </c>
      <c r="B204" s="4" t="str">
        <f t="shared" si="20"/>
        <v/>
      </c>
      <c r="C204" s="2" t="str">
        <f t="shared" ref="C204:C267" si="21">IF(B204&lt;&gt;"",A204-A203,"")</f>
        <v/>
      </c>
      <c r="D204" s="14" t="str">
        <f t="shared" si="18"/>
        <v/>
      </c>
      <c r="E204" s="15" t="str">
        <f>IF(AND($B204&lt;&gt;"",$B204&lt;=$G$4),$G203*C204*$D$6/360,IF(B204&lt;&gt;"",$G203*C204*$G$5/360,IF(AND(B203&lt;&gt;"",B203=$D$5),SUM($E$10:E203),"")))</f>
        <v/>
      </c>
      <c r="F204" s="16" t="str">
        <f t="shared" si="15"/>
        <v/>
      </c>
      <c r="G204" s="14" t="str">
        <f t="shared" si="16"/>
        <v/>
      </c>
    </row>
    <row r="205" spans="1:7" ht="16.5" customHeight="1">
      <c r="A205" s="3" t="str">
        <f t="shared" si="19"/>
        <v/>
      </c>
      <c r="B205" s="4" t="str">
        <f t="shared" si="20"/>
        <v/>
      </c>
      <c r="C205" s="2" t="str">
        <f t="shared" si="21"/>
        <v/>
      </c>
      <c r="D205" s="14" t="str">
        <f t="shared" si="18"/>
        <v/>
      </c>
      <c r="E205" s="15" t="str">
        <f>IF(AND($B205&lt;&gt;"",$B205&lt;=$G$4),$G204*C205*$D$6/360,IF(B205&lt;&gt;"",$G204*C205*$G$5/360,IF(AND(B204&lt;&gt;"",B204=$D$5),SUM($E$10:E204),"")))</f>
        <v/>
      </c>
      <c r="F205" s="16" t="str">
        <f t="shared" ref="F205:F262" si="22">IF(D205&lt;&gt;"",D205+E205,"")</f>
        <v/>
      </c>
      <c r="G205" s="14" t="str">
        <f t="shared" ref="G205:G268" si="23">IF($B205&lt;&gt;"",G204-D205,"")</f>
        <v/>
      </c>
    </row>
    <row r="206" spans="1:7" ht="16.5" customHeight="1">
      <c r="A206" s="3" t="str">
        <f t="shared" si="19"/>
        <v/>
      </c>
      <c r="B206" s="4" t="str">
        <f t="shared" si="20"/>
        <v/>
      </c>
      <c r="C206" s="2" t="str">
        <f t="shared" si="21"/>
        <v/>
      </c>
      <c r="D206" s="14" t="str">
        <f t="shared" si="18"/>
        <v/>
      </c>
      <c r="E206" s="15" t="str">
        <f>IF(AND($B206&lt;&gt;"",$B206&lt;=$G$4),$G205*C206*$D$6/360,IF(B206&lt;&gt;"",$G205*C206*$G$5/360,IF(AND(B205&lt;&gt;"",B205=$D$5),SUM($E$10:E205),"")))</f>
        <v/>
      </c>
      <c r="F206" s="16" t="str">
        <f t="shared" si="22"/>
        <v/>
      </c>
      <c r="G206" s="14" t="str">
        <f t="shared" si="23"/>
        <v/>
      </c>
    </row>
    <row r="207" spans="1:7" ht="16.5" customHeight="1">
      <c r="A207" s="3" t="str">
        <f t="shared" si="19"/>
        <v/>
      </c>
      <c r="B207" s="4" t="str">
        <f t="shared" si="20"/>
        <v/>
      </c>
      <c r="C207" s="2" t="str">
        <f t="shared" si="21"/>
        <v/>
      </c>
      <c r="D207" s="14" t="str">
        <f t="shared" si="18"/>
        <v/>
      </c>
      <c r="E207" s="15" t="str">
        <f>IF(AND($B207&lt;&gt;"",$B207&lt;=$G$4),$G206*C207*$D$6/360,IF(B207&lt;&gt;"",$G206*C207*$G$5/360,IF(AND(B206&lt;&gt;"",B206=$D$5),SUM($E$10:E206),"")))</f>
        <v/>
      </c>
      <c r="F207" s="16" t="str">
        <f t="shared" si="22"/>
        <v/>
      </c>
      <c r="G207" s="14" t="str">
        <f t="shared" si="23"/>
        <v/>
      </c>
    </row>
    <row r="208" spans="1:7" ht="16.5" customHeight="1">
      <c r="A208" s="3" t="str">
        <f t="shared" si="19"/>
        <v/>
      </c>
      <c r="B208" s="4" t="str">
        <f t="shared" si="20"/>
        <v/>
      </c>
      <c r="C208" s="2" t="str">
        <f t="shared" si="21"/>
        <v/>
      </c>
      <c r="D208" s="14" t="str">
        <f t="shared" si="18"/>
        <v/>
      </c>
      <c r="E208" s="15" t="str">
        <f>IF(AND($B208&lt;&gt;"",$B208&lt;=$G$4),$G207*C208*$D$6/360,IF(B208&lt;&gt;"",$G207*C208*$G$5/360,IF(AND(B207&lt;&gt;"",B207=$D$5),SUM($E$10:E207),"")))</f>
        <v/>
      </c>
      <c r="F208" s="16" t="str">
        <f t="shared" si="22"/>
        <v/>
      </c>
      <c r="G208" s="14" t="str">
        <f t="shared" si="23"/>
        <v/>
      </c>
    </row>
    <row r="209" spans="1:7" ht="16.5" customHeight="1">
      <c r="A209" s="3" t="str">
        <f t="shared" si="19"/>
        <v/>
      </c>
      <c r="B209" s="4" t="str">
        <f t="shared" si="20"/>
        <v/>
      </c>
      <c r="C209" s="2" t="str">
        <f t="shared" si="21"/>
        <v/>
      </c>
      <c r="D209" s="14" t="str">
        <f t="shared" si="18"/>
        <v/>
      </c>
      <c r="E209" s="15" t="str">
        <f>IF(AND($B209&lt;&gt;"",$B209&lt;=$G$4),$G208*C209*$D$6/360,IF(B209&lt;&gt;"",$G208*C209*$G$5/360,IF(AND(B208&lt;&gt;"",B208=$D$5),SUM($E$10:E208),"")))</f>
        <v/>
      </c>
      <c r="F209" s="16" t="str">
        <f t="shared" si="22"/>
        <v/>
      </c>
      <c r="G209" s="14" t="str">
        <f t="shared" si="23"/>
        <v/>
      </c>
    </row>
    <row r="210" spans="1:7" ht="16.5" customHeight="1">
      <c r="A210" s="3" t="str">
        <f t="shared" si="19"/>
        <v/>
      </c>
      <c r="B210" s="4" t="str">
        <f t="shared" si="20"/>
        <v/>
      </c>
      <c r="C210" s="2" t="str">
        <f t="shared" si="21"/>
        <v/>
      </c>
      <c r="D210" s="14" t="str">
        <f t="shared" si="18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2"/>
        <v/>
      </c>
      <c r="G210" s="14" t="str">
        <f t="shared" si="23"/>
        <v/>
      </c>
    </row>
    <row r="211" spans="1:7" ht="16.5" customHeight="1">
      <c r="A211" s="3" t="str">
        <f t="shared" si="19"/>
        <v/>
      </c>
      <c r="B211" s="4" t="str">
        <f t="shared" si="20"/>
        <v/>
      </c>
      <c r="C211" s="2" t="str">
        <f t="shared" si="21"/>
        <v/>
      </c>
      <c r="D211" s="14" t="str">
        <f t="shared" si="18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2"/>
        <v/>
      </c>
      <c r="G211" s="14" t="str">
        <f t="shared" si="23"/>
        <v/>
      </c>
    </row>
    <row r="212" spans="1:7" ht="16.5" customHeight="1">
      <c r="A212" s="3" t="str">
        <f t="shared" si="19"/>
        <v/>
      </c>
      <c r="B212" s="4" t="str">
        <f t="shared" si="20"/>
        <v/>
      </c>
      <c r="C212" s="2" t="str">
        <f t="shared" si="21"/>
        <v/>
      </c>
      <c r="D212" s="14" t="str">
        <f t="shared" si="18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2"/>
        <v/>
      </c>
      <c r="G212" s="14" t="str">
        <f t="shared" si="23"/>
        <v/>
      </c>
    </row>
    <row r="213" spans="1:7" ht="16.5" customHeight="1">
      <c r="A213" s="3" t="str">
        <f t="shared" si="19"/>
        <v/>
      </c>
      <c r="B213" s="4" t="str">
        <f t="shared" si="20"/>
        <v/>
      </c>
      <c r="C213" s="2" t="str">
        <f t="shared" si="21"/>
        <v/>
      </c>
      <c r="D213" s="14" t="str">
        <f t="shared" si="18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2"/>
        <v/>
      </c>
      <c r="G213" s="14" t="str">
        <f t="shared" si="23"/>
        <v/>
      </c>
    </row>
    <row r="214" spans="1:7" ht="16.5" customHeight="1">
      <c r="A214" s="3" t="str">
        <f t="shared" si="19"/>
        <v/>
      </c>
      <c r="B214" s="4" t="str">
        <f t="shared" si="20"/>
        <v/>
      </c>
      <c r="C214" s="2" t="str">
        <f t="shared" si="21"/>
        <v/>
      </c>
      <c r="D214" s="14" t="str">
        <f t="shared" si="18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2"/>
        <v/>
      </c>
      <c r="G214" s="14" t="str">
        <f t="shared" si="23"/>
        <v/>
      </c>
    </row>
    <row r="215" spans="1:7" ht="16.5" customHeight="1">
      <c r="A215" s="3" t="str">
        <f t="shared" si="19"/>
        <v/>
      </c>
      <c r="B215" s="4" t="str">
        <f t="shared" si="20"/>
        <v/>
      </c>
      <c r="C215" s="2" t="str">
        <f t="shared" si="21"/>
        <v/>
      </c>
      <c r="D215" s="14" t="str">
        <f t="shared" si="18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2"/>
        <v/>
      </c>
      <c r="G215" s="14" t="str">
        <f t="shared" si="23"/>
        <v/>
      </c>
    </row>
    <row r="216" spans="1:7" ht="16.5" customHeight="1">
      <c r="A216" s="3" t="str">
        <f t="shared" si="19"/>
        <v/>
      </c>
      <c r="B216" s="4" t="str">
        <f t="shared" si="20"/>
        <v/>
      </c>
      <c r="C216" s="2" t="str">
        <f t="shared" si="21"/>
        <v/>
      </c>
      <c r="D216" s="14" t="str">
        <f t="shared" si="18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2"/>
        <v/>
      </c>
      <c r="G216" s="14" t="str">
        <f t="shared" si="23"/>
        <v/>
      </c>
    </row>
    <row r="217" spans="1:7" ht="16.5" customHeight="1">
      <c r="A217" s="3" t="str">
        <f t="shared" si="19"/>
        <v/>
      </c>
      <c r="B217" s="4" t="str">
        <f t="shared" si="20"/>
        <v/>
      </c>
      <c r="C217" s="2" t="str">
        <f t="shared" si="21"/>
        <v/>
      </c>
      <c r="D217" s="14" t="str">
        <f t="shared" si="18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2"/>
        <v/>
      </c>
      <c r="G217" s="14" t="str">
        <f t="shared" si="23"/>
        <v/>
      </c>
    </row>
    <row r="218" spans="1:7" ht="16.5" customHeight="1">
      <c r="A218" s="3" t="str">
        <f t="shared" si="19"/>
        <v/>
      </c>
      <c r="B218" s="4" t="str">
        <f t="shared" si="20"/>
        <v/>
      </c>
      <c r="C218" s="2" t="str">
        <f t="shared" si="21"/>
        <v/>
      </c>
      <c r="D218" s="14" t="str">
        <f t="shared" si="18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2"/>
        <v/>
      </c>
      <c r="G218" s="14" t="str">
        <f t="shared" si="23"/>
        <v/>
      </c>
    </row>
    <row r="219" spans="1:7" ht="16.5" customHeight="1">
      <c r="A219" s="3" t="str">
        <f t="shared" si="19"/>
        <v/>
      </c>
      <c r="B219" s="4" t="str">
        <f t="shared" si="20"/>
        <v/>
      </c>
      <c r="C219" s="2" t="str">
        <f t="shared" si="21"/>
        <v/>
      </c>
      <c r="D219" s="14" t="str">
        <f t="shared" si="18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2"/>
        <v/>
      </c>
      <c r="G219" s="14" t="str">
        <f t="shared" si="23"/>
        <v/>
      </c>
    </row>
    <row r="220" spans="1:7" ht="16.5" customHeight="1">
      <c r="A220" s="3" t="str">
        <f t="shared" si="19"/>
        <v/>
      </c>
      <c r="B220" s="4" t="str">
        <f t="shared" si="20"/>
        <v/>
      </c>
      <c r="C220" s="2" t="str">
        <f t="shared" si="21"/>
        <v/>
      </c>
      <c r="D220" s="14" t="str">
        <f t="shared" si="18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2"/>
        <v/>
      </c>
      <c r="G220" s="14" t="str">
        <f t="shared" si="23"/>
        <v/>
      </c>
    </row>
    <row r="221" spans="1:7" ht="16.5" customHeight="1">
      <c r="A221" s="3" t="str">
        <f t="shared" si="19"/>
        <v/>
      </c>
      <c r="B221" s="4" t="str">
        <f t="shared" si="20"/>
        <v/>
      </c>
      <c r="C221" s="2" t="str">
        <f t="shared" si="21"/>
        <v/>
      </c>
      <c r="D221" s="14" t="str">
        <f t="shared" si="18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2"/>
        <v/>
      </c>
      <c r="G221" s="14" t="str">
        <f t="shared" si="23"/>
        <v/>
      </c>
    </row>
    <row r="222" spans="1:7" ht="16.5" customHeight="1">
      <c r="A222" s="3" t="str">
        <f t="shared" si="19"/>
        <v/>
      </c>
      <c r="B222" s="4" t="str">
        <f t="shared" si="20"/>
        <v/>
      </c>
      <c r="C222" s="2" t="str">
        <f t="shared" si="21"/>
        <v/>
      </c>
      <c r="D222" s="14" t="str">
        <f t="shared" si="18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2"/>
        <v/>
      </c>
      <c r="G222" s="14" t="str">
        <f t="shared" si="23"/>
        <v/>
      </c>
    </row>
    <row r="223" spans="1:7" ht="16.5" customHeight="1">
      <c r="A223" s="3" t="str">
        <f t="shared" si="19"/>
        <v/>
      </c>
      <c r="B223" s="4" t="str">
        <f t="shared" si="20"/>
        <v/>
      </c>
      <c r="C223" s="2" t="str">
        <f t="shared" si="21"/>
        <v/>
      </c>
      <c r="D223" s="14" t="str">
        <f t="shared" si="18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2"/>
        <v/>
      </c>
      <c r="G223" s="14" t="str">
        <f t="shared" si="23"/>
        <v/>
      </c>
    </row>
    <row r="224" spans="1:7" ht="16.5" customHeight="1">
      <c r="A224" s="3" t="str">
        <f t="shared" si="19"/>
        <v/>
      </c>
      <c r="B224" s="4" t="str">
        <f t="shared" si="20"/>
        <v/>
      </c>
      <c r="C224" s="2" t="str">
        <f t="shared" si="21"/>
        <v/>
      </c>
      <c r="D224" s="14" t="str">
        <f t="shared" si="18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2"/>
        <v/>
      </c>
      <c r="G224" s="14" t="str">
        <f t="shared" si="23"/>
        <v/>
      </c>
    </row>
    <row r="225" spans="1:7" ht="16.5" customHeight="1">
      <c r="A225" s="3" t="str">
        <f t="shared" si="19"/>
        <v/>
      </c>
      <c r="B225" s="4" t="str">
        <f t="shared" si="20"/>
        <v/>
      </c>
      <c r="C225" s="2" t="str">
        <f t="shared" si="21"/>
        <v/>
      </c>
      <c r="D225" s="14" t="str">
        <f t="shared" si="18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2"/>
        <v/>
      </c>
      <c r="G225" s="14" t="str">
        <f t="shared" si="23"/>
        <v/>
      </c>
    </row>
    <row r="226" spans="1:7" ht="16.5" customHeight="1">
      <c r="A226" s="3" t="str">
        <f t="shared" si="19"/>
        <v/>
      </c>
      <c r="B226" s="4" t="str">
        <f t="shared" si="20"/>
        <v/>
      </c>
      <c r="C226" s="2" t="str">
        <f t="shared" si="21"/>
        <v/>
      </c>
      <c r="D226" s="14" t="str">
        <f t="shared" si="18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2"/>
        <v/>
      </c>
      <c r="G226" s="14" t="str">
        <f t="shared" si="23"/>
        <v/>
      </c>
    </row>
    <row r="227" spans="1:7" ht="16.5" customHeight="1">
      <c r="A227" s="3" t="str">
        <f t="shared" si="19"/>
        <v/>
      </c>
      <c r="B227" s="4" t="str">
        <f t="shared" si="20"/>
        <v/>
      </c>
      <c r="C227" s="2" t="str">
        <f t="shared" si="21"/>
        <v/>
      </c>
      <c r="D227" s="14" t="str">
        <f t="shared" si="18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2"/>
        <v/>
      </c>
      <c r="G227" s="14" t="str">
        <f t="shared" si="23"/>
        <v/>
      </c>
    </row>
    <row r="228" spans="1:7" ht="16.5" customHeight="1">
      <c r="A228" s="3" t="str">
        <f t="shared" si="19"/>
        <v/>
      </c>
      <c r="B228" s="4" t="str">
        <f t="shared" si="20"/>
        <v/>
      </c>
      <c r="C228" s="2" t="str">
        <f t="shared" si="21"/>
        <v/>
      </c>
      <c r="D228" s="14" t="str">
        <f t="shared" si="18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2"/>
        <v/>
      </c>
      <c r="G228" s="14" t="str">
        <f t="shared" si="23"/>
        <v/>
      </c>
    </row>
    <row r="229" spans="1:7" ht="16.5" customHeight="1">
      <c r="A229" s="3" t="str">
        <f t="shared" si="19"/>
        <v/>
      </c>
      <c r="B229" s="4" t="str">
        <f t="shared" si="20"/>
        <v/>
      </c>
      <c r="C229" s="2" t="str">
        <f t="shared" si="21"/>
        <v/>
      </c>
      <c r="D229" s="14" t="str">
        <f t="shared" si="18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2"/>
        <v/>
      </c>
      <c r="G229" s="14" t="str">
        <f t="shared" si="23"/>
        <v/>
      </c>
    </row>
    <row r="230" spans="1:7" ht="16.5" customHeight="1">
      <c r="A230" s="3" t="str">
        <f t="shared" si="19"/>
        <v/>
      </c>
      <c r="B230" s="4" t="str">
        <f t="shared" si="20"/>
        <v/>
      </c>
      <c r="C230" s="2" t="str">
        <f t="shared" si="21"/>
        <v/>
      </c>
      <c r="D230" s="14" t="str">
        <f t="shared" si="18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2"/>
        <v/>
      </c>
      <c r="G230" s="14" t="str">
        <f t="shared" si="23"/>
        <v/>
      </c>
    </row>
    <row r="231" spans="1:7" ht="16.5" customHeight="1">
      <c r="A231" s="3" t="str">
        <f t="shared" si="19"/>
        <v/>
      </c>
      <c r="B231" s="4" t="str">
        <f t="shared" si="20"/>
        <v/>
      </c>
      <c r="C231" s="2" t="str">
        <f t="shared" si="21"/>
        <v/>
      </c>
      <c r="D231" s="14" t="str">
        <f t="shared" si="18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2"/>
        <v/>
      </c>
      <c r="G231" s="14" t="str">
        <f t="shared" si="23"/>
        <v/>
      </c>
    </row>
    <row r="232" spans="1:7" ht="16.5" customHeight="1">
      <c r="A232" s="3" t="str">
        <f t="shared" si="19"/>
        <v/>
      </c>
      <c r="B232" s="4" t="str">
        <f t="shared" si="20"/>
        <v/>
      </c>
      <c r="C232" s="2" t="str">
        <f t="shared" si="21"/>
        <v/>
      </c>
      <c r="D232" s="14" t="str">
        <f t="shared" si="18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2"/>
        <v/>
      </c>
      <c r="G232" s="14" t="str">
        <f t="shared" si="23"/>
        <v/>
      </c>
    </row>
    <row r="233" spans="1:7" ht="16.5" customHeight="1">
      <c r="A233" s="3" t="str">
        <f t="shared" si="19"/>
        <v/>
      </c>
      <c r="B233" s="4" t="str">
        <f t="shared" si="20"/>
        <v/>
      </c>
      <c r="C233" s="2" t="str">
        <f t="shared" si="21"/>
        <v/>
      </c>
      <c r="D233" s="14" t="str">
        <f t="shared" si="18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2"/>
        <v/>
      </c>
      <c r="G233" s="14" t="str">
        <f t="shared" si="23"/>
        <v/>
      </c>
    </row>
    <row r="234" spans="1:7" ht="16.5" customHeight="1">
      <c r="A234" s="3" t="str">
        <f t="shared" si="19"/>
        <v/>
      </c>
      <c r="B234" s="4" t="str">
        <f t="shared" si="20"/>
        <v/>
      </c>
      <c r="C234" s="2" t="str">
        <f t="shared" si="21"/>
        <v/>
      </c>
      <c r="D234" s="14" t="str">
        <f t="shared" si="18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2"/>
        <v/>
      </c>
      <c r="G234" s="14" t="str">
        <f t="shared" si="23"/>
        <v/>
      </c>
    </row>
    <row r="235" spans="1:7" ht="16.5" customHeight="1">
      <c r="A235" s="3" t="str">
        <f t="shared" si="19"/>
        <v/>
      </c>
      <c r="B235" s="4" t="str">
        <f t="shared" si="20"/>
        <v/>
      </c>
      <c r="C235" s="2" t="str">
        <f t="shared" si="21"/>
        <v/>
      </c>
      <c r="D235" s="14" t="str">
        <f t="shared" si="18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2"/>
        <v/>
      </c>
      <c r="G235" s="14" t="str">
        <f t="shared" si="23"/>
        <v/>
      </c>
    </row>
    <row r="236" spans="1:7" ht="16.5" customHeight="1">
      <c r="A236" s="3" t="str">
        <f t="shared" si="19"/>
        <v/>
      </c>
      <c r="B236" s="4" t="str">
        <f t="shared" si="20"/>
        <v/>
      </c>
      <c r="C236" s="2" t="str">
        <f t="shared" si="21"/>
        <v/>
      </c>
      <c r="D236" s="14" t="str">
        <f t="shared" si="18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2"/>
        <v/>
      </c>
      <c r="G236" s="14" t="str">
        <f t="shared" si="23"/>
        <v/>
      </c>
    </row>
    <row r="237" spans="1:7" ht="16.5" customHeight="1">
      <c r="A237" s="3" t="str">
        <f t="shared" si="19"/>
        <v/>
      </c>
      <c r="B237" s="4" t="str">
        <f t="shared" si="20"/>
        <v/>
      </c>
      <c r="C237" s="2" t="str">
        <f t="shared" si="21"/>
        <v/>
      </c>
      <c r="D237" s="14" t="str">
        <f t="shared" si="18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2"/>
        <v/>
      </c>
      <c r="G237" s="14" t="str">
        <f t="shared" si="23"/>
        <v/>
      </c>
    </row>
    <row r="238" spans="1:7" ht="16.5" customHeight="1">
      <c r="A238" s="3" t="str">
        <f t="shared" si="19"/>
        <v/>
      </c>
      <c r="B238" s="4" t="str">
        <f t="shared" si="20"/>
        <v/>
      </c>
      <c r="C238" s="2" t="str">
        <f t="shared" si="21"/>
        <v/>
      </c>
      <c r="D238" s="14" t="str">
        <f t="shared" si="18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2"/>
        <v/>
      </c>
      <c r="G238" s="14" t="str">
        <f t="shared" si="23"/>
        <v/>
      </c>
    </row>
    <row r="239" spans="1:7" ht="16.5" customHeight="1">
      <c r="A239" s="3" t="str">
        <f t="shared" si="19"/>
        <v/>
      </c>
      <c r="B239" s="4" t="str">
        <f t="shared" si="20"/>
        <v/>
      </c>
      <c r="C239" s="2" t="str">
        <f t="shared" si="21"/>
        <v/>
      </c>
      <c r="D239" s="14" t="str">
        <f t="shared" si="18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2"/>
        <v/>
      </c>
      <c r="G239" s="14" t="str">
        <f t="shared" si="23"/>
        <v/>
      </c>
    </row>
    <row r="240" spans="1:7" ht="16.5" customHeight="1">
      <c r="A240" s="3" t="str">
        <f t="shared" si="19"/>
        <v/>
      </c>
      <c r="B240" s="4" t="str">
        <f t="shared" si="20"/>
        <v/>
      </c>
      <c r="C240" s="2" t="str">
        <f t="shared" si="21"/>
        <v/>
      </c>
      <c r="D240" s="14" t="str">
        <f t="shared" si="18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2"/>
        <v/>
      </c>
      <c r="G240" s="14" t="str">
        <f t="shared" si="23"/>
        <v/>
      </c>
    </row>
    <row r="241" spans="1:7" ht="16.5" customHeight="1">
      <c r="A241" s="3" t="str">
        <f t="shared" si="19"/>
        <v/>
      </c>
      <c r="B241" s="4" t="str">
        <f t="shared" si="20"/>
        <v/>
      </c>
      <c r="C241" s="2" t="str">
        <f t="shared" si="21"/>
        <v/>
      </c>
      <c r="D241" s="14" t="str">
        <f t="shared" si="18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2"/>
        <v/>
      </c>
      <c r="G241" s="14" t="str">
        <f t="shared" si="23"/>
        <v/>
      </c>
    </row>
    <row r="242" spans="1:7" ht="16.5" customHeight="1">
      <c r="A242" s="3" t="str">
        <f t="shared" si="19"/>
        <v/>
      </c>
      <c r="B242" s="4" t="str">
        <f t="shared" si="20"/>
        <v/>
      </c>
      <c r="C242" s="2" t="str">
        <f t="shared" si="21"/>
        <v/>
      </c>
      <c r="D242" s="14" t="str">
        <f t="shared" si="18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2"/>
        <v/>
      </c>
      <c r="G242" s="14" t="str">
        <f t="shared" si="23"/>
        <v/>
      </c>
    </row>
    <row r="243" spans="1:7" ht="16.5" customHeight="1">
      <c r="A243" s="3" t="str">
        <f t="shared" si="19"/>
        <v/>
      </c>
      <c r="B243" s="4" t="str">
        <f t="shared" si="20"/>
        <v/>
      </c>
      <c r="C243" s="2" t="str">
        <f t="shared" si="21"/>
        <v/>
      </c>
      <c r="D243" s="14" t="str">
        <f t="shared" si="18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2"/>
        <v/>
      </c>
      <c r="G243" s="14" t="str">
        <f t="shared" si="23"/>
        <v/>
      </c>
    </row>
    <row r="244" spans="1:7" ht="16.5" customHeight="1">
      <c r="A244" s="3" t="str">
        <f t="shared" si="19"/>
        <v/>
      </c>
      <c r="B244" s="4" t="str">
        <f t="shared" si="20"/>
        <v/>
      </c>
      <c r="C244" s="2" t="str">
        <f t="shared" si="21"/>
        <v/>
      </c>
      <c r="D244" s="14" t="str">
        <f t="shared" si="18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2"/>
        <v/>
      </c>
      <c r="G244" s="14" t="str">
        <f t="shared" si="23"/>
        <v/>
      </c>
    </row>
    <row r="245" spans="1:7" ht="16.5" customHeight="1">
      <c r="A245" s="3" t="str">
        <f t="shared" si="19"/>
        <v/>
      </c>
      <c r="B245" s="4" t="str">
        <f t="shared" si="20"/>
        <v/>
      </c>
      <c r="C245" s="2" t="str">
        <f t="shared" si="21"/>
        <v/>
      </c>
      <c r="D245" s="14" t="str">
        <f t="shared" si="18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2"/>
        <v/>
      </c>
      <c r="G245" s="14" t="str">
        <f t="shared" si="23"/>
        <v/>
      </c>
    </row>
    <row r="246" spans="1:7" ht="16.5" customHeight="1">
      <c r="A246" s="3" t="str">
        <f t="shared" si="19"/>
        <v/>
      </c>
      <c r="B246" s="4" t="str">
        <f t="shared" si="20"/>
        <v/>
      </c>
      <c r="C246" s="2" t="str">
        <f t="shared" si="21"/>
        <v/>
      </c>
      <c r="D246" s="14" t="str">
        <f t="shared" si="18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2"/>
        <v/>
      </c>
      <c r="G246" s="14" t="str">
        <f t="shared" si="23"/>
        <v/>
      </c>
    </row>
    <row r="247" spans="1:7" ht="16.5" customHeight="1">
      <c r="A247" s="3" t="str">
        <f t="shared" si="19"/>
        <v/>
      </c>
      <c r="B247" s="4" t="str">
        <f t="shared" si="20"/>
        <v/>
      </c>
      <c r="C247" s="2" t="str">
        <f t="shared" si="21"/>
        <v/>
      </c>
      <c r="D247" s="14" t="str">
        <f t="shared" si="18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2"/>
        <v/>
      </c>
      <c r="G247" s="14" t="str">
        <f t="shared" si="23"/>
        <v/>
      </c>
    </row>
    <row r="248" spans="1:7" ht="16.5" customHeight="1">
      <c r="A248" s="3" t="str">
        <f t="shared" si="19"/>
        <v/>
      </c>
      <c r="B248" s="4" t="str">
        <f t="shared" si="20"/>
        <v/>
      </c>
      <c r="C248" s="2" t="str">
        <f t="shared" si="21"/>
        <v/>
      </c>
      <c r="D248" s="14" t="str">
        <f t="shared" si="18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2"/>
        <v/>
      </c>
      <c r="G248" s="14" t="str">
        <f t="shared" si="23"/>
        <v/>
      </c>
    </row>
    <row r="249" spans="1:7" ht="16.5" customHeight="1">
      <c r="A249" s="3" t="str">
        <f t="shared" si="19"/>
        <v/>
      </c>
      <c r="B249" s="4" t="str">
        <f t="shared" si="20"/>
        <v/>
      </c>
      <c r="C249" s="2" t="str">
        <f t="shared" si="21"/>
        <v/>
      </c>
      <c r="D249" s="14" t="str">
        <f t="shared" si="18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2"/>
        <v/>
      </c>
      <c r="G249" s="14" t="str">
        <f t="shared" si="23"/>
        <v/>
      </c>
    </row>
    <row r="250" spans="1:7" ht="16.5" customHeight="1">
      <c r="A250" s="3" t="str">
        <f t="shared" si="19"/>
        <v/>
      </c>
      <c r="B250" s="4" t="str">
        <f t="shared" si="20"/>
        <v/>
      </c>
      <c r="C250" s="2" t="str">
        <f t="shared" si="21"/>
        <v/>
      </c>
      <c r="D250" s="14" t="str">
        <f t="shared" si="18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2"/>
        <v/>
      </c>
      <c r="G250" s="14" t="str">
        <f t="shared" si="23"/>
        <v/>
      </c>
    </row>
    <row r="251" spans="1:7" ht="16.5" customHeight="1">
      <c r="A251" s="17" t="str">
        <f t="shared" si="19"/>
        <v/>
      </c>
      <c r="B251" s="18" t="str">
        <f t="shared" si="20"/>
        <v/>
      </c>
      <c r="C251" s="6" t="str">
        <f t="shared" si="21"/>
        <v/>
      </c>
      <c r="D251" s="19" t="str">
        <f t="shared" si="18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2"/>
        <v/>
      </c>
      <c r="G251" s="19" t="str">
        <f t="shared" si="23"/>
        <v/>
      </c>
    </row>
    <row r="252" spans="1:7" ht="16.5" customHeight="1">
      <c r="A252" s="3" t="str">
        <f t="shared" si="19"/>
        <v/>
      </c>
      <c r="B252" s="4" t="str">
        <f t="shared" si="20"/>
        <v/>
      </c>
      <c r="C252" s="2" t="str">
        <f t="shared" si="21"/>
        <v/>
      </c>
      <c r="D252" s="14" t="str">
        <f t="shared" si="18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2"/>
        <v/>
      </c>
      <c r="G252" s="14" t="str">
        <f t="shared" si="23"/>
        <v/>
      </c>
    </row>
    <row r="253" spans="1:7" ht="16.5" customHeight="1">
      <c r="A253" s="3" t="str">
        <f t="shared" si="19"/>
        <v/>
      </c>
      <c r="B253" s="4" t="str">
        <f t="shared" si="20"/>
        <v/>
      </c>
      <c r="C253" s="2" t="str">
        <f t="shared" si="21"/>
        <v/>
      </c>
      <c r="D253" s="14" t="str">
        <f t="shared" si="18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2"/>
        <v/>
      </c>
      <c r="G253" s="14" t="str">
        <f t="shared" si="23"/>
        <v/>
      </c>
    </row>
    <row r="254" spans="1:7" ht="16.5" customHeight="1">
      <c r="A254" s="3" t="str">
        <f t="shared" si="19"/>
        <v/>
      </c>
      <c r="B254" s="4" t="str">
        <f t="shared" si="20"/>
        <v/>
      </c>
      <c r="C254" s="2" t="str">
        <f t="shared" si="21"/>
        <v/>
      </c>
      <c r="D254" s="14" t="str">
        <f t="shared" si="18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2"/>
        <v/>
      </c>
      <c r="G254" s="14" t="str">
        <f t="shared" si="23"/>
        <v/>
      </c>
    </row>
    <row r="255" spans="1:7" ht="16.5" customHeight="1">
      <c r="A255" s="3" t="str">
        <f t="shared" si="19"/>
        <v/>
      </c>
      <c r="B255" s="4" t="str">
        <f t="shared" si="20"/>
        <v/>
      </c>
      <c r="C255" s="2" t="str">
        <f t="shared" si="21"/>
        <v/>
      </c>
      <c r="D255" s="14" t="str">
        <f t="shared" si="18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2"/>
        <v/>
      </c>
      <c r="G255" s="14" t="str">
        <f t="shared" si="23"/>
        <v/>
      </c>
    </row>
    <row r="256" spans="1:7" ht="16.5" customHeight="1">
      <c r="A256" s="3" t="str">
        <f t="shared" si="19"/>
        <v/>
      </c>
      <c r="B256" s="4" t="str">
        <f t="shared" si="20"/>
        <v/>
      </c>
      <c r="C256" s="2" t="str">
        <f t="shared" si="21"/>
        <v/>
      </c>
      <c r="D256" s="14" t="str">
        <f t="shared" si="18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2"/>
        <v/>
      </c>
      <c r="G256" s="14" t="str">
        <f t="shared" si="23"/>
        <v/>
      </c>
    </row>
    <row r="257" spans="1:7" ht="16.5" customHeight="1">
      <c r="A257" s="3" t="str">
        <f t="shared" si="19"/>
        <v/>
      </c>
      <c r="B257" s="4" t="str">
        <f t="shared" si="20"/>
        <v/>
      </c>
      <c r="C257" s="2" t="str">
        <f t="shared" si="21"/>
        <v/>
      </c>
      <c r="D257" s="14" t="str">
        <f t="shared" si="18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2"/>
        <v/>
      </c>
      <c r="G257" s="14" t="str">
        <f t="shared" si="23"/>
        <v/>
      </c>
    </row>
    <row r="258" spans="1:7" ht="16.5" customHeight="1">
      <c r="A258" s="3" t="str">
        <f t="shared" si="19"/>
        <v/>
      </c>
      <c r="B258" s="4" t="str">
        <f t="shared" si="20"/>
        <v/>
      </c>
      <c r="C258" s="2" t="str">
        <f t="shared" si="21"/>
        <v/>
      </c>
      <c r="D258" s="14" t="str">
        <f t="shared" si="18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2"/>
        <v/>
      </c>
      <c r="G258" s="14" t="str">
        <f t="shared" si="23"/>
        <v/>
      </c>
    </row>
    <row r="259" spans="1:7" ht="16.5" customHeight="1">
      <c r="A259" s="3" t="str">
        <f t="shared" si="19"/>
        <v/>
      </c>
      <c r="B259" s="4" t="str">
        <f t="shared" si="20"/>
        <v/>
      </c>
      <c r="C259" s="2" t="str">
        <f t="shared" si="21"/>
        <v/>
      </c>
      <c r="D259" s="14" t="str">
        <f t="shared" si="18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2"/>
        <v/>
      </c>
      <c r="G259" s="14" t="str">
        <f t="shared" si="23"/>
        <v/>
      </c>
    </row>
    <row r="260" spans="1:7" ht="16.5" customHeight="1">
      <c r="A260" s="3" t="str">
        <f t="shared" si="19"/>
        <v/>
      </c>
      <c r="B260" s="4" t="str">
        <f t="shared" si="20"/>
        <v/>
      </c>
      <c r="C260" s="2" t="str">
        <f t="shared" si="21"/>
        <v/>
      </c>
      <c r="D260" s="14" t="str">
        <f t="shared" ref="D260:D300" si="24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2"/>
        <v/>
      </c>
      <c r="G260" s="14" t="str">
        <f t="shared" si="23"/>
        <v/>
      </c>
    </row>
    <row r="261" spans="1:7" ht="16.5" customHeight="1">
      <c r="A261" s="3" t="str">
        <f t="shared" si="19"/>
        <v/>
      </c>
      <c r="B261" s="4" t="str">
        <f t="shared" si="20"/>
        <v/>
      </c>
      <c r="C261" s="2" t="str">
        <f t="shared" si="21"/>
        <v/>
      </c>
      <c r="D261" s="14" t="str">
        <f t="shared" si="24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2"/>
        <v/>
      </c>
      <c r="G261" s="14" t="str">
        <f t="shared" si="23"/>
        <v/>
      </c>
    </row>
    <row r="262" spans="1:7" ht="16.5" customHeight="1">
      <c r="A262" s="3" t="str">
        <f t="shared" si="19"/>
        <v/>
      </c>
      <c r="B262" s="4" t="str">
        <f t="shared" si="20"/>
        <v/>
      </c>
      <c r="C262" s="2" t="str">
        <f t="shared" si="21"/>
        <v/>
      </c>
      <c r="D262" s="14" t="str">
        <f t="shared" si="24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2"/>
        <v/>
      </c>
      <c r="G262" s="14" t="str">
        <f t="shared" si="23"/>
        <v/>
      </c>
    </row>
    <row r="263" spans="1:7" ht="16.5" customHeight="1">
      <c r="A263" s="3" t="str">
        <f t="shared" si="19"/>
        <v/>
      </c>
      <c r="B263" s="4" t="str">
        <f t="shared" si="20"/>
        <v/>
      </c>
      <c r="C263" s="2" t="str">
        <f t="shared" si="21"/>
        <v/>
      </c>
      <c r="D263" s="14" t="str">
        <f t="shared" si="24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5">IF(B263&lt;&gt;"",D263+E263,"")</f>
        <v/>
      </c>
      <c r="G263" s="14" t="str">
        <f t="shared" si="23"/>
        <v/>
      </c>
    </row>
    <row r="264" spans="1:7" ht="16.5" customHeight="1">
      <c r="A264" s="3" t="str">
        <f t="shared" si="19"/>
        <v/>
      </c>
      <c r="B264" s="4" t="str">
        <f t="shared" si="20"/>
        <v/>
      </c>
      <c r="C264" s="2" t="str">
        <f t="shared" si="21"/>
        <v/>
      </c>
      <c r="D264" s="14" t="str">
        <f t="shared" si="24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5"/>
        <v/>
      </c>
      <c r="G264" s="14" t="str">
        <f t="shared" si="23"/>
        <v/>
      </c>
    </row>
    <row r="265" spans="1:7" ht="16.5" customHeight="1">
      <c r="A265" s="3" t="str">
        <f t="shared" si="19"/>
        <v/>
      </c>
      <c r="B265" s="4" t="str">
        <f t="shared" si="20"/>
        <v/>
      </c>
      <c r="C265" s="2" t="str">
        <f t="shared" si="21"/>
        <v/>
      </c>
      <c r="D265" s="14" t="str">
        <f t="shared" si="24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5"/>
        <v/>
      </c>
      <c r="G265" s="14" t="str">
        <f t="shared" si="23"/>
        <v/>
      </c>
    </row>
    <row r="266" spans="1:7" ht="16.5" customHeight="1">
      <c r="A266" s="3" t="str">
        <f t="shared" si="19"/>
        <v/>
      </c>
      <c r="B266" s="4" t="str">
        <f t="shared" si="20"/>
        <v/>
      </c>
      <c r="C266" s="2" t="str">
        <f t="shared" si="21"/>
        <v/>
      </c>
      <c r="D266" s="14" t="str">
        <f t="shared" si="24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5"/>
        <v/>
      </c>
      <c r="G266" s="14" t="str">
        <f t="shared" si="23"/>
        <v/>
      </c>
    </row>
    <row r="267" spans="1:7" ht="16.5" customHeight="1">
      <c r="A267" s="3" t="str">
        <f t="shared" ref="A267:A300" si="26">IF(B266&lt;$D$5,DATE(YEAR(A266),MONTH(A266)+1,DAY(A266)),IF(B266=$D$5,"Tổng",""))</f>
        <v/>
      </c>
      <c r="B267" s="4" t="str">
        <f t="shared" ref="B267:B300" si="27">IF(B266&lt;$D$5,B266+1,"")</f>
        <v/>
      </c>
      <c r="C267" s="2" t="str">
        <f t="shared" si="21"/>
        <v/>
      </c>
      <c r="D267" s="14" t="str">
        <f t="shared" si="24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5"/>
        <v/>
      </c>
      <c r="G267" s="14" t="str">
        <f t="shared" si="23"/>
        <v/>
      </c>
    </row>
    <row r="268" spans="1:7" ht="16.5" customHeight="1">
      <c r="A268" s="3" t="str">
        <f t="shared" si="26"/>
        <v/>
      </c>
      <c r="B268" s="4" t="str">
        <f t="shared" si="27"/>
        <v/>
      </c>
      <c r="C268" s="2" t="str">
        <f t="shared" ref="C268:C296" si="28">IF(B268&lt;&gt;"",A268-A267,"")</f>
        <v/>
      </c>
      <c r="D268" s="14" t="str">
        <f t="shared" si="24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5"/>
        <v/>
      </c>
      <c r="G268" s="14" t="str">
        <f t="shared" si="23"/>
        <v/>
      </c>
    </row>
    <row r="269" spans="1:7" ht="16.5" customHeight="1">
      <c r="A269" s="3" t="str">
        <f t="shared" si="26"/>
        <v/>
      </c>
      <c r="B269" s="4" t="str">
        <f t="shared" si="27"/>
        <v/>
      </c>
      <c r="C269" s="2" t="str">
        <f t="shared" si="28"/>
        <v/>
      </c>
      <c r="D269" s="14" t="str">
        <f t="shared" si="24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5"/>
        <v/>
      </c>
      <c r="G269" s="14" t="str">
        <f t="shared" ref="G269:G281" si="29">IF($B269&lt;&gt;"",G268-D269,"")</f>
        <v/>
      </c>
    </row>
    <row r="270" spans="1:7" ht="16.5" customHeight="1">
      <c r="A270" s="3" t="str">
        <f t="shared" si="26"/>
        <v/>
      </c>
      <c r="B270" s="4" t="str">
        <f t="shared" si="27"/>
        <v/>
      </c>
      <c r="C270" s="2" t="str">
        <f t="shared" si="28"/>
        <v/>
      </c>
      <c r="D270" s="14" t="str">
        <f t="shared" si="24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5"/>
        <v/>
      </c>
      <c r="G270" s="14" t="str">
        <f t="shared" si="29"/>
        <v/>
      </c>
    </row>
    <row r="271" spans="1:7" ht="16.5" customHeight="1">
      <c r="A271" s="3" t="str">
        <f t="shared" si="26"/>
        <v/>
      </c>
      <c r="B271" s="4" t="str">
        <f t="shared" si="27"/>
        <v/>
      </c>
      <c r="C271" s="2" t="str">
        <f t="shared" si="28"/>
        <v/>
      </c>
      <c r="D271" s="14" t="str">
        <f t="shared" si="24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5"/>
        <v/>
      </c>
      <c r="G271" s="14" t="str">
        <f t="shared" si="29"/>
        <v/>
      </c>
    </row>
    <row r="272" spans="1:7" ht="16.5" customHeight="1">
      <c r="A272" s="3" t="str">
        <f t="shared" si="26"/>
        <v/>
      </c>
      <c r="B272" s="4" t="str">
        <f t="shared" si="27"/>
        <v/>
      </c>
      <c r="C272" s="2" t="str">
        <f t="shared" si="28"/>
        <v/>
      </c>
      <c r="D272" s="14" t="str">
        <f t="shared" si="24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29"/>
        <v/>
      </c>
    </row>
    <row r="273" spans="1:7" ht="16.5" customHeight="1">
      <c r="A273" s="3" t="str">
        <f t="shared" si="26"/>
        <v/>
      </c>
      <c r="B273" s="4" t="str">
        <f t="shared" si="27"/>
        <v/>
      </c>
      <c r="C273" s="2" t="str">
        <f t="shared" si="28"/>
        <v/>
      </c>
      <c r="D273" s="14" t="str">
        <f t="shared" si="24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29"/>
        <v/>
      </c>
    </row>
    <row r="274" spans="1:7" ht="16.5" customHeight="1">
      <c r="A274" s="3" t="str">
        <f t="shared" si="26"/>
        <v/>
      </c>
      <c r="B274" s="4" t="str">
        <f t="shared" si="27"/>
        <v/>
      </c>
      <c r="C274" s="2" t="str">
        <f t="shared" si="28"/>
        <v/>
      </c>
      <c r="D274" s="14" t="str">
        <f t="shared" si="24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29"/>
        <v/>
      </c>
    </row>
    <row r="275" spans="1:7" ht="16.5" customHeight="1">
      <c r="A275" s="3" t="str">
        <f t="shared" si="26"/>
        <v/>
      </c>
      <c r="B275" s="4" t="str">
        <f t="shared" si="27"/>
        <v/>
      </c>
      <c r="C275" s="2" t="str">
        <f t="shared" si="28"/>
        <v/>
      </c>
      <c r="D275" s="14" t="str">
        <f t="shared" si="24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29"/>
        <v/>
      </c>
    </row>
    <row r="276" spans="1:7" ht="16.5" customHeight="1">
      <c r="A276" s="3" t="str">
        <f t="shared" si="26"/>
        <v/>
      </c>
      <c r="B276" s="4" t="str">
        <f t="shared" si="27"/>
        <v/>
      </c>
      <c r="C276" s="2" t="str">
        <f t="shared" si="28"/>
        <v/>
      </c>
      <c r="D276" s="14" t="str">
        <f t="shared" si="24"/>
        <v/>
      </c>
      <c r="G276" s="14" t="str">
        <f t="shared" si="29"/>
        <v/>
      </c>
    </row>
    <row r="277" spans="1:7" ht="16.5" customHeight="1">
      <c r="A277" s="3" t="str">
        <f t="shared" si="26"/>
        <v/>
      </c>
      <c r="B277" s="4" t="str">
        <f t="shared" si="27"/>
        <v/>
      </c>
      <c r="C277" s="2" t="str">
        <f t="shared" si="28"/>
        <v/>
      </c>
      <c r="D277" s="14" t="str">
        <f t="shared" si="24"/>
        <v/>
      </c>
      <c r="G277" s="14" t="str">
        <f t="shared" si="29"/>
        <v/>
      </c>
    </row>
    <row r="278" spans="1:7" ht="16.5" customHeight="1">
      <c r="A278" s="3" t="str">
        <f t="shared" si="26"/>
        <v/>
      </c>
      <c r="B278" s="4" t="str">
        <f t="shared" si="27"/>
        <v/>
      </c>
      <c r="C278" s="2" t="str">
        <f t="shared" si="28"/>
        <v/>
      </c>
      <c r="D278" s="14" t="str">
        <f t="shared" si="24"/>
        <v/>
      </c>
      <c r="G278" s="14" t="str">
        <f t="shared" si="29"/>
        <v/>
      </c>
    </row>
    <row r="279" spans="1:7" ht="16.5" customHeight="1">
      <c r="A279" s="3" t="str">
        <f t="shared" si="26"/>
        <v/>
      </c>
      <c r="B279" s="4" t="str">
        <f t="shared" si="27"/>
        <v/>
      </c>
      <c r="C279" s="2" t="str">
        <f t="shared" si="28"/>
        <v/>
      </c>
      <c r="D279" s="14" t="str">
        <f t="shared" si="24"/>
        <v/>
      </c>
      <c r="G279" s="14" t="str">
        <f t="shared" si="29"/>
        <v/>
      </c>
    </row>
    <row r="280" spans="1:7" ht="16.5" customHeight="1">
      <c r="A280" s="3" t="str">
        <f t="shared" si="26"/>
        <v/>
      </c>
      <c r="B280" s="4" t="str">
        <f t="shared" si="27"/>
        <v/>
      </c>
      <c r="C280" s="2" t="str">
        <f t="shared" si="28"/>
        <v/>
      </c>
      <c r="D280" s="14" t="str">
        <f t="shared" si="24"/>
        <v/>
      </c>
      <c r="G280" s="14" t="str">
        <f t="shared" si="29"/>
        <v/>
      </c>
    </row>
    <row r="281" spans="1:7" ht="16.5" customHeight="1">
      <c r="A281" s="3" t="str">
        <f t="shared" si="26"/>
        <v/>
      </c>
      <c r="B281" s="4" t="str">
        <f t="shared" si="27"/>
        <v/>
      </c>
      <c r="C281" s="2" t="str">
        <f t="shared" si="28"/>
        <v/>
      </c>
      <c r="D281" s="14" t="str">
        <f t="shared" si="24"/>
        <v/>
      </c>
      <c r="G281" s="14" t="str">
        <f t="shared" si="29"/>
        <v/>
      </c>
    </row>
    <row r="282" spans="1:7" ht="16.5" customHeight="1">
      <c r="A282" s="3" t="str">
        <f t="shared" si="26"/>
        <v/>
      </c>
      <c r="B282" s="4" t="str">
        <f t="shared" si="27"/>
        <v/>
      </c>
      <c r="C282" s="2" t="str">
        <f t="shared" si="28"/>
        <v/>
      </c>
      <c r="D282" s="14" t="str">
        <f t="shared" si="24"/>
        <v/>
      </c>
      <c r="G282" s="14" t="str">
        <f>IF($B282&lt;&gt;"",G281-D282,"")</f>
        <v/>
      </c>
    </row>
    <row r="283" spans="1:7" ht="16.5" customHeight="1">
      <c r="A283" s="3" t="str">
        <f t="shared" si="26"/>
        <v/>
      </c>
      <c r="B283" s="4" t="str">
        <f t="shared" si="27"/>
        <v/>
      </c>
      <c r="C283" s="2" t="str">
        <f t="shared" si="28"/>
        <v/>
      </c>
      <c r="D283" s="14" t="str">
        <f t="shared" si="24"/>
        <v/>
      </c>
      <c r="G283" s="14" t="str">
        <f t="shared" ref="G283:G296" si="30">IF($B283&lt;&gt;"",G282-D283,"")</f>
        <v/>
      </c>
    </row>
    <row r="284" spans="1:7" ht="16.5" customHeight="1">
      <c r="A284" s="3" t="str">
        <f t="shared" si="26"/>
        <v/>
      </c>
      <c r="B284" s="4" t="str">
        <f t="shared" si="27"/>
        <v/>
      </c>
      <c r="C284" s="2" t="str">
        <f t="shared" si="28"/>
        <v/>
      </c>
      <c r="D284" s="14" t="str">
        <f t="shared" si="24"/>
        <v/>
      </c>
      <c r="G284" s="14" t="str">
        <f t="shared" si="30"/>
        <v/>
      </c>
    </row>
    <row r="285" spans="1:7" ht="16.5" customHeight="1">
      <c r="A285" s="3" t="str">
        <f t="shared" si="26"/>
        <v/>
      </c>
      <c r="B285" s="4" t="str">
        <f t="shared" si="27"/>
        <v/>
      </c>
      <c r="C285" s="2" t="str">
        <f t="shared" si="28"/>
        <v/>
      </c>
      <c r="D285" s="14" t="str">
        <f t="shared" si="24"/>
        <v/>
      </c>
      <c r="G285" s="14" t="str">
        <f t="shared" si="30"/>
        <v/>
      </c>
    </row>
    <row r="286" spans="1:7" ht="16.5" customHeight="1">
      <c r="A286" s="3" t="str">
        <f t="shared" si="26"/>
        <v/>
      </c>
      <c r="B286" s="4" t="str">
        <f t="shared" si="27"/>
        <v/>
      </c>
      <c r="C286" s="2" t="str">
        <f t="shared" si="28"/>
        <v/>
      </c>
      <c r="D286" s="14" t="str">
        <f t="shared" si="24"/>
        <v/>
      </c>
      <c r="G286" s="14" t="str">
        <f t="shared" si="30"/>
        <v/>
      </c>
    </row>
    <row r="287" spans="1:7" ht="16.5" customHeight="1">
      <c r="A287" s="3" t="str">
        <f t="shared" si="26"/>
        <v/>
      </c>
      <c r="B287" s="4" t="str">
        <f t="shared" si="27"/>
        <v/>
      </c>
      <c r="C287" s="2" t="str">
        <f t="shared" si="28"/>
        <v/>
      </c>
      <c r="D287" s="14" t="str">
        <f t="shared" si="24"/>
        <v/>
      </c>
      <c r="G287" s="14" t="str">
        <f t="shared" si="30"/>
        <v/>
      </c>
    </row>
    <row r="288" spans="1:7" ht="16.5" customHeight="1">
      <c r="A288" s="3" t="str">
        <f t="shared" si="26"/>
        <v/>
      </c>
      <c r="B288" s="4" t="str">
        <f t="shared" si="27"/>
        <v/>
      </c>
      <c r="C288" s="2" t="str">
        <f t="shared" si="28"/>
        <v/>
      </c>
      <c r="D288" s="14" t="str">
        <f t="shared" si="24"/>
        <v/>
      </c>
      <c r="G288" s="14" t="str">
        <f t="shared" si="30"/>
        <v/>
      </c>
    </row>
    <row r="289" spans="1:7" ht="16.5" customHeight="1">
      <c r="A289" s="3" t="str">
        <f t="shared" si="26"/>
        <v/>
      </c>
      <c r="B289" s="4" t="str">
        <f t="shared" si="27"/>
        <v/>
      </c>
      <c r="C289" s="2" t="str">
        <f t="shared" si="28"/>
        <v/>
      </c>
      <c r="D289" s="14" t="str">
        <f t="shared" si="24"/>
        <v/>
      </c>
      <c r="G289" s="14" t="str">
        <f t="shared" si="30"/>
        <v/>
      </c>
    </row>
    <row r="290" spans="1:7" ht="16.5" customHeight="1">
      <c r="A290" s="3" t="str">
        <f t="shared" si="26"/>
        <v/>
      </c>
      <c r="B290" s="4" t="str">
        <f t="shared" si="27"/>
        <v/>
      </c>
      <c r="C290" s="2" t="str">
        <f t="shared" si="28"/>
        <v/>
      </c>
      <c r="D290" s="14" t="str">
        <f t="shared" si="24"/>
        <v/>
      </c>
      <c r="G290" s="14" t="str">
        <f t="shared" si="30"/>
        <v/>
      </c>
    </row>
    <row r="291" spans="1:7" ht="16.5" customHeight="1">
      <c r="A291" s="3" t="str">
        <f t="shared" si="26"/>
        <v/>
      </c>
      <c r="B291" s="4" t="str">
        <f t="shared" si="27"/>
        <v/>
      </c>
      <c r="C291" s="2" t="str">
        <f t="shared" si="28"/>
        <v/>
      </c>
      <c r="D291" s="14" t="str">
        <f t="shared" si="24"/>
        <v/>
      </c>
      <c r="G291" s="14" t="str">
        <f t="shared" si="30"/>
        <v/>
      </c>
    </row>
    <row r="292" spans="1:7" ht="16.5" customHeight="1">
      <c r="A292" s="3" t="str">
        <f t="shared" si="26"/>
        <v/>
      </c>
      <c r="B292" s="4" t="str">
        <f t="shared" si="27"/>
        <v/>
      </c>
      <c r="C292" s="2" t="str">
        <f t="shared" si="28"/>
        <v/>
      </c>
      <c r="D292" s="14" t="str">
        <f t="shared" si="24"/>
        <v/>
      </c>
      <c r="G292" s="14" t="str">
        <f t="shared" si="30"/>
        <v/>
      </c>
    </row>
    <row r="293" spans="1:7" ht="16.5" customHeight="1">
      <c r="A293" s="3" t="str">
        <f t="shared" si="26"/>
        <v/>
      </c>
      <c r="B293" s="4" t="str">
        <f t="shared" si="27"/>
        <v/>
      </c>
      <c r="C293" s="2" t="str">
        <f t="shared" si="28"/>
        <v/>
      </c>
      <c r="D293" s="14" t="str">
        <f t="shared" si="24"/>
        <v/>
      </c>
      <c r="G293" s="14" t="str">
        <f t="shared" si="30"/>
        <v/>
      </c>
    </row>
    <row r="294" spans="1:7" ht="16.5" customHeight="1">
      <c r="A294" s="3" t="str">
        <f t="shared" si="26"/>
        <v/>
      </c>
      <c r="B294" s="4" t="str">
        <f t="shared" si="27"/>
        <v/>
      </c>
      <c r="C294" s="2" t="str">
        <f t="shared" si="28"/>
        <v/>
      </c>
      <c r="D294" s="14" t="str">
        <f t="shared" si="24"/>
        <v/>
      </c>
      <c r="G294" s="14" t="str">
        <f t="shared" si="30"/>
        <v/>
      </c>
    </row>
    <row r="295" spans="1:7" ht="16.5" customHeight="1">
      <c r="A295" s="3" t="str">
        <f t="shared" si="26"/>
        <v/>
      </c>
      <c r="B295" s="4" t="str">
        <f t="shared" si="27"/>
        <v/>
      </c>
      <c r="C295" s="2" t="str">
        <f t="shared" si="28"/>
        <v/>
      </c>
      <c r="D295" s="14" t="str">
        <f t="shared" si="24"/>
        <v/>
      </c>
      <c r="G295" s="14" t="str">
        <f t="shared" si="30"/>
        <v/>
      </c>
    </row>
    <row r="296" spans="1:7" ht="16.5" customHeight="1">
      <c r="A296" s="3" t="str">
        <f t="shared" si="26"/>
        <v/>
      </c>
      <c r="B296" s="4" t="str">
        <f t="shared" si="27"/>
        <v/>
      </c>
      <c r="C296" s="2" t="str">
        <f t="shared" si="28"/>
        <v/>
      </c>
      <c r="D296" s="14" t="str">
        <f t="shared" si="24"/>
        <v/>
      </c>
      <c r="G296" s="14" t="str">
        <f t="shared" si="30"/>
        <v/>
      </c>
    </row>
    <row r="297" spans="1:7" ht="16.5" customHeight="1">
      <c r="A297" s="3" t="str">
        <f t="shared" si="26"/>
        <v/>
      </c>
      <c r="B297" s="4" t="str">
        <f t="shared" si="27"/>
        <v/>
      </c>
      <c r="C297" s="2" t="str">
        <f>IF(B297&lt;&gt;"",A297-A296,"")</f>
        <v/>
      </c>
      <c r="D297" s="14" t="str">
        <f t="shared" si="24"/>
        <v/>
      </c>
    </row>
    <row r="298" spans="1:7" ht="16.5" customHeight="1">
      <c r="A298" s="3" t="str">
        <f t="shared" si="26"/>
        <v/>
      </c>
      <c r="B298" s="4" t="str">
        <f t="shared" si="27"/>
        <v/>
      </c>
      <c r="C298" s="2" t="str">
        <f t="shared" ref="C298:C300" si="31">IF(B298&lt;&gt;"",A298-A297,"")</f>
        <v/>
      </c>
      <c r="D298" s="14" t="str">
        <f t="shared" si="24"/>
        <v/>
      </c>
    </row>
    <row r="299" spans="1:7" ht="16.5" customHeight="1">
      <c r="A299" s="3" t="str">
        <f t="shared" si="26"/>
        <v/>
      </c>
      <c r="B299" s="4" t="str">
        <f t="shared" si="27"/>
        <v/>
      </c>
      <c r="C299" s="2" t="str">
        <f t="shared" si="31"/>
        <v/>
      </c>
      <c r="D299" s="14" t="str">
        <f t="shared" si="24"/>
        <v/>
      </c>
    </row>
    <row r="300" spans="1:7" ht="16.5" customHeight="1">
      <c r="A300" s="3" t="str">
        <f t="shared" si="26"/>
        <v/>
      </c>
      <c r="B300" s="4" t="str">
        <f t="shared" si="27"/>
        <v/>
      </c>
      <c r="C300" s="2" t="str">
        <f t="shared" si="31"/>
        <v/>
      </c>
      <c r="D300" s="14" t="str">
        <f t="shared" si="24"/>
        <v/>
      </c>
    </row>
  </sheetData>
  <mergeCells count="13">
    <mergeCell ref="A8:F8"/>
    <mergeCell ref="A1:G1"/>
    <mergeCell ref="A2:C2"/>
    <mergeCell ref="D2:G2"/>
    <mergeCell ref="A3:C3"/>
    <mergeCell ref="E3:G3"/>
    <mergeCell ref="A4:C4"/>
    <mergeCell ref="E4:F4"/>
    <mergeCell ref="A5:C5"/>
    <mergeCell ref="E5:F5"/>
    <mergeCell ref="A6:C6"/>
    <mergeCell ref="E6:F6"/>
    <mergeCell ref="E7:F7"/>
  </mergeCells>
  <dataValidations count="1">
    <dataValidation type="list" allowBlank="1" showInputMessage="1" showErrorMessage="1" sqref="D5" xr:uid="{BE315F91-7095-4363-AB74-5317077D32A4}">
      <formula1>$L$5:$L$12</formula1>
    </dataValidation>
  </dataValidations>
  <pageMargins left="0.54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L300"/>
  <sheetViews>
    <sheetView workbookViewId="0">
      <selection activeCell="I14" sqref="I14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9.140625" style="1"/>
    <col min="9" max="9" width="9.85546875" style="1" bestFit="1" customWidth="1"/>
    <col min="10" max="10" width="13.85546875" style="54" bestFit="1" customWidth="1"/>
    <col min="11" max="11" width="12.85546875" style="1" customWidth="1"/>
    <col min="12" max="12" width="3.28515625" style="125" customWidth="1"/>
    <col min="13" max="16384" width="9.140625" style="1"/>
  </cols>
  <sheetData>
    <row r="1" spans="1:12" ht="16.5" customHeight="1">
      <c r="A1" s="778" t="s">
        <v>9</v>
      </c>
      <c r="B1" s="778"/>
      <c r="C1" s="778"/>
      <c r="D1" s="778"/>
      <c r="E1" s="778"/>
      <c r="F1" s="778"/>
      <c r="G1" s="778"/>
    </row>
    <row r="2" spans="1:12" ht="16.5" customHeight="1">
      <c r="A2" s="779" t="s">
        <v>15</v>
      </c>
      <c r="B2" s="779"/>
      <c r="C2" s="779"/>
      <c r="D2" s="780"/>
      <c r="E2" s="780"/>
      <c r="F2" s="780"/>
      <c r="G2" s="780"/>
    </row>
    <row r="3" spans="1:12" ht="16.5" customHeight="1">
      <c r="A3" s="781" t="s">
        <v>36</v>
      </c>
      <c r="B3" s="781"/>
      <c r="C3" s="781"/>
      <c r="D3" s="70">
        <f>'Thuế chấp'!$D$3</f>
        <v>846040000</v>
      </c>
      <c r="E3" s="782"/>
      <c r="F3" s="782"/>
      <c r="G3" s="782"/>
    </row>
    <row r="4" spans="1:12" ht="16.5" customHeight="1">
      <c r="A4" s="776" t="s">
        <v>8</v>
      </c>
      <c r="B4" s="776"/>
      <c r="C4" s="776"/>
      <c r="D4" s="123">
        <f>'Thuế chấp'!$D$4</f>
        <v>761436000</v>
      </c>
      <c r="E4" s="777" t="s">
        <v>12</v>
      </c>
      <c r="F4" s="777"/>
      <c r="G4" s="24">
        <v>12</v>
      </c>
    </row>
    <row r="5" spans="1:12" ht="16.5" customHeight="1">
      <c r="A5" s="776" t="s">
        <v>7</v>
      </c>
      <c r="B5" s="776"/>
      <c r="C5" s="776"/>
      <c r="D5" s="124">
        <v>84</v>
      </c>
      <c r="E5" s="777" t="s">
        <v>11</v>
      </c>
      <c r="F5" s="777"/>
      <c r="G5" s="25">
        <v>0.11</v>
      </c>
      <c r="L5" s="125">
        <v>12</v>
      </c>
    </row>
    <row r="6" spans="1:12" ht="16.5" customHeight="1">
      <c r="A6" s="776" t="s">
        <v>6</v>
      </c>
      <c r="B6" s="776"/>
      <c r="C6" s="776"/>
      <c r="D6" s="58">
        <f>BG03Y!D6</f>
        <v>6.9000000000000006E-2</v>
      </c>
      <c r="E6" s="777" t="s">
        <v>10</v>
      </c>
      <c r="F6" s="777"/>
      <c r="G6" s="69">
        <f ca="1">'Thuế chấp'!G6</f>
        <v>45958</v>
      </c>
      <c r="L6" s="125">
        <v>24</v>
      </c>
    </row>
    <row r="7" spans="1:12" ht="16.5" customHeight="1">
      <c r="A7" s="28"/>
      <c r="B7" s="29"/>
      <c r="C7" s="30"/>
      <c r="D7" s="31"/>
      <c r="E7" s="964" t="s">
        <v>13</v>
      </c>
      <c r="F7" s="965"/>
      <c r="G7" s="124"/>
      <c r="L7" s="125">
        <v>36</v>
      </c>
    </row>
    <row r="8" spans="1:12" ht="16.5" customHeight="1">
      <c r="A8" s="788">
        <f>D5</f>
        <v>84</v>
      </c>
      <c r="B8" s="788"/>
      <c r="C8" s="788"/>
      <c r="D8" s="788"/>
      <c r="E8" s="788"/>
      <c r="F8" s="788"/>
      <c r="G8" s="166" t="s">
        <v>138</v>
      </c>
      <c r="L8" s="125">
        <v>48</v>
      </c>
    </row>
    <row r="9" spans="1:12" s="6" customFormat="1" ht="16.5" customHeight="1">
      <c r="A9" s="22" t="s">
        <v>2</v>
      </c>
      <c r="B9" s="23" t="s">
        <v>0</v>
      </c>
      <c r="C9" s="23" t="s">
        <v>1</v>
      </c>
      <c r="D9" s="23" t="s">
        <v>3</v>
      </c>
      <c r="E9" s="22" t="s">
        <v>4</v>
      </c>
      <c r="F9" s="47" t="s">
        <v>14</v>
      </c>
      <c r="G9" s="23" t="s">
        <v>5</v>
      </c>
      <c r="J9" s="138"/>
      <c r="L9" s="126">
        <v>60</v>
      </c>
    </row>
    <row r="10" spans="1:12" ht="16.5" customHeight="1">
      <c r="A10" s="7">
        <f ca="1">$G$6</f>
        <v>45958</v>
      </c>
      <c r="B10" s="8">
        <v>0</v>
      </c>
      <c r="C10" s="9"/>
      <c r="D10" s="10"/>
      <c r="E10" s="11"/>
      <c r="F10" s="48"/>
      <c r="G10" s="12">
        <f>$D4-D10</f>
        <v>761436000</v>
      </c>
      <c r="J10" s="56"/>
      <c r="K10" s="54"/>
      <c r="L10" s="125">
        <v>72</v>
      </c>
    </row>
    <row r="11" spans="1:12" ht="16.5" customHeight="1">
      <c r="A11" s="7">
        <f t="shared" ref="A11:A74" ca="1" si="0">IF(B10&lt;$D$5,DATE(YEAR(A10),MONTH(A10)+1,DAY(A10)),IF(B10=$D$5,"Tổng",""))</f>
        <v>45989</v>
      </c>
      <c r="B11" s="8">
        <f t="shared" ref="B11:B74" si="1">IF(B10&lt;$D$5,B10+1,"")</f>
        <v>1</v>
      </c>
      <c r="C11" s="9">
        <f ca="1">IF(B11&lt;&gt;"",A11-A10,"")</f>
        <v>31</v>
      </c>
      <c r="D11" s="12">
        <f>IF($B10&lt;$D$5,IF(B10&lt;$G$7,0,$D$4/($D$5-$G$7)),IF($B10=$D$5,$D$4,""))</f>
        <v>9064714.2857142854</v>
      </c>
      <c r="E11" s="13">
        <f ca="1">IF(AND($B11&lt;&gt;"",$B11&lt;=$G$4),$G10*C11*$D$6/360,IF(B11&lt;&gt;"",$G10*C11*$G$5/360,IF(AND(B10&lt;&gt;"",B10=$D$5),SUM($E$10:E10),"")))</f>
        <v>4524198.9000000004</v>
      </c>
      <c r="F11" s="49">
        <f ca="1">IF(D11&lt;&gt;"",D11+E11,"")</f>
        <v>13588913.185714286</v>
      </c>
      <c r="G11" s="12">
        <f>IF($B11&lt;&gt;"",G10-D11,"")</f>
        <v>752371285.71428573</v>
      </c>
      <c r="I11" s="14"/>
      <c r="L11" s="125">
        <v>84</v>
      </c>
    </row>
    <row r="12" spans="1:12" ht="16.5" customHeight="1">
      <c r="A12" s="7">
        <f t="shared" ca="1" si="0"/>
        <v>46019</v>
      </c>
      <c r="B12" s="8">
        <f t="shared" si="1"/>
        <v>2</v>
      </c>
      <c r="C12" s="9">
        <f t="shared" ref="C12:C75" ca="1" si="2">IF(B12&lt;&gt;"",A12-A11,"")</f>
        <v>30</v>
      </c>
      <c r="D12" s="12">
        <f>IF($B11&lt;$D$5,IF(B11&lt;$G$7,0,$D$4/($D$5-$G$7)),IF($B11=$D$5,$D$4,""))</f>
        <v>9064714.2857142854</v>
      </c>
      <c r="E12" s="13">
        <f ca="1">IF(AND($B12&lt;&gt;"",$B12&lt;=$G$4),$G11*C12*$D$6/360,IF(B12&lt;&gt;"",$G11*C12*$G$5/360,IF(AND(B11&lt;&gt;"",B11=$D$5),SUM($E$10:E11),"")))</f>
        <v>4326134.8928571437</v>
      </c>
      <c r="F12" s="49">
        <f ca="1">IF(D12&lt;&gt;"",D12+E12,"")</f>
        <v>13390849.178571429</v>
      </c>
      <c r="G12" s="12">
        <f>IF($B12&lt;&gt;"",G11-D12,"")</f>
        <v>743306571.42857146</v>
      </c>
      <c r="L12" s="125">
        <v>96</v>
      </c>
    </row>
    <row r="13" spans="1:12" ht="16.5" customHeight="1">
      <c r="A13" s="7">
        <f t="shared" ca="1" si="0"/>
        <v>46050</v>
      </c>
      <c r="B13" s="8">
        <f t="shared" si="1"/>
        <v>3</v>
      </c>
      <c r="C13" s="9">
        <f t="shared" ca="1" si="2"/>
        <v>31</v>
      </c>
      <c r="D13" s="12">
        <f>IF($B12&lt;$D$5,IF(B12&lt;$G$7,0,$D$4/($D$5-$G$7)),IF($B12=$D$5,$D$4,""))</f>
        <v>9064714.2857142854</v>
      </c>
      <c r="E13" s="13">
        <f ca="1">IF(AND($B13&lt;&gt;"",$B13&lt;=$G$4),$G12*C13*$D$6/360,IF(B13&lt;&gt;"",$G12*C13*$G$5/360,IF(AND(B12&lt;&gt;"",B12=$D$5),SUM($E$10:E12),"")))</f>
        <v>4416479.8785714293</v>
      </c>
      <c r="F13" s="49">
        <f t="shared" ref="F13:F76" ca="1" si="3">IF(D13&lt;&gt;"",D13+E13,"")</f>
        <v>13481194.164285716</v>
      </c>
      <c r="G13" s="12">
        <f t="shared" ref="G13:G76" si="4">IF($B13&lt;&gt;"",G12-D13,"")</f>
        <v>734241857.14285719</v>
      </c>
    </row>
    <row r="14" spans="1:12" ht="16.5" customHeight="1">
      <c r="A14" s="7">
        <f t="shared" ca="1" si="0"/>
        <v>46081</v>
      </c>
      <c r="B14" s="8">
        <f t="shared" si="1"/>
        <v>4</v>
      </c>
      <c r="C14" s="9">
        <f t="shared" ca="1" si="2"/>
        <v>31</v>
      </c>
      <c r="D14" s="12">
        <f>IF($B13&lt;$D$5,IF(B13&lt;$G$7,0,$D$4/($D$5-$G$7)),IF($B13=$D$5,$D$4,""))</f>
        <v>9064714.2857142854</v>
      </c>
      <c r="E14" s="13">
        <f ca="1">IF(AND($B14&lt;&gt;"",$B14&lt;=$G$4),$G13*C14*$D$6/360,IF(B14&lt;&gt;"",$G13*C14*$G$5/360,IF(AND(B13&lt;&gt;"",B13=$D$5),SUM($E$10:E13),"")))</f>
        <v>4362620.3678571433</v>
      </c>
      <c r="F14" s="49">
        <f t="shared" ca="1" si="3"/>
        <v>13427334.653571429</v>
      </c>
      <c r="G14" s="12">
        <f t="shared" si="4"/>
        <v>725177142.85714293</v>
      </c>
    </row>
    <row r="15" spans="1:12" ht="16.5" customHeight="1">
      <c r="A15" s="7">
        <f t="shared" ca="1" si="0"/>
        <v>46109</v>
      </c>
      <c r="B15" s="8">
        <f t="shared" si="1"/>
        <v>5</v>
      </c>
      <c r="C15" s="9">
        <f t="shared" ca="1" si="2"/>
        <v>28</v>
      </c>
      <c r="D15" s="12">
        <f t="shared" ref="D15:D78" si="5">IF($B14&lt;$D$5,IF(B14&lt;$G$7,0,$D$4/($D$5-$G$7)),IF($B14=$D$5,$D$4,""))</f>
        <v>9064714.2857142854</v>
      </c>
      <c r="E15" s="13">
        <f ca="1">IF(AND($B15&lt;&gt;"",$B15&lt;=$G$4),$G14*C15*$D$6/360,IF(B15&lt;&gt;"",$G14*C15*$G$5/360,IF(AND(B14&lt;&gt;"",B14=$D$5),SUM($E$10:E14),"")))</f>
        <v>3891784</v>
      </c>
      <c r="F15" s="49">
        <f t="shared" ca="1" si="3"/>
        <v>12956498.285714285</v>
      </c>
      <c r="G15" s="12">
        <f t="shared" si="4"/>
        <v>716112428.57142866</v>
      </c>
    </row>
    <row r="16" spans="1:12" ht="16.5" customHeight="1">
      <c r="A16" s="7">
        <f t="shared" ca="1" si="0"/>
        <v>46140</v>
      </c>
      <c r="B16" s="8">
        <f t="shared" si="1"/>
        <v>6</v>
      </c>
      <c r="C16" s="9">
        <f t="shared" ca="1" si="2"/>
        <v>31</v>
      </c>
      <c r="D16" s="12">
        <f t="shared" si="5"/>
        <v>9064714.2857142854</v>
      </c>
      <c r="E16" s="13">
        <f ca="1">IF(AND($B16&lt;&gt;"",$B16&lt;=$G$4),$G15*C16*$D$6/360,IF(B16&lt;&gt;"",$G15*C16*$G$5/360,IF(AND(B15&lt;&gt;"",B15=$D$5),SUM($E$10:E15),"")))</f>
        <v>4254901.3464285722</v>
      </c>
      <c r="F16" s="49">
        <f t="shared" ca="1" si="3"/>
        <v>13319615.632142857</v>
      </c>
      <c r="G16" s="12">
        <f t="shared" si="4"/>
        <v>707047714.28571439</v>
      </c>
    </row>
    <row r="17" spans="1:12" ht="16.5" customHeight="1">
      <c r="A17" s="7">
        <f t="shared" ca="1" si="0"/>
        <v>46170</v>
      </c>
      <c r="B17" s="8">
        <f t="shared" si="1"/>
        <v>7</v>
      </c>
      <c r="C17" s="9">
        <f t="shared" ca="1" si="2"/>
        <v>30</v>
      </c>
      <c r="D17" s="12">
        <f t="shared" si="5"/>
        <v>9064714.2857142854</v>
      </c>
      <c r="E17" s="13">
        <f ca="1">IF(AND($B17&lt;&gt;"",$B17&lt;=$G$4),$G16*C17*$D$6/360,IF(B17&lt;&gt;"",$G16*C17*$G$5/360,IF(AND(B16&lt;&gt;"",B16=$D$5),SUM($E$10:E16),"")))</f>
        <v>4065524.3571428577</v>
      </c>
      <c r="F17" s="49">
        <f t="shared" ca="1" si="3"/>
        <v>13130238.642857144</v>
      </c>
      <c r="G17" s="12">
        <f t="shared" si="4"/>
        <v>697983000.00000012</v>
      </c>
      <c r="I17" s="14"/>
    </row>
    <row r="18" spans="1:12" ht="16.5" customHeight="1">
      <c r="A18" s="7">
        <f t="shared" ca="1" si="0"/>
        <v>46201</v>
      </c>
      <c r="B18" s="8">
        <f t="shared" si="1"/>
        <v>8</v>
      </c>
      <c r="C18" s="9">
        <f t="shared" ca="1" si="2"/>
        <v>31</v>
      </c>
      <c r="D18" s="12">
        <f t="shared" si="5"/>
        <v>9064714.2857142854</v>
      </c>
      <c r="E18" s="13">
        <f ca="1">IF(AND($B18&lt;&gt;"",$B18&lt;=$G$4),$G17*C18*$D$6/360,IF(B18&lt;&gt;"",$G17*C18*$G$5/360,IF(AND(B17&lt;&gt;"",B17=$D$5),SUM($E$10:E17),"")))</f>
        <v>4147182.3250000011</v>
      </c>
      <c r="F18" s="49">
        <f t="shared" ca="1" si="3"/>
        <v>13211896.610714287</v>
      </c>
      <c r="G18" s="12">
        <f t="shared" si="4"/>
        <v>688918285.71428585</v>
      </c>
    </row>
    <row r="19" spans="1:12" ht="16.5" customHeight="1">
      <c r="A19" s="7">
        <f t="shared" ca="1" si="0"/>
        <v>46231</v>
      </c>
      <c r="B19" s="8">
        <f t="shared" si="1"/>
        <v>9</v>
      </c>
      <c r="C19" s="9">
        <f t="shared" ca="1" si="2"/>
        <v>30</v>
      </c>
      <c r="D19" s="12">
        <f t="shared" si="5"/>
        <v>9064714.2857142854</v>
      </c>
      <c r="E19" s="13">
        <f ca="1">IF(AND($B19&lt;&gt;"",$B19&lt;=$G$4),$G18*C19*$D$6/360,IF(B19&lt;&gt;"",$G18*C19*$G$5/360,IF(AND(B18&lt;&gt;"",B18=$D$5),SUM($E$10:E18),"")))</f>
        <v>3961280.1428571437</v>
      </c>
      <c r="F19" s="49">
        <f t="shared" ca="1" si="3"/>
        <v>13025994.428571429</v>
      </c>
      <c r="G19" s="12">
        <f t="shared" si="4"/>
        <v>679853571.42857158</v>
      </c>
    </row>
    <row r="20" spans="1:12" ht="16.5" customHeight="1">
      <c r="A20" s="7">
        <f t="shared" ca="1" si="0"/>
        <v>46262</v>
      </c>
      <c r="B20" s="8">
        <f t="shared" si="1"/>
        <v>10</v>
      </c>
      <c r="C20" s="9">
        <f t="shared" ca="1" si="2"/>
        <v>31</v>
      </c>
      <c r="D20" s="12">
        <f t="shared" si="5"/>
        <v>9064714.2857142854</v>
      </c>
      <c r="E20" s="13">
        <f ca="1">IF(AND($B20&lt;&gt;"",$B20&lt;=$G$4),$G19*C20*$D$6/360,IF(B20&lt;&gt;"",$G19*C20*$G$5/360,IF(AND(B19&lt;&gt;"",B19=$D$5),SUM($E$10:E19),"")))</f>
        <v>4039463.30357143</v>
      </c>
      <c r="F20" s="49">
        <f t="shared" ca="1" si="3"/>
        <v>13104177.589285716</v>
      </c>
      <c r="G20" s="12">
        <f t="shared" si="4"/>
        <v>670788857.14285731</v>
      </c>
    </row>
    <row r="21" spans="1:12" ht="16.5" customHeight="1">
      <c r="A21" s="7">
        <f t="shared" ca="1" si="0"/>
        <v>46293</v>
      </c>
      <c r="B21" s="8">
        <f t="shared" si="1"/>
        <v>11</v>
      </c>
      <c r="C21" s="9">
        <f t="shared" ca="1" si="2"/>
        <v>31</v>
      </c>
      <c r="D21" s="12">
        <f t="shared" si="5"/>
        <v>9064714.2857142854</v>
      </c>
      <c r="E21" s="13">
        <f ca="1">IF(AND($B21&lt;&gt;"",$B21&lt;=$G$4),$G20*C21*$D$6/360,IF(B21&lt;&gt;"",$G20*C21*$G$5/360,IF(AND(B20&lt;&gt;"",B20=$D$5),SUM($E$10:E20),"")))</f>
        <v>3985603.7928571445</v>
      </c>
      <c r="F21" s="49">
        <f t="shared" ca="1" si="3"/>
        <v>13050318.078571429</v>
      </c>
      <c r="G21" s="12">
        <f t="shared" si="4"/>
        <v>661724142.85714304</v>
      </c>
    </row>
    <row r="22" spans="1:12" ht="16.5" customHeight="1">
      <c r="A22" s="7">
        <f t="shared" ca="1" si="0"/>
        <v>46323</v>
      </c>
      <c r="B22" s="8">
        <f t="shared" si="1"/>
        <v>12</v>
      </c>
      <c r="C22" s="9">
        <f t="shared" ca="1" si="2"/>
        <v>30</v>
      </c>
      <c r="D22" s="12">
        <f t="shared" si="5"/>
        <v>9064714.2857142854</v>
      </c>
      <c r="E22" s="13">
        <f ca="1">IF(AND($B22&lt;&gt;"",$B22&lt;=$G$4),$G21*C22*$D$6/360,IF(B22&lt;&gt;"",$G21*C22*$G$5/360,IF(AND(B21&lt;&gt;"",B21=$D$5),SUM($E$10:E21),"")))</f>
        <v>3804913.8214285723</v>
      </c>
      <c r="F22" s="49">
        <f t="shared" ca="1" si="3"/>
        <v>12869628.107142858</v>
      </c>
      <c r="G22" s="12">
        <f t="shared" si="4"/>
        <v>652659428.57142878</v>
      </c>
    </row>
    <row r="23" spans="1:12" ht="16.5" customHeight="1">
      <c r="A23" s="7">
        <f t="shared" ca="1" si="0"/>
        <v>46354</v>
      </c>
      <c r="B23" s="8">
        <f t="shared" si="1"/>
        <v>13</v>
      </c>
      <c r="C23" s="9">
        <f t="shared" ca="1" si="2"/>
        <v>31</v>
      </c>
      <c r="D23" s="12">
        <f t="shared" si="5"/>
        <v>9064714.2857142854</v>
      </c>
      <c r="E23" s="13">
        <f ca="1">IF(AND($B23&lt;&gt;"",$B23&lt;=$G$4),$G22*C23*$D$6/360,IF(B23&lt;&gt;"",$G22*C23*$G$5/360,IF(AND(B22&lt;&gt;"",B22=$D$5),SUM($E$10:E22),"")))</f>
        <v>6182135.1428571446</v>
      </c>
      <c r="F23" s="49">
        <f t="shared" ca="1" si="3"/>
        <v>15246849.428571429</v>
      </c>
      <c r="G23" s="12">
        <f t="shared" si="4"/>
        <v>643594714.28571451</v>
      </c>
    </row>
    <row r="24" spans="1:12" ht="16.5" customHeight="1">
      <c r="A24" s="7">
        <f t="shared" ca="1" si="0"/>
        <v>46384</v>
      </c>
      <c r="B24" s="8">
        <f t="shared" si="1"/>
        <v>14</v>
      </c>
      <c r="C24" s="9">
        <f t="shared" ca="1" si="2"/>
        <v>30</v>
      </c>
      <c r="D24" s="12">
        <f t="shared" si="5"/>
        <v>9064714.2857142854</v>
      </c>
      <c r="E24" s="13">
        <f ca="1">IF(AND($B24&lt;&gt;"",$B24&lt;=$G$4),$G23*C24*$D$6/360,IF(B24&lt;&gt;"",$G23*C24*$G$5/360,IF(AND(B23&lt;&gt;"",B23=$D$5),SUM($E$10:E23),"")))</f>
        <v>5899618.2142857164</v>
      </c>
      <c r="F24" s="49">
        <f t="shared" ca="1" si="3"/>
        <v>14964332.500000002</v>
      </c>
      <c r="G24" s="12">
        <f t="shared" si="4"/>
        <v>634530000.00000024</v>
      </c>
    </row>
    <row r="25" spans="1:12" ht="16.5" customHeight="1">
      <c r="A25" s="7">
        <f t="shared" ca="1" si="0"/>
        <v>46415</v>
      </c>
      <c r="B25" s="8">
        <f t="shared" si="1"/>
        <v>15</v>
      </c>
      <c r="C25" s="9">
        <f t="shared" ca="1" si="2"/>
        <v>31</v>
      </c>
      <c r="D25" s="12">
        <f t="shared" si="5"/>
        <v>9064714.2857142854</v>
      </c>
      <c r="E25" s="13">
        <f ca="1">IF(AND($B25&lt;&gt;"",$B25&lt;=$G$4),$G24*C25*$D$6/360,IF(B25&lt;&gt;"",$G24*C25*$G$5/360,IF(AND(B24&lt;&gt;"",B24=$D$5),SUM($E$10:E24),"")))</f>
        <v>6010409.1666666698</v>
      </c>
      <c r="F25" s="49">
        <f t="shared" ca="1" si="3"/>
        <v>15075123.452380955</v>
      </c>
      <c r="G25" s="12">
        <f t="shared" si="4"/>
        <v>625465285.71428597</v>
      </c>
    </row>
    <row r="26" spans="1:12" ht="16.5" customHeight="1">
      <c r="A26" s="7">
        <f t="shared" ca="1" si="0"/>
        <v>46446</v>
      </c>
      <c r="B26" s="8">
        <f t="shared" si="1"/>
        <v>16</v>
      </c>
      <c r="C26" s="9">
        <f t="shared" ca="1" si="2"/>
        <v>31</v>
      </c>
      <c r="D26" s="12">
        <f t="shared" si="5"/>
        <v>9064714.2857142854</v>
      </c>
      <c r="E26" s="13">
        <f ca="1">IF(AND($B26&lt;&gt;"",$B26&lt;=$G$4),$G25*C26*$D$6/360,IF(B26&lt;&gt;"",$G25*C26*$G$5/360,IF(AND(B25&lt;&gt;"",B25=$D$5),SUM($E$10:E25),"")))</f>
        <v>5924546.178571431</v>
      </c>
      <c r="F26" s="49">
        <f t="shared" ca="1" si="3"/>
        <v>14989260.464285716</v>
      </c>
      <c r="G26" s="12">
        <f t="shared" si="4"/>
        <v>616400571.4285717</v>
      </c>
    </row>
    <row r="27" spans="1:12" ht="16.5" customHeight="1">
      <c r="A27" s="7">
        <f t="shared" ca="1" si="0"/>
        <v>46474</v>
      </c>
      <c r="B27" s="8">
        <f t="shared" si="1"/>
        <v>17</v>
      </c>
      <c r="C27" s="9">
        <f t="shared" ca="1" si="2"/>
        <v>28</v>
      </c>
      <c r="D27" s="12">
        <f t="shared" si="5"/>
        <v>9064714.2857142854</v>
      </c>
      <c r="E27" s="13">
        <f ca="1">IF(AND($B27&lt;&gt;"",$B27&lt;=$G$4),$G26*C27*$D$6/360,IF(B27&lt;&gt;"",$G26*C27*$G$5/360,IF(AND(B26&lt;&gt;"",B26=$D$5),SUM($E$10:E26),"")))</f>
        <v>5273649.3333333358</v>
      </c>
      <c r="F27" s="49">
        <f t="shared" ca="1" si="3"/>
        <v>14338363.619047621</v>
      </c>
      <c r="G27" s="12">
        <f t="shared" si="4"/>
        <v>607335857.14285743</v>
      </c>
    </row>
    <row r="28" spans="1:12" ht="16.5" customHeight="1">
      <c r="A28" s="7">
        <f t="shared" ca="1" si="0"/>
        <v>46505</v>
      </c>
      <c r="B28" s="8">
        <f t="shared" si="1"/>
        <v>18</v>
      </c>
      <c r="C28" s="9">
        <f t="shared" ca="1" si="2"/>
        <v>31</v>
      </c>
      <c r="D28" s="12">
        <f t="shared" si="5"/>
        <v>9064714.2857142854</v>
      </c>
      <c r="E28" s="13">
        <f ca="1">IF(AND($B28&lt;&gt;"",$B28&lt;=$G$4),$G27*C28*$D$6/360,IF(B28&lt;&gt;"",$G27*C28*$G$5/360,IF(AND(B27&lt;&gt;"",B27=$D$5),SUM($E$10:E27),"")))</f>
        <v>5752820.2023809552</v>
      </c>
      <c r="F28" s="49">
        <f t="shared" ca="1" si="3"/>
        <v>14817534.488095241</v>
      </c>
      <c r="G28" s="12">
        <f t="shared" si="4"/>
        <v>598271142.85714316</v>
      </c>
    </row>
    <row r="29" spans="1:12" s="60" customFormat="1" ht="16.5" customHeight="1">
      <c r="A29" s="62">
        <f t="shared" ca="1" si="0"/>
        <v>46535</v>
      </c>
      <c r="B29" s="63">
        <f t="shared" si="1"/>
        <v>19</v>
      </c>
      <c r="C29" s="64">
        <f t="shared" ca="1" si="2"/>
        <v>30</v>
      </c>
      <c r="D29" s="65">
        <f t="shared" si="5"/>
        <v>9064714.2857142854</v>
      </c>
      <c r="E29" s="66">
        <f ca="1">IF(AND($B29&lt;&gt;"",$B29&lt;=$G$4),$G28*C29*$D$6/360,IF(B29&lt;&gt;"",$G28*C29*$G$5/360,IF(AND(B28&lt;&gt;"",B28=$D$5),SUM($E$10:E28),"")))</f>
        <v>5484152.1428571455</v>
      </c>
      <c r="F29" s="67">
        <f t="shared" ca="1" si="3"/>
        <v>14548866.428571431</v>
      </c>
      <c r="G29" s="65">
        <f t="shared" si="4"/>
        <v>589206428.57142889</v>
      </c>
      <c r="J29" s="74"/>
      <c r="L29" s="125"/>
    </row>
    <row r="30" spans="1:12" ht="16.5" customHeight="1">
      <c r="A30" s="7">
        <f t="shared" ca="1" si="0"/>
        <v>46566</v>
      </c>
      <c r="B30" s="8">
        <f t="shared" si="1"/>
        <v>20</v>
      </c>
      <c r="C30" s="9">
        <f t="shared" ca="1" si="2"/>
        <v>31</v>
      </c>
      <c r="D30" s="12">
        <f t="shared" si="5"/>
        <v>9064714.2857142854</v>
      </c>
      <c r="E30" s="13">
        <f ca="1">IF(AND($B30&lt;&gt;"",$B30&lt;=$G$4),$G29*C30*$D$6/360,IF(B30&lt;&gt;"",$G29*C30*$G$5/360,IF(AND(B29&lt;&gt;"",B29=$D$5),SUM($E$10:E29),"")))</f>
        <v>5581094.2261904785</v>
      </c>
      <c r="F30" s="49">
        <f t="shared" ca="1" si="3"/>
        <v>14645808.511904765</v>
      </c>
      <c r="G30" s="12">
        <f t="shared" si="4"/>
        <v>580141714.28571463</v>
      </c>
    </row>
    <row r="31" spans="1:12" ht="16.5" customHeight="1">
      <c r="A31" s="7">
        <f t="shared" ca="1" si="0"/>
        <v>46596</v>
      </c>
      <c r="B31" s="8">
        <f t="shared" si="1"/>
        <v>21</v>
      </c>
      <c r="C31" s="9">
        <f t="shared" ca="1" si="2"/>
        <v>30</v>
      </c>
      <c r="D31" s="12">
        <f t="shared" si="5"/>
        <v>9064714.2857142854</v>
      </c>
      <c r="E31" s="13">
        <f ca="1">IF(AND($B31&lt;&gt;"",$B31&lt;=$G$4),$G30*C31*$D$6/360,IF(B31&lt;&gt;"",$G30*C31*$G$5/360,IF(AND(B30&lt;&gt;"",B30=$D$5),SUM($E$10:E30),"")))</f>
        <v>5317965.7142857173</v>
      </c>
      <c r="F31" s="49">
        <f t="shared" ca="1" si="3"/>
        <v>14382680.000000004</v>
      </c>
      <c r="G31" s="12">
        <f t="shared" si="4"/>
        <v>571077000.00000036</v>
      </c>
    </row>
    <row r="32" spans="1:12" ht="16.5" customHeight="1">
      <c r="A32" s="7">
        <f t="shared" ca="1" si="0"/>
        <v>46627</v>
      </c>
      <c r="B32" s="8">
        <f t="shared" si="1"/>
        <v>22</v>
      </c>
      <c r="C32" s="9">
        <f t="shared" ca="1" si="2"/>
        <v>31</v>
      </c>
      <c r="D32" s="12">
        <f t="shared" si="5"/>
        <v>9064714.2857142854</v>
      </c>
      <c r="E32" s="13">
        <f ca="1">IF(AND($B32&lt;&gt;"",$B32&lt;=$G$4),$G31*C32*$D$6/360,IF(B32&lt;&gt;"",$G31*C32*$G$5/360,IF(AND(B31&lt;&gt;"",B31=$D$5),SUM($E$10:E31),"")))</f>
        <v>5409368.2500000037</v>
      </c>
      <c r="F32" s="49">
        <f t="shared" ca="1" si="3"/>
        <v>14474082.535714289</v>
      </c>
      <c r="G32" s="12">
        <f t="shared" si="4"/>
        <v>562012285.71428609</v>
      </c>
    </row>
    <row r="33" spans="1:7" ht="16.5" customHeight="1">
      <c r="A33" s="7">
        <f t="shared" ca="1" si="0"/>
        <v>46658</v>
      </c>
      <c r="B33" s="8">
        <f t="shared" si="1"/>
        <v>23</v>
      </c>
      <c r="C33" s="9">
        <f t="shared" ca="1" si="2"/>
        <v>31</v>
      </c>
      <c r="D33" s="12">
        <f t="shared" si="5"/>
        <v>9064714.2857142854</v>
      </c>
      <c r="E33" s="13">
        <f ca="1">IF(AND($B33&lt;&gt;"",$B33&lt;=$G$4),$G32*C33*$D$6/360,IF(B33&lt;&gt;"",$G32*C33*$G$5/360,IF(AND(B32&lt;&gt;"",B32=$D$5),SUM($E$10:E32),"")))</f>
        <v>5323505.2619047659</v>
      </c>
      <c r="F33" s="49">
        <f t="shared" ca="1" si="3"/>
        <v>14388219.547619052</v>
      </c>
      <c r="G33" s="12">
        <f t="shared" si="4"/>
        <v>552947571.42857182</v>
      </c>
    </row>
    <row r="34" spans="1:7" ht="16.5" customHeight="1">
      <c r="A34" s="32">
        <f t="shared" ca="1" si="0"/>
        <v>46688</v>
      </c>
      <c r="B34" s="33">
        <f t="shared" si="1"/>
        <v>24</v>
      </c>
      <c r="C34" s="34">
        <f t="shared" ca="1" si="2"/>
        <v>30</v>
      </c>
      <c r="D34" s="35">
        <f t="shared" si="5"/>
        <v>9064714.2857142854</v>
      </c>
      <c r="E34" s="36">
        <f ca="1">IF(AND($B34&lt;&gt;"",$B34&lt;=$G$4),$G33*C34*$D$6/360,IF(B34&lt;&gt;"",$G33*C34*$G$5/360,IF(AND(B33&lt;&gt;"",B33=$D$5),SUM($E$10:E33),"")))</f>
        <v>5068686.0714285756</v>
      </c>
      <c r="F34" s="50">
        <f t="shared" ca="1" si="3"/>
        <v>14133400.357142862</v>
      </c>
      <c r="G34" s="35">
        <f t="shared" si="4"/>
        <v>543882857.14285755</v>
      </c>
    </row>
    <row r="35" spans="1:7" ht="16.5" hidden="1" customHeight="1">
      <c r="A35" s="42">
        <f t="shared" ca="1" si="0"/>
        <v>46719</v>
      </c>
      <c r="B35" s="43">
        <f t="shared" si="1"/>
        <v>25</v>
      </c>
      <c r="C35" s="44">
        <f t="shared" ca="1" si="2"/>
        <v>31</v>
      </c>
      <c r="D35" s="45">
        <f t="shared" si="5"/>
        <v>9064714.2857142854</v>
      </c>
      <c r="E35" s="46">
        <f ca="1">IF(AND($B35&lt;&gt;"",$B35&lt;=$G$4),$G34*C35*$D$6/360,IF(B35&lt;&gt;"",$G34*C35*$G$5/360,IF(AND(B34&lt;&gt;"",B34=$D$5),SUM($E$10:E34),"")))</f>
        <v>5151779.2857142901</v>
      </c>
      <c r="F35" s="51">
        <f t="shared" ca="1" si="3"/>
        <v>14216493.571428575</v>
      </c>
      <c r="G35" s="45">
        <f t="shared" si="4"/>
        <v>534818142.85714328</v>
      </c>
    </row>
    <row r="36" spans="1:7" ht="16.5" customHeight="1">
      <c r="A36" s="37">
        <f t="shared" ca="1" si="0"/>
        <v>46749</v>
      </c>
      <c r="B36" s="38">
        <f t="shared" si="1"/>
        <v>26</v>
      </c>
      <c r="C36" s="39">
        <f t="shared" ca="1" si="2"/>
        <v>30</v>
      </c>
      <c r="D36" s="40">
        <f t="shared" si="5"/>
        <v>9064714.2857142854</v>
      </c>
      <c r="E36" s="41">
        <f ca="1">IF(AND($B36&lt;&gt;"",$B36&lt;=$G$4),$G35*C36*$D$6/360,IF(B36&lt;&gt;"",$G35*C36*$G$5/360,IF(AND(B35&lt;&gt;"",B35=$D$5),SUM($E$10:E35),"")))</f>
        <v>4902499.6428571474</v>
      </c>
      <c r="F36" s="52">
        <f t="shared" ca="1" si="3"/>
        <v>13967213.928571433</v>
      </c>
      <c r="G36" s="40">
        <f t="shared" si="4"/>
        <v>525753428.57142901</v>
      </c>
    </row>
    <row r="37" spans="1:7" ht="16.5" customHeight="1">
      <c r="A37" s="7">
        <f t="shared" ca="1" si="0"/>
        <v>46780</v>
      </c>
      <c r="B37" s="8">
        <f t="shared" si="1"/>
        <v>27</v>
      </c>
      <c r="C37" s="9">
        <f t="shared" ca="1" si="2"/>
        <v>31</v>
      </c>
      <c r="D37" s="12">
        <f t="shared" si="5"/>
        <v>9064714.2857142854</v>
      </c>
      <c r="E37" s="13">
        <f ca="1">IF(AND($B37&lt;&gt;"",$B37&lt;=$G$4),$G36*C37*$D$6/360,IF(B37&lt;&gt;"",$G36*C37*$G$5/360,IF(AND(B36&lt;&gt;"",B36=$D$5),SUM($E$10:E36),"")))</f>
        <v>4980053.3095238144</v>
      </c>
      <c r="F37" s="49">
        <f t="shared" ca="1" si="3"/>
        <v>14044767.595238101</v>
      </c>
      <c r="G37" s="12">
        <f t="shared" si="4"/>
        <v>516688714.28571475</v>
      </c>
    </row>
    <row r="38" spans="1:7" ht="16.5" customHeight="1">
      <c r="A38" s="7">
        <f t="shared" ca="1" si="0"/>
        <v>46811</v>
      </c>
      <c r="B38" s="8">
        <f t="shared" si="1"/>
        <v>28</v>
      </c>
      <c r="C38" s="9">
        <f t="shared" ca="1" si="2"/>
        <v>31</v>
      </c>
      <c r="D38" s="12">
        <f t="shared" si="5"/>
        <v>9064714.2857142854</v>
      </c>
      <c r="E38" s="13">
        <f ca="1">IF(AND($B38&lt;&gt;"",$B38&lt;=$G$4),$G37*C38*$D$6/360,IF(B38&lt;&gt;"",$G37*C38*$G$5/360,IF(AND(B37&lt;&gt;"",B37=$D$5),SUM($E$10:E37),"")))</f>
        <v>4894190.3214285756</v>
      </c>
      <c r="F38" s="49">
        <f t="shared" ca="1" si="3"/>
        <v>13958904.607142862</v>
      </c>
      <c r="G38" s="12">
        <f t="shared" si="4"/>
        <v>507624000.00000048</v>
      </c>
    </row>
    <row r="39" spans="1:7" ht="16.5" customHeight="1">
      <c r="A39" s="7">
        <f t="shared" ca="1" si="0"/>
        <v>46840</v>
      </c>
      <c r="B39" s="8">
        <f t="shared" si="1"/>
        <v>29</v>
      </c>
      <c r="C39" s="9">
        <f t="shared" ca="1" si="2"/>
        <v>29</v>
      </c>
      <c r="D39" s="12">
        <f t="shared" si="5"/>
        <v>9064714.2857142854</v>
      </c>
      <c r="E39" s="13">
        <f ca="1">IF(AND($B39&lt;&gt;"",$B39&lt;=$G$4),$G38*C39*$D$6/360,IF(B39&lt;&gt;"",$G38*C39*$G$5/360,IF(AND(B38&lt;&gt;"",B38=$D$5),SUM($E$10:E38),"")))</f>
        <v>4498112.6666666707</v>
      </c>
      <c r="F39" s="49">
        <f t="shared" ca="1" si="3"/>
        <v>13562826.952380955</v>
      </c>
      <c r="G39" s="12">
        <f t="shared" si="4"/>
        <v>498559285.71428621</v>
      </c>
    </row>
    <row r="40" spans="1:7" ht="16.5" customHeight="1">
      <c r="A40" s="7">
        <f t="shared" ca="1" si="0"/>
        <v>46871</v>
      </c>
      <c r="B40" s="8">
        <f t="shared" si="1"/>
        <v>30</v>
      </c>
      <c r="C40" s="9">
        <f t="shared" ca="1" si="2"/>
        <v>31</v>
      </c>
      <c r="D40" s="12">
        <f t="shared" si="5"/>
        <v>9064714.2857142854</v>
      </c>
      <c r="E40" s="13">
        <f ca="1">IF(AND($B40&lt;&gt;"",$B40&lt;=$G$4),$G39*C40*$D$6/360,IF(B40&lt;&gt;"",$G39*C40*$G$5/360,IF(AND(B39&lt;&gt;"",B39=$D$5),SUM($E$10:E39),"")))</f>
        <v>4722464.3452380998</v>
      </c>
      <c r="F40" s="49">
        <f t="shared" ca="1" si="3"/>
        <v>13787178.630952384</v>
      </c>
      <c r="G40" s="12">
        <f t="shared" si="4"/>
        <v>489494571.42857194</v>
      </c>
    </row>
    <row r="41" spans="1:7" ht="16.5" customHeight="1">
      <c r="A41" s="7">
        <f t="shared" ca="1" si="0"/>
        <v>46901</v>
      </c>
      <c r="B41" s="8">
        <f t="shared" si="1"/>
        <v>31</v>
      </c>
      <c r="C41" s="9">
        <f t="shared" ca="1" si="2"/>
        <v>30</v>
      </c>
      <c r="D41" s="12">
        <f t="shared" si="5"/>
        <v>9064714.2857142854</v>
      </c>
      <c r="E41" s="13">
        <f ca="1">IF(AND($B41&lt;&gt;"",$B41&lt;=$G$4),$G40*C41*$D$6/360,IF(B41&lt;&gt;"",$G40*C41*$G$5/360,IF(AND(B40&lt;&gt;"",B40=$D$5),SUM($E$10:E40),"")))</f>
        <v>4487033.5714285765</v>
      </c>
      <c r="F41" s="49">
        <f t="shared" ca="1" si="3"/>
        <v>13551747.857142862</v>
      </c>
      <c r="G41" s="12">
        <f t="shared" si="4"/>
        <v>480429857.14285767</v>
      </c>
    </row>
    <row r="42" spans="1:7" ht="16.5" customHeight="1">
      <c r="A42" s="7">
        <f t="shared" ca="1" si="0"/>
        <v>46932</v>
      </c>
      <c r="B42" s="8">
        <f t="shared" si="1"/>
        <v>32</v>
      </c>
      <c r="C42" s="9">
        <f t="shared" ca="1" si="2"/>
        <v>31</v>
      </c>
      <c r="D42" s="12">
        <f t="shared" si="5"/>
        <v>9064714.2857142854</v>
      </c>
      <c r="E42" s="13">
        <f ca="1">IF(AND($B42&lt;&gt;"",$B42&lt;=$G$4),$G41*C42*$D$6/360,IF(B42&lt;&gt;"",$G41*C42*$G$5/360,IF(AND(B41&lt;&gt;"",B41=$D$5),SUM($E$10:E41),"")))</f>
        <v>4550738.3690476241</v>
      </c>
      <c r="F42" s="49">
        <f t="shared" ca="1" si="3"/>
        <v>13615452.65476191</v>
      </c>
      <c r="G42" s="12">
        <f t="shared" si="4"/>
        <v>471365142.8571434</v>
      </c>
    </row>
    <row r="43" spans="1:7" ht="16.5" customHeight="1">
      <c r="A43" s="7">
        <f t="shared" ca="1" si="0"/>
        <v>46962</v>
      </c>
      <c r="B43" s="8">
        <f t="shared" si="1"/>
        <v>33</v>
      </c>
      <c r="C43" s="9">
        <f t="shared" ca="1" si="2"/>
        <v>30</v>
      </c>
      <c r="D43" s="12">
        <f t="shared" si="5"/>
        <v>9064714.2857142854</v>
      </c>
      <c r="E43" s="13">
        <f ca="1">IF(AND($B43&lt;&gt;"",$B43&lt;=$G$4),$G42*C43*$D$6/360,IF(B43&lt;&gt;"",$G42*C43*$G$5/360,IF(AND(B42&lt;&gt;"",B42=$D$5),SUM($E$10:E42),"")))</f>
        <v>4320847.1428571474</v>
      </c>
      <c r="F43" s="49">
        <f t="shared" ca="1" si="3"/>
        <v>13385561.428571433</v>
      </c>
      <c r="G43" s="12">
        <f t="shared" si="4"/>
        <v>462300428.57142913</v>
      </c>
    </row>
    <row r="44" spans="1:7" ht="16.5" customHeight="1">
      <c r="A44" s="7">
        <f t="shared" ca="1" si="0"/>
        <v>46993</v>
      </c>
      <c r="B44" s="8">
        <f t="shared" si="1"/>
        <v>34</v>
      </c>
      <c r="C44" s="9">
        <f t="shared" ca="1" si="2"/>
        <v>31</v>
      </c>
      <c r="D44" s="12">
        <f t="shared" si="5"/>
        <v>9064714.2857142854</v>
      </c>
      <c r="E44" s="13">
        <f ca="1">IF(AND($B44&lt;&gt;"",$B44&lt;=$G$4),$G43*C44*$D$6/360,IF(B44&lt;&gt;"",$G43*C44*$G$5/360,IF(AND(B43&lt;&gt;"",B43=$D$5),SUM($E$10:E43),"")))</f>
        <v>4379012.3928571483</v>
      </c>
      <c r="F44" s="49">
        <f t="shared" ca="1" si="3"/>
        <v>13443726.678571433</v>
      </c>
      <c r="G44" s="12">
        <f t="shared" si="4"/>
        <v>453235714.28571486</v>
      </c>
    </row>
    <row r="45" spans="1:7" ht="16.5" customHeight="1">
      <c r="A45" s="7">
        <f t="shared" ca="1" si="0"/>
        <v>47024</v>
      </c>
      <c r="B45" s="8">
        <f t="shared" si="1"/>
        <v>35</v>
      </c>
      <c r="C45" s="9">
        <f t="shared" ca="1" si="2"/>
        <v>31</v>
      </c>
      <c r="D45" s="12">
        <f t="shared" si="5"/>
        <v>9064714.2857142854</v>
      </c>
      <c r="E45" s="13">
        <f ca="1">IF(AND($B45&lt;&gt;"",$B45&lt;=$G$4),$G44*C45*$D$6/360,IF(B45&lt;&gt;"",$G44*C45*$G$5/360,IF(AND(B44&lt;&gt;"",B44=$D$5),SUM($E$10:E44),"")))</f>
        <v>4293149.4047619104</v>
      </c>
      <c r="F45" s="49">
        <f t="shared" ca="1" si="3"/>
        <v>13357863.690476196</v>
      </c>
      <c r="G45" s="12">
        <f t="shared" si="4"/>
        <v>444171000.0000006</v>
      </c>
    </row>
    <row r="46" spans="1:7" ht="16.5" customHeight="1">
      <c r="A46" s="7">
        <f t="shared" ca="1" si="0"/>
        <v>47054</v>
      </c>
      <c r="B46" s="8">
        <f t="shared" si="1"/>
        <v>36</v>
      </c>
      <c r="C46" s="9">
        <f t="shared" ca="1" si="2"/>
        <v>30</v>
      </c>
      <c r="D46" s="12">
        <f t="shared" si="5"/>
        <v>9064714.2857142854</v>
      </c>
      <c r="E46" s="13">
        <f ca="1">IF(AND($B46&lt;&gt;"",$B46&lt;=$G$4),$G45*C46*$D$6/360,IF(B46&lt;&gt;"",$G45*C46*$G$5/360,IF(AND(B45&lt;&gt;"",B45=$D$5),SUM($E$10:E45),"")))</f>
        <v>4071567.5000000051</v>
      </c>
      <c r="F46" s="49">
        <f t="shared" ca="1" si="3"/>
        <v>13136281.785714291</v>
      </c>
      <c r="G46" s="12">
        <f t="shared" si="4"/>
        <v>435106285.71428633</v>
      </c>
    </row>
    <row r="47" spans="1:7" ht="16.5" customHeight="1">
      <c r="A47" s="7">
        <f t="shared" ca="1" si="0"/>
        <v>47085</v>
      </c>
      <c r="B47" s="8">
        <f t="shared" si="1"/>
        <v>37</v>
      </c>
      <c r="C47" s="9">
        <f t="shared" ca="1" si="2"/>
        <v>31</v>
      </c>
      <c r="D47" s="12">
        <f t="shared" si="5"/>
        <v>9064714.2857142854</v>
      </c>
      <c r="E47" s="13">
        <f ca="1">IF(AND($B47&lt;&gt;"",$B47&lt;=$G$4),$G46*C47*$D$6/360,IF(B47&lt;&gt;"",$G46*C47*$G$5/360,IF(AND(B46&lt;&gt;"",B46=$D$5),SUM($E$10:E46),"")))</f>
        <v>4121423.4285714342</v>
      </c>
      <c r="F47" s="49">
        <f t="shared" ca="1" si="3"/>
        <v>13186137.71428572</v>
      </c>
      <c r="G47" s="12">
        <f t="shared" si="4"/>
        <v>426041571.42857206</v>
      </c>
    </row>
    <row r="48" spans="1:7" ht="16.5" customHeight="1">
      <c r="A48" s="7">
        <f t="shared" ca="1" si="0"/>
        <v>47115</v>
      </c>
      <c r="B48" s="8">
        <f t="shared" si="1"/>
        <v>38</v>
      </c>
      <c r="C48" s="9">
        <f t="shared" ca="1" si="2"/>
        <v>30</v>
      </c>
      <c r="D48" s="12">
        <f t="shared" si="5"/>
        <v>9064714.2857142854</v>
      </c>
      <c r="E48" s="13">
        <f ca="1">IF(AND($B48&lt;&gt;"",$B48&lt;=$G$4),$G47*C48*$D$6/360,IF(B48&lt;&gt;"",$G47*C48*$G$5/360,IF(AND(B47&lt;&gt;"",B47=$D$5),SUM($E$10:E47),"")))</f>
        <v>3905381.0714285779</v>
      </c>
      <c r="F48" s="49">
        <f t="shared" ca="1" si="3"/>
        <v>12970095.357142864</v>
      </c>
      <c r="G48" s="12">
        <f t="shared" si="4"/>
        <v>416976857.14285779</v>
      </c>
    </row>
    <row r="49" spans="1:7" ht="16.5" customHeight="1">
      <c r="A49" s="7">
        <f t="shared" ca="1" si="0"/>
        <v>47146</v>
      </c>
      <c r="B49" s="8">
        <f t="shared" si="1"/>
        <v>39</v>
      </c>
      <c r="C49" s="9">
        <f t="shared" ca="1" si="2"/>
        <v>31</v>
      </c>
      <c r="D49" s="12">
        <f t="shared" si="5"/>
        <v>9064714.2857142854</v>
      </c>
      <c r="E49" s="13">
        <f ca="1">IF(AND($B49&lt;&gt;"",$B49&lt;=$G$4),$G48*C49*$D$6/360,IF(B49&lt;&gt;"",$G48*C49*$G$5/360,IF(AND(B48&lt;&gt;"",B48=$D$5),SUM($E$10:E48),"")))</f>
        <v>3949697.4523809585</v>
      </c>
      <c r="F49" s="49">
        <f t="shared" ca="1" si="3"/>
        <v>13014411.738095244</v>
      </c>
      <c r="G49" s="12">
        <f t="shared" si="4"/>
        <v>407912142.85714352</v>
      </c>
    </row>
    <row r="50" spans="1:7" ht="16.5" customHeight="1">
      <c r="A50" s="7">
        <f t="shared" ca="1" si="0"/>
        <v>47177</v>
      </c>
      <c r="B50" s="8">
        <f t="shared" si="1"/>
        <v>40</v>
      </c>
      <c r="C50" s="9">
        <f t="shared" ca="1" si="2"/>
        <v>31</v>
      </c>
      <c r="D50" s="12">
        <f t="shared" si="5"/>
        <v>9064714.2857142854</v>
      </c>
      <c r="E50" s="13">
        <f ca="1">IF(AND($B50&lt;&gt;"",$B50&lt;=$G$4),$G49*C50*$D$6/360,IF(B50&lt;&gt;"",$G49*C50*$G$5/360,IF(AND(B49&lt;&gt;"",B49=$D$5),SUM($E$10:E49),"")))</f>
        <v>3863834.4642857206</v>
      </c>
      <c r="F50" s="49">
        <f t="shared" ca="1" si="3"/>
        <v>12928548.750000006</v>
      </c>
      <c r="G50" s="12">
        <f t="shared" si="4"/>
        <v>398847428.57142925</v>
      </c>
    </row>
    <row r="51" spans="1:7" ht="16.5" customHeight="1">
      <c r="A51" s="7">
        <f t="shared" ca="1" si="0"/>
        <v>47205</v>
      </c>
      <c r="B51" s="8">
        <f t="shared" si="1"/>
        <v>41</v>
      </c>
      <c r="C51" s="9">
        <f t="shared" ca="1" si="2"/>
        <v>28</v>
      </c>
      <c r="D51" s="12">
        <f t="shared" si="5"/>
        <v>9064714.2857142854</v>
      </c>
      <c r="E51" s="13">
        <f ca="1">IF(AND($B51&lt;&gt;"",$B51&lt;=$G$4),$G50*C51*$D$6/360,IF(B51&lt;&gt;"",$G50*C51*$G$5/360,IF(AND(B50&lt;&gt;"",B50=$D$5),SUM($E$10:E50),"")))</f>
        <v>3412361.3333333391</v>
      </c>
      <c r="F51" s="49">
        <f t="shared" ca="1" si="3"/>
        <v>12477075.619047625</v>
      </c>
      <c r="G51" s="12">
        <f t="shared" si="4"/>
        <v>389782714.28571498</v>
      </c>
    </row>
    <row r="52" spans="1:7" ht="16.5" customHeight="1">
      <c r="A52" s="7">
        <f t="shared" ca="1" si="0"/>
        <v>47236</v>
      </c>
      <c r="B52" s="8">
        <f t="shared" si="1"/>
        <v>42</v>
      </c>
      <c r="C52" s="9">
        <f t="shared" ca="1" si="2"/>
        <v>31</v>
      </c>
      <c r="D52" s="12">
        <f t="shared" si="5"/>
        <v>9064714.2857142854</v>
      </c>
      <c r="E52" s="13">
        <f ca="1">IF(AND($B52&lt;&gt;"",$B52&lt;=$G$4),$G51*C52*$D$6/360,IF(B52&lt;&gt;"",$G51*C52*$G$5/360,IF(AND(B51&lt;&gt;"",B51=$D$5),SUM($E$10:E51),"")))</f>
        <v>3692108.4880952444</v>
      </c>
      <c r="F52" s="49">
        <f t="shared" ca="1" si="3"/>
        <v>12756822.77380953</v>
      </c>
      <c r="G52" s="12">
        <f t="shared" si="4"/>
        <v>380718000.00000072</v>
      </c>
    </row>
    <row r="53" spans="1:7" ht="16.5" customHeight="1">
      <c r="A53" s="7">
        <f t="shared" ca="1" si="0"/>
        <v>47266</v>
      </c>
      <c r="B53" s="8">
        <f t="shared" si="1"/>
        <v>43</v>
      </c>
      <c r="C53" s="9">
        <f t="shared" ca="1" si="2"/>
        <v>30</v>
      </c>
      <c r="D53" s="12">
        <f t="shared" si="5"/>
        <v>9064714.2857142854</v>
      </c>
      <c r="E53" s="13">
        <f ca="1">IF(AND($B53&lt;&gt;"",$B53&lt;=$G$4),$G52*C53*$D$6/360,IF(B53&lt;&gt;"",$G52*C53*$G$5/360,IF(AND(B52&lt;&gt;"",B52=$D$5),SUM($E$10:E52),"")))</f>
        <v>3489915.0000000065</v>
      </c>
      <c r="F53" s="49">
        <f t="shared" ca="1" si="3"/>
        <v>12554629.285714291</v>
      </c>
      <c r="G53" s="12">
        <f t="shared" si="4"/>
        <v>371653285.71428645</v>
      </c>
    </row>
    <row r="54" spans="1:7" ht="16.5" customHeight="1">
      <c r="A54" s="7">
        <f t="shared" ca="1" si="0"/>
        <v>47297</v>
      </c>
      <c r="B54" s="8">
        <f t="shared" si="1"/>
        <v>44</v>
      </c>
      <c r="C54" s="9">
        <f t="shared" ca="1" si="2"/>
        <v>31</v>
      </c>
      <c r="D54" s="12">
        <f t="shared" si="5"/>
        <v>9064714.2857142854</v>
      </c>
      <c r="E54" s="13">
        <f ca="1">IF(AND($B54&lt;&gt;"",$B54&lt;=$G$4),$G53*C54*$D$6/360,IF(B54&lt;&gt;"",$G53*C54*$G$5/360,IF(AND(B53&lt;&gt;"",B53=$D$5),SUM($E$10:E53),"")))</f>
        <v>3520382.5119047686</v>
      </c>
      <c r="F54" s="49">
        <f t="shared" ca="1" si="3"/>
        <v>12585096.797619054</v>
      </c>
      <c r="G54" s="12">
        <f t="shared" si="4"/>
        <v>362588571.42857218</v>
      </c>
    </row>
    <row r="55" spans="1:7" ht="16.5" customHeight="1">
      <c r="A55" s="7">
        <f t="shared" ca="1" si="0"/>
        <v>47327</v>
      </c>
      <c r="B55" s="8">
        <f t="shared" si="1"/>
        <v>45</v>
      </c>
      <c r="C55" s="9">
        <f t="shared" ca="1" si="2"/>
        <v>30</v>
      </c>
      <c r="D55" s="12">
        <f t="shared" si="5"/>
        <v>9064714.2857142854</v>
      </c>
      <c r="E55" s="13">
        <f ca="1">IF(AND($B55&lt;&gt;"",$B55&lt;=$G$4),$G54*C55*$D$6/360,IF(B55&lt;&gt;"",$G54*C55*$G$5/360,IF(AND(B54&lt;&gt;"",B54=$D$5),SUM($E$10:E54),"")))</f>
        <v>3323728.5714285783</v>
      </c>
      <c r="F55" s="49">
        <f t="shared" ca="1" si="3"/>
        <v>12388442.857142864</v>
      </c>
      <c r="G55" s="12">
        <f t="shared" si="4"/>
        <v>353523857.14285791</v>
      </c>
    </row>
    <row r="56" spans="1:7" ht="16.5" customHeight="1">
      <c r="A56" s="7">
        <f t="shared" ca="1" si="0"/>
        <v>47358</v>
      </c>
      <c r="B56" s="8">
        <f t="shared" si="1"/>
        <v>46</v>
      </c>
      <c r="C56" s="9">
        <f t="shared" ca="1" si="2"/>
        <v>31</v>
      </c>
      <c r="D56" s="12">
        <f t="shared" si="5"/>
        <v>9064714.2857142854</v>
      </c>
      <c r="E56" s="13">
        <f ca="1">IF(AND($B56&lt;&gt;"",$B56&lt;=$G$4),$G55*C56*$D$6/360,IF(B56&lt;&gt;"",$G55*C56*$G$5/360,IF(AND(B55&lt;&gt;"",B55=$D$5),SUM($E$10:E55),"")))</f>
        <v>3348656.5357142924</v>
      </c>
      <c r="F56" s="49">
        <f t="shared" ca="1" si="3"/>
        <v>12413370.821428578</v>
      </c>
      <c r="G56" s="12">
        <f t="shared" si="4"/>
        <v>344459142.85714364</v>
      </c>
    </row>
    <row r="57" spans="1:7" ht="16.5" customHeight="1">
      <c r="A57" s="7">
        <f t="shared" ca="1" si="0"/>
        <v>47389</v>
      </c>
      <c r="B57" s="8">
        <f t="shared" si="1"/>
        <v>47</v>
      </c>
      <c r="C57" s="9">
        <f t="shared" ca="1" si="2"/>
        <v>31</v>
      </c>
      <c r="D57" s="12">
        <f t="shared" si="5"/>
        <v>9064714.2857142854</v>
      </c>
      <c r="E57" s="13">
        <f ca="1">IF(AND($B57&lt;&gt;"",$B57&lt;=$G$4),$G56*C57*$D$6/360,IF(B57&lt;&gt;"",$G56*C57*$G$5/360,IF(AND(B56&lt;&gt;"",B56=$D$5),SUM($E$10:E56),"")))</f>
        <v>3262793.5476190555</v>
      </c>
      <c r="F57" s="49">
        <f t="shared" ca="1" si="3"/>
        <v>12327507.833333341</v>
      </c>
      <c r="G57" s="12">
        <f t="shared" si="4"/>
        <v>335394428.57142937</v>
      </c>
    </row>
    <row r="58" spans="1:7" ht="16.5" hidden="1" customHeight="1">
      <c r="A58" s="7">
        <f t="shared" ca="1" si="0"/>
        <v>47419</v>
      </c>
      <c r="B58" s="8">
        <f t="shared" si="1"/>
        <v>48</v>
      </c>
      <c r="C58" s="9">
        <f t="shared" ca="1" si="2"/>
        <v>30</v>
      </c>
      <c r="D58" s="12">
        <f t="shared" si="5"/>
        <v>9064714.2857142854</v>
      </c>
      <c r="E58" s="13">
        <f ca="1">IF(AND($B58&lt;&gt;"",$B58&lt;=$G$4),$G57*C58*$D$6/360,IF(B58&lt;&gt;"",$G57*C58*$G$5/360,IF(AND(B57&lt;&gt;"",B57=$D$5),SUM($E$10:E57),"")))</f>
        <v>3074448.9285714361</v>
      </c>
      <c r="F58" s="49">
        <f t="shared" ca="1" si="3"/>
        <v>12139163.214285722</v>
      </c>
      <c r="G58" s="12">
        <f t="shared" si="4"/>
        <v>326329714.2857151</v>
      </c>
    </row>
    <row r="59" spans="1:7" ht="16.5" customHeight="1">
      <c r="A59" s="7">
        <f t="shared" ca="1" si="0"/>
        <v>47450</v>
      </c>
      <c r="B59" s="8">
        <f t="shared" si="1"/>
        <v>49</v>
      </c>
      <c r="C59" s="9">
        <f t="shared" ca="1" si="2"/>
        <v>31</v>
      </c>
      <c r="D59" s="12">
        <f t="shared" si="5"/>
        <v>9064714.2857142854</v>
      </c>
      <c r="E59" s="13">
        <f ca="1">IF(AND($B59&lt;&gt;"",$B59&lt;=$G$4),$G58*C59*$D$6/360,IF(B59&lt;&gt;"",$G58*C59*$G$5/360,IF(AND(B58&lt;&gt;"",B58=$D$5),SUM($E$10:E58),"")))</f>
        <v>3091067.5714285793</v>
      </c>
      <c r="F59" s="49">
        <f t="shared" ca="1" si="3"/>
        <v>12155781.857142866</v>
      </c>
      <c r="G59" s="12">
        <f t="shared" si="4"/>
        <v>317265000.00000083</v>
      </c>
    </row>
    <row r="60" spans="1:7" ht="16.5" customHeight="1">
      <c r="A60" s="7">
        <f ca="1">IF(B59&lt;$D$5,DATE(YEAR(A59),MONTH(A59)+1,DAY(A59)),IF(B59=$D$5,"Tổng",""))</f>
        <v>47480</v>
      </c>
      <c r="B60" s="8">
        <f>IF(B59&lt;$D$5,B59+1,"")</f>
        <v>50</v>
      </c>
      <c r="C60" s="9">
        <f ca="1">IF(B60&lt;&gt;"",A60-A59,"")</f>
        <v>30</v>
      </c>
      <c r="D60" s="12">
        <f>IF($B59&lt;$D$5,IF(B59&lt;$G$7,0,$D$4/($D$5-$G$7)),IF($B59=$D$5,$D$4,""))</f>
        <v>9064714.2857142854</v>
      </c>
      <c r="E60" s="13">
        <f ca="1">IF(AND($B60&lt;&gt;"",$B60&lt;=$G$4),$G59*C60*$D$6/360,IF(B60&lt;&gt;"",$G59*C60*$G$5/360,IF(AND(B59&lt;&gt;"",B59=$D$5),SUM($E$10:E59),"")))</f>
        <v>2908262.5000000075</v>
      </c>
      <c r="F60" s="49">
        <f t="shared" ca="1" si="3"/>
        <v>11972976.785714293</v>
      </c>
      <c r="G60" s="12">
        <f>IF($B60&lt;&gt;"",G59-D60,"")</f>
        <v>308200285.71428657</v>
      </c>
    </row>
    <row r="61" spans="1:7" ht="16.5" customHeight="1">
      <c r="A61" s="7">
        <f t="shared" ca="1" si="0"/>
        <v>47511</v>
      </c>
      <c r="B61" s="8">
        <f t="shared" si="1"/>
        <v>51</v>
      </c>
      <c r="C61" s="9">
        <f t="shared" ca="1" si="2"/>
        <v>31</v>
      </c>
      <c r="D61" s="12">
        <f t="shared" si="5"/>
        <v>9064714.2857142854</v>
      </c>
      <c r="E61" s="13">
        <f ca="1">IF(AND($B61&lt;&gt;"",$B61&lt;=$G$4),$G60*C61*$D$6/360,IF(B61&lt;&gt;"",$G60*C61*$G$5/360,IF(AND(B60&lt;&gt;"",B60=$D$5),SUM($E$10:E60),"")))</f>
        <v>2919341.5952381031</v>
      </c>
      <c r="F61" s="49">
        <f t="shared" ca="1" si="3"/>
        <v>11984055.880952388</v>
      </c>
      <c r="G61" s="12">
        <f t="shared" si="4"/>
        <v>299135571.4285723</v>
      </c>
    </row>
    <row r="62" spans="1:7" ht="16.5" customHeight="1">
      <c r="A62" s="7">
        <f t="shared" ca="1" si="0"/>
        <v>47542</v>
      </c>
      <c r="B62" s="8">
        <f t="shared" si="1"/>
        <v>52</v>
      </c>
      <c r="C62" s="9">
        <f t="shared" ca="1" si="2"/>
        <v>31</v>
      </c>
      <c r="D62" s="12">
        <f t="shared" si="5"/>
        <v>9064714.2857142854</v>
      </c>
      <c r="E62" s="13">
        <f ca="1">IF(AND($B62&lt;&gt;"",$B62&lt;=$G$4),$G61*C62*$D$6/360,IF(B62&lt;&gt;"",$G61*C62*$G$5/360,IF(AND(B61&lt;&gt;"",B61=$D$5),SUM($E$10:E61),"")))</f>
        <v>2833478.6071428657</v>
      </c>
      <c r="F62" s="49">
        <f t="shared" ca="1" si="3"/>
        <v>11898192.892857151</v>
      </c>
      <c r="G62" s="12">
        <f t="shared" si="4"/>
        <v>290070857.14285803</v>
      </c>
    </row>
    <row r="63" spans="1:7" ht="16.5" customHeight="1">
      <c r="A63" s="7">
        <f t="shared" ca="1" si="0"/>
        <v>47570</v>
      </c>
      <c r="B63" s="8">
        <f t="shared" si="1"/>
        <v>53</v>
      </c>
      <c r="C63" s="9">
        <f t="shared" ca="1" si="2"/>
        <v>28</v>
      </c>
      <c r="D63" s="12">
        <f t="shared" si="5"/>
        <v>9064714.2857142854</v>
      </c>
      <c r="E63" s="13">
        <f ca="1">IF(AND($B63&lt;&gt;"",$B63&lt;=$G$4),$G62*C63*$D$6/360,IF(B63&lt;&gt;"",$G62*C63*$G$5/360,IF(AND(B62&lt;&gt;"",B62=$D$5),SUM($E$10:E62),"")))</f>
        <v>2481717.3333333409</v>
      </c>
      <c r="F63" s="49">
        <f t="shared" ca="1" si="3"/>
        <v>11546431.619047627</v>
      </c>
      <c r="G63" s="12">
        <f t="shared" si="4"/>
        <v>281006142.85714376</v>
      </c>
    </row>
    <row r="64" spans="1:7" ht="16.5" customHeight="1">
      <c r="A64" s="7">
        <f t="shared" ca="1" si="0"/>
        <v>47601</v>
      </c>
      <c r="B64" s="8">
        <f t="shared" si="1"/>
        <v>54</v>
      </c>
      <c r="C64" s="9">
        <f t="shared" ca="1" si="2"/>
        <v>31</v>
      </c>
      <c r="D64" s="12">
        <f t="shared" si="5"/>
        <v>9064714.2857142854</v>
      </c>
      <c r="E64" s="13">
        <f ca="1">IF(AND($B64&lt;&gt;"",$B64&lt;=$G$4),$G63*C64*$D$6/360,IF(B64&lt;&gt;"",$G63*C64*$G$5/360,IF(AND(B63&lt;&gt;"",B63=$D$5),SUM($E$10:E63),"")))</f>
        <v>2661752.6309523899</v>
      </c>
      <c r="F64" s="49">
        <f t="shared" ca="1" si="3"/>
        <v>11726466.916666675</v>
      </c>
      <c r="G64" s="12">
        <f t="shared" si="4"/>
        <v>271941428.57142949</v>
      </c>
    </row>
    <row r="65" spans="1:7" ht="16.5" customHeight="1">
      <c r="A65" s="7">
        <f t="shared" ca="1" si="0"/>
        <v>47631</v>
      </c>
      <c r="B65" s="8">
        <f t="shared" si="1"/>
        <v>55</v>
      </c>
      <c r="C65" s="9">
        <f t="shared" ca="1" si="2"/>
        <v>30</v>
      </c>
      <c r="D65" s="12">
        <f t="shared" si="5"/>
        <v>9064714.2857142854</v>
      </c>
      <c r="E65" s="13">
        <f ca="1">IF(AND($B65&lt;&gt;"",$B65&lt;=$G$4),$G64*C65*$D$6/360,IF(B65&lt;&gt;"",$G64*C65*$G$5/360,IF(AND(B64&lt;&gt;"",B64=$D$5),SUM($E$10:E64),"")))</f>
        <v>2492796.428571437</v>
      </c>
      <c r="F65" s="49">
        <f t="shared" ca="1" si="3"/>
        <v>11557510.714285722</v>
      </c>
      <c r="G65" s="12">
        <f t="shared" si="4"/>
        <v>262876714.28571519</v>
      </c>
    </row>
    <row r="66" spans="1:7" ht="16.5" customHeight="1">
      <c r="A66" s="7">
        <f t="shared" ca="1" si="0"/>
        <v>47662</v>
      </c>
      <c r="B66" s="8">
        <f t="shared" si="1"/>
        <v>56</v>
      </c>
      <c r="C66" s="9">
        <f t="shared" ca="1" si="2"/>
        <v>31</v>
      </c>
      <c r="D66" s="12">
        <f t="shared" si="5"/>
        <v>9064714.2857142854</v>
      </c>
      <c r="E66" s="13">
        <f ca="1">IF(AND($B66&lt;&gt;"",$B66&lt;=$G$4),$G65*C66*$D$6/360,IF(B66&lt;&gt;"",$G65*C66*$G$5/360,IF(AND(B65&lt;&gt;"",B65=$D$5),SUM($E$10:E65),"")))</f>
        <v>2490026.6547619132</v>
      </c>
      <c r="F66" s="49">
        <f t="shared" ca="1" si="3"/>
        <v>11554740.940476198</v>
      </c>
      <c r="G66" s="12">
        <f t="shared" si="4"/>
        <v>253812000.00000089</v>
      </c>
    </row>
    <row r="67" spans="1:7" ht="16.5" customHeight="1">
      <c r="A67" s="7">
        <f t="shared" ca="1" si="0"/>
        <v>47692</v>
      </c>
      <c r="B67" s="8">
        <f t="shared" si="1"/>
        <v>57</v>
      </c>
      <c r="C67" s="9">
        <f t="shared" ca="1" si="2"/>
        <v>30</v>
      </c>
      <c r="D67" s="12">
        <f t="shared" si="5"/>
        <v>9064714.2857142854</v>
      </c>
      <c r="E67" s="13">
        <f ca="1">IF(AND($B67&lt;&gt;"",$B67&lt;=$G$4),$G66*C67*$D$6/360,IF(B67&lt;&gt;"",$G66*C67*$G$5/360,IF(AND(B66&lt;&gt;"",B66=$D$5),SUM($E$10:E66),"")))</f>
        <v>2326610.0000000084</v>
      </c>
      <c r="F67" s="49">
        <f t="shared" ca="1" si="3"/>
        <v>11391324.285714295</v>
      </c>
      <c r="G67" s="12">
        <f t="shared" si="4"/>
        <v>244747285.7142866</v>
      </c>
    </row>
    <row r="68" spans="1:7" ht="16.5" customHeight="1">
      <c r="A68" s="7">
        <f t="shared" ca="1" si="0"/>
        <v>47723</v>
      </c>
      <c r="B68" s="8">
        <f t="shared" si="1"/>
        <v>58</v>
      </c>
      <c r="C68" s="9">
        <f t="shared" ca="1" si="2"/>
        <v>31</v>
      </c>
      <c r="D68" s="12">
        <f t="shared" si="5"/>
        <v>9064714.2857142854</v>
      </c>
      <c r="E68" s="13">
        <f ca="1">IF(AND($B68&lt;&gt;"",$B68&lt;=$G$4),$G67*C68*$D$6/360,IF(B68&lt;&gt;"",$G67*C68*$G$5/360,IF(AND(B67&lt;&gt;"",B67=$D$5),SUM($E$10:E67),"")))</f>
        <v>2318300.678571437</v>
      </c>
      <c r="F68" s="49">
        <f t="shared" ca="1" si="3"/>
        <v>11383014.964285722</v>
      </c>
      <c r="G68" s="12">
        <f t="shared" si="4"/>
        <v>235682571.4285723</v>
      </c>
    </row>
    <row r="69" spans="1:7" ht="16.5" customHeight="1">
      <c r="A69" s="7">
        <f t="shared" ca="1" si="0"/>
        <v>47754</v>
      </c>
      <c r="B69" s="8">
        <f t="shared" si="1"/>
        <v>59</v>
      </c>
      <c r="C69" s="9">
        <f t="shared" ca="1" si="2"/>
        <v>31</v>
      </c>
      <c r="D69" s="12">
        <f t="shared" si="5"/>
        <v>9064714.2857142854</v>
      </c>
      <c r="E69" s="13">
        <f ca="1">IF(AND($B69&lt;&gt;"",$B69&lt;=$G$4),$G68*C69*$D$6/360,IF(B69&lt;&gt;"",$G68*C69*$G$5/360,IF(AND(B68&lt;&gt;"",B68=$D$5),SUM($E$10:E68),"")))</f>
        <v>2232437.6904761987</v>
      </c>
      <c r="F69" s="49">
        <f t="shared" ca="1" si="3"/>
        <v>11297151.976190485</v>
      </c>
      <c r="G69" s="12">
        <f t="shared" si="4"/>
        <v>226617857.142858</v>
      </c>
    </row>
    <row r="70" spans="1:7" ht="16.5" customHeight="1">
      <c r="A70" s="7">
        <f t="shared" ca="1" si="0"/>
        <v>47784</v>
      </c>
      <c r="B70" s="8">
        <f t="shared" si="1"/>
        <v>60</v>
      </c>
      <c r="C70" s="9">
        <f t="shared" ca="1" si="2"/>
        <v>30</v>
      </c>
      <c r="D70" s="12">
        <f t="shared" si="5"/>
        <v>9064714.2857142854</v>
      </c>
      <c r="E70" s="13">
        <f ca="1">IF(AND($B70&lt;&gt;"",$B70&lt;=$G$4),$G69*C70*$D$6/360,IF(B70&lt;&gt;"",$G69*C70*$G$5/360,IF(AND(B69&lt;&gt;"",B69=$D$5),SUM($E$10:E69),"")))</f>
        <v>2077330.357142865</v>
      </c>
      <c r="F70" s="49">
        <f t="shared" ca="1" si="3"/>
        <v>11142044.642857151</v>
      </c>
      <c r="G70" s="12">
        <f t="shared" si="4"/>
        <v>217553142.8571437</v>
      </c>
    </row>
    <row r="71" spans="1:7" ht="16.5" customHeight="1">
      <c r="A71" s="7">
        <f t="shared" ca="1" si="0"/>
        <v>47815</v>
      </c>
      <c r="B71" s="8">
        <f t="shared" si="1"/>
        <v>61</v>
      </c>
      <c r="C71" s="9">
        <f t="shared" ca="1" si="2"/>
        <v>31</v>
      </c>
      <c r="D71" s="12">
        <f t="shared" si="5"/>
        <v>9064714.2857142854</v>
      </c>
      <c r="E71" s="13">
        <f ca="1">IF(AND($B71&lt;&gt;"",$B71&lt;=$G$4),$G70*C71*$D$6/360,IF(B71&lt;&gt;"",$G70*C71*$G$5/360,IF(AND(B70&lt;&gt;"",B70=$D$5),SUM($E$10:E70),"")))</f>
        <v>2060711.7142857225</v>
      </c>
      <c r="F71" s="49">
        <f t="shared" ca="1" si="3"/>
        <v>11125426.000000007</v>
      </c>
      <c r="G71" s="12">
        <f t="shared" si="4"/>
        <v>208488428.5714294</v>
      </c>
    </row>
    <row r="72" spans="1:7" ht="16.5" customHeight="1">
      <c r="A72" s="7">
        <f t="shared" ca="1" si="0"/>
        <v>47845</v>
      </c>
      <c r="B72" s="8">
        <f t="shared" si="1"/>
        <v>62</v>
      </c>
      <c r="C72" s="9">
        <f t="shared" ca="1" si="2"/>
        <v>30</v>
      </c>
      <c r="D72" s="12">
        <f t="shared" si="5"/>
        <v>9064714.2857142854</v>
      </c>
      <c r="E72" s="13">
        <f ca="1">IF(AND($B72&lt;&gt;"",$B72&lt;=$G$4),$G71*C72*$D$6/360,IF(B72&lt;&gt;"",$G71*C72*$G$5/360,IF(AND(B71&lt;&gt;"",B71=$D$5),SUM($E$10:E71),"")))</f>
        <v>1911143.9285714361</v>
      </c>
      <c r="F72" s="68">
        <f t="shared" ca="1" si="3"/>
        <v>10975858.214285722</v>
      </c>
      <c r="G72" s="12">
        <f t="shared" si="4"/>
        <v>199423714.2857151</v>
      </c>
    </row>
    <row r="73" spans="1:7" ht="16.5" customHeight="1">
      <c r="A73" s="7">
        <f t="shared" ca="1" si="0"/>
        <v>47876</v>
      </c>
      <c r="B73" s="8">
        <f t="shared" si="1"/>
        <v>63</v>
      </c>
      <c r="C73" s="9">
        <f t="shared" ca="1" si="2"/>
        <v>31</v>
      </c>
      <c r="D73" s="12">
        <f t="shared" si="5"/>
        <v>9064714.2857142854</v>
      </c>
      <c r="E73" s="13">
        <f ca="1">IF(AND($B73&lt;&gt;"",$B73&lt;=$G$4),$G72*C73*$D$6/360,IF(B73&lt;&gt;"",$G72*C73*$G$5/360,IF(AND(B72&lt;&gt;"",B72=$D$5),SUM($E$10:E72),"")))</f>
        <v>1888985.7380952458</v>
      </c>
      <c r="F73" s="68">
        <f t="shared" ca="1" si="3"/>
        <v>10953700.023809532</v>
      </c>
      <c r="G73" s="12">
        <f t="shared" si="4"/>
        <v>190359000.0000008</v>
      </c>
    </row>
    <row r="74" spans="1:7" ht="16.5" customHeight="1">
      <c r="A74" s="7">
        <f t="shared" ca="1" si="0"/>
        <v>47907</v>
      </c>
      <c r="B74" s="8">
        <f t="shared" si="1"/>
        <v>64</v>
      </c>
      <c r="C74" s="9">
        <f t="shared" ca="1" si="2"/>
        <v>31</v>
      </c>
      <c r="D74" s="12">
        <f t="shared" si="5"/>
        <v>9064714.2857142854</v>
      </c>
      <c r="E74" s="13">
        <f ca="1">IF(AND($B74&lt;&gt;"",$B74&lt;=$G$4),$G73*C74*$D$6/360,IF(B74&lt;&gt;"",$G73*C74*$G$5/360,IF(AND(B73&lt;&gt;"",B73=$D$5),SUM($E$10:E73),"")))</f>
        <v>1803122.7500000077</v>
      </c>
      <c r="F74" s="68">
        <f t="shared" ca="1" si="3"/>
        <v>10867837.035714293</v>
      </c>
      <c r="G74" s="12">
        <f t="shared" si="4"/>
        <v>181294285.71428651</v>
      </c>
    </row>
    <row r="75" spans="1:7" ht="16.5" customHeight="1">
      <c r="A75" s="7">
        <f t="shared" ref="A75:A138" ca="1" si="6">IF(B74&lt;$D$5,DATE(YEAR(A74),MONTH(A74)+1,DAY(A74)),IF(B74=$D$5,"Tổng",""))</f>
        <v>47935</v>
      </c>
      <c r="B75" s="8">
        <f t="shared" ref="B75:B138" si="7">IF(B74&lt;$D$5,B74+1,"")</f>
        <v>65</v>
      </c>
      <c r="C75" s="9">
        <f t="shared" ca="1" si="2"/>
        <v>28</v>
      </c>
      <c r="D75" s="12">
        <f t="shared" si="5"/>
        <v>9064714.2857142854</v>
      </c>
      <c r="E75" s="13">
        <f ca="1">IF(AND($B75&lt;&gt;"",$B75&lt;=$G$4),$G74*C75*$D$6/360,IF(B75&lt;&gt;"",$G74*C75*$G$5/360,IF(AND(B74&lt;&gt;"",B74=$D$5),SUM($E$10:E74),"")))</f>
        <v>1551073.33333334</v>
      </c>
      <c r="F75" s="68">
        <f t="shared" ca="1" si="3"/>
        <v>10615787.619047625</v>
      </c>
      <c r="G75" s="12">
        <f t="shared" si="4"/>
        <v>172229571.42857221</v>
      </c>
    </row>
    <row r="76" spans="1:7" ht="16.5" customHeight="1">
      <c r="A76" s="7">
        <f t="shared" ca="1" si="6"/>
        <v>47966</v>
      </c>
      <c r="B76" s="8">
        <f t="shared" si="7"/>
        <v>66</v>
      </c>
      <c r="C76" s="9">
        <f t="shared" ref="C76:C139" ca="1" si="8">IF(B76&lt;&gt;"",A76-A75,"")</f>
        <v>31</v>
      </c>
      <c r="D76" s="12">
        <f t="shared" si="5"/>
        <v>9064714.2857142854</v>
      </c>
      <c r="E76" s="13">
        <f ca="1">IF(AND($B76&lt;&gt;"",$B76&lt;=$G$4),$G75*C76*$D$6/360,IF(B76&lt;&gt;"",$G75*C76*$G$5/360,IF(AND(B75&lt;&gt;"",B75=$D$5),SUM($E$10:E75),"")))</f>
        <v>1631396.773809531</v>
      </c>
      <c r="F76" s="68">
        <f t="shared" ca="1" si="3"/>
        <v>10696111.059523817</v>
      </c>
      <c r="G76" s="12">
        <f t="shared" si="4"/>
        <v>163164857.14285791</v>
      </c>
    </row>
    <row r="77" spans="1:7" ht="16.5" customHeight="1">
      <c r="A77" s="7">
        <f t="shared" ca="1" si="6"/>
        <v>47996</v>
      </c>
      <c r="B77" s="8">
        <f t="shared" si="7"/>
        <v>67</v>
      </c>
      <c r="C77" s="9">
        <f t="shared" ca="1" si="8"/>
        <v>30</v>
      </c>
      <c r="D77" s="12">
        <f t="shared" si="5"/>
        <v>9064714.2857142854</v>
      </c>
      <c r="E77" s="13">
        <f ca="1">IF(AND($B77&lt;&gt;"",$B77&lt;=$G$4),$G76*C77*$D$6/360,IF(B77&lt;&gt;"",$G76*C77*$G$5/360,IF(AND(B76&lt;&gt;"",B76=$D$5),SUM($E$10:E76),"")))</f>
        <v>1495677.857142864</v>
      </c>
      <c r="F77" s="68">
        <f t="shared" ref="F77:F140" ca="1" si="9">IF(D77&lt;&gt;"",D77+E77,"")</f>
        <v>10560392.142857149</v>
      </c>
      <c r="G77" s="12">
        <f t="shared" ref="G77:G140" si="10">IF($B77&lt;&gt;"",G76-D77,"")</f>
        <v>154100142.85714361</v>
      </c>
    </row>
    <row r="78" spans="1:7" ht="16.5" customHeight="1">
      <c r="A78" s="7">
        <f t="shared" ca="1" si="6"/>
        <v>48027</v>
      </c>
      <c r="B78" s="8">
        <f t="shared" si="7"/>
        <v>68</v>
      </c>
      <c r="C78" s="9">
        <f t="shared" ca="1" si="8"/>
        <v>31</v>
      </c>
      <c r="D78" s="12">
        <f t="shared" si="5"/>
        <v>9064714.2857142854</v>
      </c>
      <c r="E78" s="13">
        <f ca="1">IF(AND($B78&lt;&gt;"",$B78&lt;=$G$4),$G77*C78*$D$6/360,IF(B78&lt;&gt;"",$G77*C78*$G$5/360,IF(AND(B77&lt;&gt;"",B77=$D$5),SUM($E$10:E77),"")))</f>
        <v>1459670.7976190548</v>
      </c>
      <c r="F78" s="68">
        <f t="shared" ca="1" si="9"/>
        <v>10524385.08333334</v>
      </c>
      <c r="G78" s="12">
        <f t="shared" si="10"/>
        <v>145035428.57142931</v>
      </c>
    </row>
    <row r="79" spans="1:7" ht="16.5" customHeight="1">
      <c r="A79" s="7">
        <f t="shared" ca="1" si="6"/>
        <v>48057</v>
      </c>
      <c r="B79" s="8">
        <f t="shared" si="7"/>
        <v>69</v>
      </c>
      <c r="C79" s="9">
        <f t="shared" ca="1" si="8"/>
        <v>30</v>
      </c>
      <c r="D79" s="12">
        <f t="shared" ref="D79:D142" si="11">IF($B78&lt;$D$5,IF(B78&lt;$G$7,0,$D$4/($D$5-$G$7)),IF($B78=$D$5,$D$4,""))</f>
        <v>9064714.2857142854</v>
      </c>
      <c r="E79" s="13">
        <f ca="1">IF(AND($B79&lt;&gt;"",$B79&lt;=$G$4),$G78*C79*$D$6/360,IF(B79&lt;&gt;"",$G78*C79*$G$5/360,IF(AND(B78&lt;&gt;"",B78=$D$5),SUM($E$10:E78),"")))</f>
        <v>1329491.4285714354</v>
      </c>
      <c r="F79" s="68">
        <f t="shared" ca="1" si="9"/>
        <v>10394205.71428572</v>
      </c>
      <c r="G79" s="12">
        <f t="shared" si="10"/>
        <v>135970714.28571501</v>
      </c>
    </row>
    <row r="80" spans="1:7" ht="16.5" customHeight="1">
      <c r="A80" s="7">
        <f t="shared" ca="1" si="6"/>
        <v>48088</v>
      </c>
      <c r="B80" s="8">
        <f t="shared" si="7"/>
        <v>70</v>
      </c>
      <c r="C80" s="9">
        <f t="shared" ca="1" si="8"/>
        <v>31</v>
      </c>
      <c r="D80" s="12">
        <f t="shared" si="11"/>
        <v>9064714.2857142854</v>
      </c>
      <c r="E80" s="13">
        <f ca="1">IF(AND($B80&lt;&gt;"",$B80&lt;=$G$4),$G79*C80*$D$6/360,IF(B80&lt;&gt;"",$G79*C80*$G$5/360,IF(AND(B79&lt;&gt;"",B79=$D$5),SUM($E$10:E79),"")))</f>
        <v>1287944.8214285783</v>
      </c>
      <c r="F80" s="68">
        <f t="shared" ca="1" si="9"/>
        <v>10352659.107142864</v>
      </c>
      <c r="G80" s="12">
        <f t="shared" si="10"/>
        <v>126906000.00000073</v>
      </c>
    </row>
    <row r="81" spans="1:7" ht="16.5" customHeight="1">
      <c r="A81" s="7">
        <f t="shared" ca="1" si="6"/>
        <v>48119</v>
      </c>
      <c r="B81" s="8">
        <f t="shared" si="7"/>
        <v>71</v>
      </c>
      <c r="C81" s="9">
        <f t="shared" ca="1" si="8"/>
        <v>31</v>
      </c>
      <c r="D81" s="12">
        <f t="shared" si="11"/>
        <v>9064714.2857142854</v>
      </c>
      <c r="E81" s="13">
        <f ca="1">IF(AND($B81&lt;&gt;"",$B81&lt;=$G$4),$G80*C81*$D$6/360,IF(B81&lt;&gt;"",$G80*C81*$G$5/360,IF(AND(B80&lt;&gt;"",B80=$D$5),SUM($E$10:E80),"")))</f>
        <v>1202081.83333334</v>
      </c>
      <c r="F81" s="68">
        <f t="shared" ca="1" si="9"/>
        <v>10266796.119047625</v>
      </c>
      <c r="G81" s="12">
        <f t="shared" si="10"/>
        <v>117841285.71428645</v>
      </c>
    </row>
    <row r="82" spans="1:7" ht="16.5" customHeight="1">
      <c r="A82" s="7">
        <f t="shared" ca="1" si="6"/>
        <v>48149</v>
      </c>
      <c r="B82" s="8">
        <f t="shared" si="7"/>
        <v>72</v>
      </c>
      <c r="C82" s="9">
        <f t="shared" ca="1" si="8"/>
        <v>30</v>
      </c>
      <c r="D82" s="12">
        <f t="shared" si="11"/>
        <v>9064714.2857142854</v>
      </c>
      <c r="E82" s="13">
        <f ca="1">IF(AND($B82&lt;&gt;"",$B82&lt;=$G$4),$G81*C82*$D$6/360,IF(B82&lt;&gt;"",$G81*C82*$G$5/360,IF(AND(B81&lt;&gt;"",B81=$D$5),SUM($E$10:E81),"")))</f>
        <v>1080211.7857142924</v>
      </c>
      <c r="F82" s="68">
        <f t="shared" ca="1" si="9"/>
        <v>10144926.071428578</v>
      </c>
      <c r="G82" s="12">
        <f t="shared" si="10"/>
        <v>108776571.42857216</v>
      </c>
    </row>
    <row r="83" spans="1:7" ht="16.5" hidden="1" customHeight="1">
      <c r="A83" s="7">
        <f t="shared" ca="1" si="6"/>
        <v>48180</v>
      </c>
      <c r="B83" s="8">
        <f t="shared" si="7"/>
        <v>73</v>
      </c>
      <c r="C83" s="9">
        <f t="shared" ca="1" si="8"/>
        <v>31</v>
      </c>
      <c r="D83" s="12">
        <f t="shared" si="11"/>
        <v>9064714.2857142854</v>
      </c>
      <c r="E83" s="13">
        <f ca="1">IF(AND($B83&lt;&gt;"",$B83&lt;=$G$4),$G82*C83*$D$6/360,IF(B83&lt;&gt;"",$G82*C83*$G$5/360,IF(AND(B82&lt;&gt;"",B82=$D$5),SUM($E$10:E82),"")))</f>
        <v>1030355.8571428641</v>
      </c>
      <c r="F83" s="68">
        <f t="shared" ca="1" si="9"/>
        <v>10095070.142857149</v>
      </c>
      <c r="G83" s="12">
        <f t="shared" si="10"/>
        <v>99711857.142857879</v>
      </c>
    </row>
    <row r="84" spans="1:7" ht="16.5" customHeight="1">
      <c r="A84" s="7">
        <f t="shared" ca="1" si="6"/>
        <v>48210</v>
      </c>
      <c r="B84" s="8">
        <f t="shared" si="7"/>
        <v>74</v>
      </c>
      <c r="C84" s="9">
        <f t="shared" ca="1" si="8"/>
        <v>30</v>
      </c>
      <c r="D84" s="12">
        <f t="shared" si="11"/>
        <v>9064714.2857142854</v>
      </c>
      <c r="E84" s="13">
        <f ca="1">IF(AND($B84&lt;&gt;"",$B84&lt;=$G$4),$G83*C84*$D$6/360,IF(B84&lt;&gt;"",$G83*C84*$G$5/360,IF(AND(B83&lt;&gt;"",B83=$D$5),SUM($E$10:E83),"")))</f>
        <v>914025.35714286403</v>
      </c>
      <c r="F84" s="68">
        <f t="shared" ca="1" si="9"/>
        <v>9978739.6428571492</v>
      </c>
      <c r="G84" s="12">
        <f t="shared" si="10"/>
        <v>90647142.857143596</v>
      </c>
    </row>
    <row r="85" spans="1:7" ht="16.5" customHeight="1">
      <c r="A85" s="7">
        <f t="shared" ca="1" si="6"/>
        <v>48241</v>
      </c>
      <c r="B85" s="8">
        <f t="shared" si="7"/>
        <v>75</v>
      </c>
      <c r="C85" s="9">
        <f t="shared" ca="1" si="8"/>
        <v>31</v>
      </c>
      <c r="D85" s="12">
        <f t="shared" si="11"/>
        <v>9064714.2857142854</v>
      </c>
      <c r="E85" s="13">
        <f ca="1">IF(AND($B85&lt;&gt;"",$B85&lt;=$G$4),$G84*C85*$D$6/360,IF(B85&lt;&gt;"",$G84*C85*$G$5/360,IF(AND(B84&lt;&gt;"",B84=$D$5),SUM($E$10:E84),"")))</f>
        <v>858629.88095238805</v>
      </c>
      <c r="F85" s="68">
        <f t="shared" ca="1" si="9"/>
        <v>9923344.1666666735</v>
      </c>
      <c r="G85" s="12">
        <f t="shared" si="10"/>
        <v>81582428.571429312</v>
      </c>
    </row>
    <row r="86" spans="1:7" ht="16.5" customHeight="1">
      <c r="A86" s="7">
        <f t="shared" ca="1" si="6"/>
        <v>48272</v>
      </c>
      <c r="B86" s="8">
        <f t="shared" si="7"/>
        <v>76</v>
      </c>
      <c r="C86" s="9">
        <f t="shared" ca="1" si="8"/>
        <v>31</v>
      </c>
      <c r="D86" s="12">
        <f t="shared" si="11"/>
        <v>9064714.2857142854</v>
      </c>
      <c r="E86" s="13">
        <f ca="1">IF(AND($B86&lt;&gt;"",$B86&lt;=$G$4),$G85*C86*$D$6/360,IF(B86&lt;&gt;"",$G85*C86*$G$5/360,IF(AND(B85&lt;&gt;"",B85=$D$5),SUM($E$10:E85),"")))</f>
        <v>772766.89285714994</v>
      </c>
      <c r="F86" s="68">
        <f t="shared" ca="1" si="9"/>
        <v>9837481.1785714347</v>
      </c>
      <c r="G86" s="12">
        <f t="shared" si="10"/>
        <v>72517714.285715029</v>
      </c>
    </row>
    <row r="87" spans="1:7" ht="16.5" customHeight="1">
      <c r="A87" s="7">
        <f t="shared" ca="1" si="6"/>
        <v>48301</v>
      </c>
      <c r="B87" s="8">
        <f t="shared" si="7"/>
        <v>77</v>
      </c>
      <c r="C87" s="9">
        <f t="shared" ca="1" si="8"/>
        <v>29</v>
      </c>
      <c r="D87" s="12">
        <f t="shared" si="11"/>
        <v>9064714.2857142854</v>
      </c>
      <c r="E87" s="13">
        <f ca="1">IF(AND($B87&lt;&gt;"",$B87&lt;=$G$4),$G86*C87*$D$6/360,IF(B87&lt;&gt;"",$G86*C87*$G$5/360,IF(AND(B86&lt;&gt;"",B86=$D$5),SUM($E$10:E86),"")))</f>
        <v>642587.52380953042</v>
      </c>
      <c r="F87" s="68">
        <f t="shared" ca="1" si="9"/>
        <v>9707301.8095238153</v>
      </c>
      <c r="G87" s="12">
        <f t="shared" si="10"/>
        <v>63453000.000000745</v>
      </c>
    </row>
    <row r="88" spans="1:7" ht="16.5" customHeight="1">
      <c r="A88" s="7">
        <f t="shared" ca="1" si="6"/>
        <v>48332</v>
      </c>
      <c r="B88" s="8">
        <f t="shared" si="7"/>
        <v>78</v>
      </c>
      <c r="C88" s="9">
        <f t="shared" ca="1" si="8"/>
        <v>31</v>
      </c>
      <c r="D88" s="12">
        <f t="shared" si="11"/>
        <v>9064714.2857142854</v>
      </c>
      <c r="E88" s="13">
        <f ca="1">IF(AND($B88&lt;&gt;"",$B88&lt;=$G$4),$G87*C88*$D$6/360,IF(B88&lt;&gt;"",$G87*C88*$G$5/360,IF(AND(B87&lt;&gt;"",B87=$D$5),SUM($E$10:E87),"")))</f>
        <v>601040.91666667373</v>
      </c>
      <c r="F88" s="68">
        <f t="shared" ca="1" si="9"/>
        <v>9665755.2023809589</v>
      </c>
      <c r="G88" s="12">
        <f t="shared" si="10"/>
        <v>54388285.714286461</v>
      </c>
    </row>
    <row r="89" spans="1:7" ht="16.5" customHeight="1">
      <c r="A89" s="7">
        <f t="shared" ca="1" si="6"/>
        <v>48362</v>
      </c>
      <c r="B89" s="8">
        <f t="shared" si="7"/>
        <v>79</v>
      </c>
      <c r="C89" s="9">
        <f t="shared" ca="1" si="8"/>
        <v>30</v>
      </c>
      <c r="D89" s="12">
        <f t="shared" si="11"/>
        <v>9064714.2857142854</v>
      </c>
      <c r="E89" s="13">
        <f ca="1">IF(AND($B89&lt;&gt;"",$B89&lt;=$G$4),$G88*C89*$D$6/360,IF(B89&lt;&gt;"",$G88*C89*$G$5/360,IF(AND(B88&lt;&gt;"",B88=$D$5),SUM($E$10:E88),"")))</f>
        <v>498559.28571429261</v>
      </c>
      <c r="F89" s="68">
        <f t="shared" ca="1" si="9"/>
        <v>9563273.5714285783</v>
      </c>
      <c r="G89" s="12">
        <f t="shared" si="10"/>
        <v>45323571.428572178</v>
      </c>
    </row>
    <row r="90" spans="1:7" ht="16.5" customHeight="1">
      <c r="A90" s="7">
        <f t="shared" ca="1" si="6"/>
        <v>48393</v>
      </c>
      <c r="B90" s="8">
        <f t="shared" si="7"/>
        <v>80</v>
      </c>
      <c r="C90" s="9">
        <f t="shared" ca="1" si="8"/>
        <v>31</v>
      </c>
      <c r="D90" s="12">
        <f t="shared" si="11"/>
        <v>9064714.2857142854</v>
      </c>
      <c r="E90" s="13">
        <f ca="1">IF(AND($B90&lt;&gt;"",$B90&lt;=$G$4),$G89*C90*$D$6/360,IF(B90&lt;&gt;"",$G89*C90*$G$5/360,IF(AND(B89&lt;&gt;"",B89=$D$5),SUM($E$10:E89),"")))</f>
        <v>429314.94047619757</v>
      </c>
      <c r="F90" s="68">
        <f t="shared" ca="1" si="9"/>
        <v>9494029.2261904832</v>
      </c>
      <c r="G90" s="12">
        <f t="shared" si="10"/>
        <v>36258857.142857894</v>
      </c>
    </row>
    <row r="91" spans="1:7" ht="16.5" customHeight="1">
      <c r="A91" s="7">
        <f t="shared" ca="1" si="6"/>
        <v>48423</v>
      </c>
      <c r="B91" s="8">
        <f t="shared" si="7"/>
        <v>81</v>
      </c>
      <c r="C91" s="9">
        <f t="shared" ca="1" si="8"/>
        <v>30</v>
      </c>
      <c r="D91" s="12">
        <f t="shared" si="11"/>
        <v>9064714.2857142854</v>
      </c>
      <c r="E91" s="13">
        <f ca="1">IF(AND($B91&lt;&gt;"",$B91&lt;=$G$4),$G90*C91*$D$6/360,IF(B91&lt;&gt;"",$G90*C91*$G$5/360,IF(AND(B90&lt;&gt;"",B90=$D$5),SUM($E$10:E90),"")))</f>
        <v>332372.85714286403</v>
      </c>
      <c r="F91" s="68">
        <f t="shared" ca="1" si="9"/>
        <v>9397087.1428571492</v>
      </c>
      <c r="G91" s="12">
        <f t="shared" si="10"/>
        <v>27194142.857143611</v>
      </c>
    </row>
    <row r="92" spans="1:7" ht="16.5" customHeight="1">
      <c r="A92" s="7">
        <f t="shared" ca="1" si="6"/>
        <v>48454</v>
      </c>
      <c r="B92" s="8">
        <f t="shared" si="7"/>
        <v>82</v>
      </c>
      <c r="C92" s="9">
        <f t="shared" ca="1" si="8"/>
        <v>31</v>
      </c>
      <c r="D92" s="12">
        <f t="shared" si="11"/>
        <v>9064714.2857142854</v>
      </c>
      <c r="E92" s="13">
        <f ca="1">IF(AND($B92&lt;&gt;"",$B92&lt;=$G$4),$G91*C92*$D$6/360,IF(B92&lt;&gt;"",$G91*C92*$G$5/360,IF(AND(B91&lt;&gt;"",B91=$D$5),SUM($E$10:E91),"")))</f>
        <v>257588.96428572142</v>
      </c>
      <c r="F92" s="68">
        <f t="shared" ca="1" si="9"/>
        <v>9322303.2500000075</v>
      </c>
      <c r="G92" s="12">
        <f t="shared" si="10"/>
        <v>18129428.571429327</v>
      </c>
    </row>
    <row r="93" spans="1:7" ht="16.5" customHeight="1">
      <c r="A93" s="7">
        <f t="shared" ca="1" si="6"/>
        <v>48485</v>
      </c>
      <c r="B93" s="8">
        <f t="shared" si="7"/>
        <v>83</v>
      </c>
      <c r="C93" s="9">
        <f t="shared" ca="1" si="8"/>
        <v>31</v>
      </c>
      <c r="D93" s="12">
        <f t="shared" si="11"/>
        <v>9064714.2857142854</v>
      </c>
      <c r="E93" s="13">
        <f ca="1">IF(AND($B93&lt;&gt;"",$B93&lt;=$G$4),$G92*C93*$D$6/360,IF(B93&lt;&gt;"",$G92*C93*$G$5/360,IF(AND(B92&lt;&gt;"",B92=$D$5),SUM($E$10:E92),"")))</f>
        <v>171725.97619048334</v>
      </c>
      <c r="F93" s="68">
        <f t="shared" ca="1" si="9"/>
        <v>9236440.2619047686</v>
      </c>
      <c r="G93" s="12">
        <f t="shared" si="10"/>
        <v>9064714.2857150417</v>
      </c>
    </row>
    <row r="94" spans="1:7" ht="16.5" customHeight="1">
      <c r="A94" s="7">
        <f t="shared" ca="1" si="6"/>
        <v>48515</v>
      </c>
      <c r="B94" s="8">
        <f t="shared" si="7"/>
        <v>84</v>
      </c>
      <c r="C94" s="9">
        <f t="shared" ca="1" si="8"/>
        <v>30</v>
      </c>
      <c r="D94" s="12">
        <f t="shared" si="11"/>
        <v>9064714.2857142854</v>
      </c>
      <c r="E94" s="13">
        <f ca="1">IF(AND($B94&lt;&gt;"",$B94&lt;=$G$4),$G93*C94*$D$6/360,IF(B94&lt;&gt;"",$G93*C94*$G$5/360,IF(AND(B93&lt;&gt;"",B93=$D$5),SUM($E$10:E93),"")))</f>
        <v>83093.214285721217</v>
      </c>
      <c r="F94" s="68">
        <f t="shared" ca="1" si="9"/>
        <v>9147807.5000000075</v>
      </c>
      <c r="G94" s="12">
        <f t="shared" si="10"/>
        <v>7.5623393058776855E-7</v>
      </c>
    </row>
    <row r="95" spans="1:7" ht="16.5" hidden="1" customHeight="1">
      <c r="A95" s="7" t="str">
        <f t="shared" si="6"/>
        <v>Tổng</v>
      </c>
      <c r="B95" s="8" t="str">
        <f t="shared" si="7"/>
        <v/>
      </c>
      <c r="C95" s="9" t="str">
        <f t="shared" si="8"/>
        <v/>
      </c>
      <c r="D95" s="12">
        <f t="shared" si="11"/>
        <v>761436000</v>
      </c>
      <c r="E95" s="13">
        <f ca="1">IF(AND($B95&lt;&gt;"",$B95&lt;=$G$4),$G94*C95*$D$6/360,IF(B95&lt;&gt;"",$G94*C95*$G$5/360,IF(AND(B94&lt;&gt;"",B94=$D$5),SUM($E$10:E94),"")))</f>
        <v>271350912.79523844</v>
      </c>
      <c r="F95" s="68">
        <f t="shared" ca="1" si="9"/>
        <v>1032786912.7952385</v>
      </c>
      <c r="G95" s="12" t="str">
        <f t="shared" si="10"/>
        <v/>
      </c>
    </row>
    <row r="96" spans="1:7" ht="16.5" customHeight="1">
      <c r="A96" s="3" t="str">
        <f t="shared" si="6"/>
        <v/>
      </c>
      <c r="B96" s="4" t="str">
        <f t="shared" si="7"/>
        <v/>
      </c>
      <c r="C96" s="2" t="str">
        <f t="shared" si="8"/>
        <v/>
      </c>
      <c r="D96" s="14" t="str">
        <f t="shared" si="11"/>
        <v/>
      </c>
      <c r="E96" s="15" t="str">
        <f>IF(AND($B96&lt;&gt;"",$B96&lt;=$G$4),$G95*C96*$D$6/360,IF(B96&lt;&gt;"",$G95*C96*$G$5/360,IF(AND(B95&lt;&gt;"",B95=$D$5),SUM($E$10:E95),"")))</f>
        <v/>
      </c>
      <c r="F96" s="16" t="str">
        <f t="shared" si="9"/>
        <v/>
      </c>
      <c r="G96" s="14" t="str">
        <f t="shared" si="10"/>
        <v/>
      </c>
    </row>
    <row r="97" spans="1:7" ht="16.5" customHeight="1">
      <c r="A97" s="3" t="str">
        <f t="shared" si="6"/>
        <v/>
      </c>
      <c r="B97" s="4" t="str">
        <f t="shared" si="7"/>
        <v/>
      </c>
      <c r="C97" s="2" t="str">
        <f t="shared" si="8"/>
        <v/>
      </c>
      <c r="D97" s="14" t="str">
        <f t="shared" si="11"/>
        <v/>
      </c>
      <c r="E97" s="15" t="str">
        <f>IF(AND($B97&lt;&gt;"",$B97&lt;=$G$4),$G96*C97*$D$6/360,IF(B97&lt;&gt;"",$G96*C97*$G$5/360,IF(AND(B96&lt;&gt;"",B96=$D$5),SUM($E$10:E96),"")))</f>
        <v/>
      </c>
      <c r="F97" s="16" t="str">
        <f t="shared" si="9"/>
        <v/>
      </c>
      <c r="G97" s="14" t="str">
        <f t="shared" si="10"/>
        <v/>
      </c>
    </row>
    <row r="98" spans="1:7" ht="16.5" customHeight="1">
      <c r="A98" s="3" t="str">
        <f t="shared" si="6"/>
        <v/>
      </c>
      <c r="B98" s="4" t="str">
        <f t="shared" si="7"/>
        <v/>
      </c>
      <c r="C98" s="2" t="str">
        <f t="shared" si="8"/>
        <v/>
      </c>
      <c r="D98" s="14" t="str">
        <f t="shared" si="11"/>
        <v/>
      </c>
      <c r="E98" s="15" t="str">
        <f>IF(AND($B98&lt;&gt;"",$B98&lt;=$G$4),$G97*C98*$D$6/360,IF(B98&lt;&gt;"",$G97*C98*$G$5/360,IF(AND(B97&lt;&gt;"",B97=$D$5),SUM($E$10:E97),"")))</f>
        <v/>
      </c>
      <c r="F98" s="16" t="str">
        <f t="shared" si="9"/>
        <v/>
      </c>
      <c r="G98" s="14" t="str">
        <f t="shared" si="10"/>
        <v/>
      </c>
    </row>
    <row r="99" spans="1:7" ht="16.5" customHeight="1">
      <c r="A99" s="3" t="str">
        <f t="shared" si="6"/>
        <v/>
      </c>
      <c r="B99" s="4" t="str">
        <f t="shared" si="7"/>
        <v/>
      </c>
      <c r="C99" s="2" t="str">
        <f t="shared" si="8"/>
        <v/>
      </c>
      <c r="D99" s="14" t="str">
        <f t="shared" si="11"/>
        <v/>
      </c>
      <c r="E99" s="15" t="str">
        <f>IF(AND($B99&lt;&gt;"",$B99&lt;=$G$4),$G98*C99*$D$6/360,IF(B99&lt;&gt;"",$G98*C99*$G$5/360,IF(AND(B98&lt;&gt;"",B98=$D$5),SUM($E$10:E98),"")))</f>
        <v/>
      </c>
      <c r="F99" s="16" t="str">
        <f t="shared" si="9"/>
        <v/>
      </c>
      <c r="G99" s="14" t="str">
        <f t="shared" si="10"/>
        <v/>
      </c>
    </row>
    <row r="100" spans="1:7" ht="16.5" customHeight="1">
      <c r="A100" s="3" t="str">
        <f t="shared" si="6"/>
        <v/>
      </c>
      <c r="B100" s="4" t="str">
        <f t="shared" si="7"/>
        <v/>
      </c>
      <c r="C100" s="2" t="str">
        <f t="shared" si="8"/>
        <v/>
      </c>
      <c r="D100" s="14" t="str">
        <f t="shared" si="11"/>
        <v/>
      </c>
      <c r="E100" s="15" t="str">
        <f>IF(AND($B100&lt;&gt;"",$B100&lt;=$G$4),$G99*C100*$D$6/360,IF(B100&lt;&gt;"",$G99*C100*$G$5/360,IF(AND(B99&lt;&gt;"",B99=$D$5),SUM($E$10:E99),"")))</f>
        <v/>
      </c>
      <c r="F100" s="16" t="str">
        <f t="shared" si="9"/>
        <v/>
      </c>
      <c r="G100" s="14" t="str">
        <f t="shared" si="10"/>
        <v/>
      </c>
    </row>
    <row r="101" spans="1:7" ht="16.5" customHeight="1">
      <c r="A101" s="3" t="str">
        <f t="shared" si="6"/>
        <v/>
      </c>
      <c r="B101" s="4" t="str">
        <f t="shared" si="7"/>
        <v/>
      </c>
      <c r="C101" s="2" t="str">
        <f t="shared" si="8"/>
        <v/>
      </c>
      <c r="D101" s="14" t="str">
        <f t="shared" si="11"/>
        <v/>
      </c>
      <c r="E101" s="15" t="str">
        <f>IF(AND($B101&lt;&gt;"",$B101&lt;=$G$4),$G100*C101*$D$6/360,IF(B101&lt;&gt;"",$G100*C101*$G$5/360,IF(AND(B100&lt;&gt;"",B100=$D$5),SUM($E$10:E100),"")))</f>
        <v/>
      </c>
      <c r="F101" s="16" t="str">
        <f t="shared" si="9"/>
        <v/>
      </c>
      <c r="G101" s="14" t="str">
        <f t="shared" si="10"/>
        <v/>
      </c>
    </row>
    <row r="102" spans="1:7" ht="16.5" customHeight="1">
      <c r="A102" s="3" t="str">
        <f t="shared" si="6"/>
        <v/>
      </c>
      <c r="B102" s="4" t="str">
        <f t="shared" si="7"/>
        <v/>
      </c>
      <c r="C102" s="2" t="str">
        <f t="shared" si="8"/>
        <v/>
      </c>
      <c r="D102" s="14" t="str">
        <f t="shared" si="11"/>
        <v/>
      </c>
      <c r="E102" s="15" t="str">
        <f>IF(AND($B102&lt;&gt;"",$B102&lt;=$G$4),$G101*C102*$D$6/360,IF(B102&lt;&gt;"",$G101*C102*$G$5/360,IF(AND(B101&lt;&gt;"",B101=$D$5),SUM($E$10:E101),"")))</f>
        <v/>
      </c>
      <c r="F102" s="16" t="str">
        <f t="shared" si="9"/>
        <v/>
      </c>
      <c r="G102" s="14" t="str">
        <f t="shared" si="10"/>
        <v/>
      </c>
    </row>
    <row r="103" spans="1:7" ht="16.5" customHeight="1">
      <c r="A103" s="3" t="str">
        <f t="shared" si="6"/>
        <v/>
      </c>
      <c r="B103" s="4" t="str">
        <f t="shared" si="7"/>
        <v/>
      </c>
      <c r="C103" s="2" t="str">
        <f t="shared" si="8"/>
        <v/>
      </c>
      <c r="D103" s="14" t="str">
        <f t="shared" si="11"/>
        <v/>
      </c>
      <c r="E103" s="15" t="str">
        <f>IF(AND($B103&lt;&gt;"",$B103&lt;=$G$4),$G102*C103*$D$6/360,IF(B103&lt;&gt;"",$G102*C103*$G$5/360,IF(AND(B102&lt;&gt;"",B102=$D$5),SUM($E$10:E102),"")))</f>
        <v/>
      </c>
      <c r="F103" s="16" t="str">
        <f t="shared" si="9"/>
        <v/>
      </c>
      <c r="G103" s="14" t="str">
        <f t="shared" si="10"/>
        <v/>
      </c>
    </row>
    <row r="104" spans="1:7" ht="16.5" customHeight="1">
      <c r="A104" s="3" t="str">
        <f t="shared" si="6"/>
        <v/>
      </c>
      <c r="B104" s="4" t="str">
        <f t="shared" si="7"/>
        <v/>
      </c>
      <c r="C104" s="2" t="str">
        <f t="shared" si="8"/>
        <v/>
      </c>
      <c r="D104" s="14" t="str">
        <f t="shared" si="11"/>
        <v/>
      </c>
      <c r="E104" s="15" t="str">
        <f>IF(AND($B104&lt;&gt;"",$B104&lt;=$G$4),$G103*C104*$D$6/360,IF(B104&lt;&gt;"",$G103*C104*$G$5/360,IF(AND(B103&lt;&gt;"",B103=$D$5),SUM($E$10:E103),"")))</f>
        <v/>
      </c>
      <c r="F104" s="16" t="str">
        <f t="shared" si="9"/>
        <v/>
      </c>
      <c r="G104" s="14" t="str">
        <f t="shared" si="10"/>
        <v/>
      </c>
    </row>
    <row r="105" spans="1:7" ht="16.5" customHeight="1">
      <c r="A105" s="3" t="str">
        <f t="shared" si="6"/>
        <v/>
      </c>
      <c r="B105" s="4" t="str">
        <f t="shared" si="7"/>
        <v/>
      </c>
      <c r="C105" s="2" t="str">
        <f t="shared" si="8"/>
        <v/>
      </c>
      <c r="D105" s="14" t="str">
        <f t="shared" si="11"/>
        <v/>
      </c>
      <c r="E105" s="15" t="str">
        <f>IF(AND($B105&lt;&gt;"",$B105&lt;=$G$4),$G104*C105*$D$6/360,IF(B105&lt;&gt;"",$G104*C105*$G$5/360,IF(AND(B104&lt;&gt;"",B104=$D$5),SUM($E$10:E104),"")))</f>
        <v/>
      </c>
      <c r="F105" s="16" t="str">
        <f t="shared" si="9"/>
        <v/>
      </c>
      <c r="G105" s="14" t="str">
        <f t="shared" si="10"/>
        <v/>
      </c>
    </row>
    <row r="106" spans="1:7" ht="16.5" customHeight="1">
      <c r="A106" s="3" t="str">
        <f t="shared" si="6"/>
        <v/>
      </c>
      <c r="B106" s="4" t="str">
        <f t="shared" si="7"/>
        <v/>
      </c>
      <c r="C106" s="2" t="str">
        <f t="shared" si="8"/>
        <v/>
      </c>
      <c r="D106" s="14" t="str">
        <f t="shared" si="11"/>
        <v/>
      </c>
      <c r="E106" s="15" t="str">
        <f>IF(AND($B106&lt;&gt;"",$B106&lt;=$G$4),$G105*C106*$D$6/360,IF(B106&lt;&gt;"",$G105*C106*$G$5/360,IF(AND(B105&lt;&gt;"",B105=$D$5),SUM($E$10:E105),"")))</f>
        <v/>
      </c>
      <c r="F106" s="16" t="str">
        <f t="shared" si="9"/>
        <v/>
      </c>
      <c r="G106" s="14" t="str">
        <f t="shared" si="10"/>
        <v/>
      </c>
    </row>
    <row r="107" spans="1:7" ht="16.5" hidden="1" customHeight="1">
      <c r="A107" s="3" t="str">
        <f t="shared" si="6"/>
        <v/>
      </c>
      <c r="B107" s="4" t="str">
        <f t="shared" si="7"/>
        <v/>
      </c>
      <c r="C107" s="2" t="str">
        <f t="shared" si="8"/>
        <v/>
      </c>
      <c r="D107" s="14" t="str">
        <f t="shared" si="11"/>
        <v/>
      </c>
      <c r="E107" s="15" t="str">
        <f>IF(AND($B107&lt;&gt;"",$B107&lt;=$G$4),$G106*C107*$D$6/360,IF(B107&lt;&gt;"",$G106*C107*$G$5/360,IF(AND(B106&lt;&gt;"",B106=$D$5),SUM($E$10:E106),"")))</f>
        <v/>
      </c>
      <c r="F107" s="16" t="str">
        <f t="shared" si="9"/>
        <v/>
      </c>
      <c r="G107" s="14" t="str">
        <f t="shared" si="10"/>
        <v/>
      </c>
    </row>
    <row r="108" spans="1:7" ht="16.5" customHeight="1">
      <c r="A108" s="3" t="str">
        <f>IF(B107&lt;$D$5,DATE(YEAR(A107),MONTH(A107)+1,DAY(A107)),IF(B107=$D$5,"Tổng",""))</f>
        <v/>
      </c>
      <c r="B108" s="4" t="str">
        <f>IF(B107&lt;$D$5,B107+1,"")</f>
        <v/>
      </c>
      <c r="C108" s="2" t="str">
        <f>IF(B108&lt;&gt;"",A108-A107,"")</f>
        <v/>
      </c>
      <c r="D108" s="14" t="str">
        <f>IF($B107&lt;$D$5,IF(B107&lt;$G$7,0,$D$4/($D$5-$G$7)),IF($B107=$D$5,$D$4,""))</f>
        <v/>
      </c>
      <c r="E108" s="15" t="str">
        <f>IF(AND($B108&lt;&gt;"",$B108&lt;=$G$4),$G107*C108*$D$6/360,IF(B108&lt;&gt;"",$G107*C108*$G$5/360,IF(AND(B107&lt;&gt;"",B107=$D$5),SUM($E$10:E107),"")))</f>
        <v/>
      </c>
      <c r="F108" s="16" t="str">
        <f t="shared" si="9"/>
        <v/>
      </c>
      <c r="G108" s="14" t="str">
        <f>IF($B108&lt;&gt;"",G107-D108,"")</f>
        <v/>
      </c>
    </row>
    <row r="109" spans="1:7" ht="16.5" customHeight="1">
      <c r="A109" s="3" t="str">
        <f t="shared" si="6"/>
        <v/>
      </c>
      <c r="B109" s="4" t="str">
        <f t="shared" si="7"/>
        <v/>
      </c>
      <c r="C109" s="2" t="str">
        <f t="shared" si="8"/>
        <v/>
      </c>
      <c r="D109" s="14" t="str">
        <f t="shared" si="11"/>
        <v/>
      </c>
      <c r="E109" s="15" t="str">
        <f>IF(AND($B109&lt;&gt;"",$B109&lt;=$G$4),$G108*C109*$D$6/360,IF(B109&lt;&gt;"",$G108*C109*$G$5/360,IF(AND(B108&lt;&gt;"",B108=$D$5),SUM($E$10:E108),"")))</f>
        <v/>
      </c>
      <c r="F109" s="16" t="str">
        <f t="shared" si="9"/>
        <v/>
      </c>
      <c r="G109" s="14" t="str">
        <f t="shared" si="10"/>
        <v/>
      </c>
    </row>
    <row r="110" spans="1:7" ht="16.5" customHeight="1">
      <c r="A110" s="3" t="str">
        <f t="shared" si="6"/>
        <v/>
      </c>
      <c r="B110" s="4" t="str">
        <f t="shared" si="7"/>
        <v/>
      </c>
      <c r="C110" s="2" t="str">
        <f t="shared" si="8"/>
        <v/>
      </c>
      <c r="D110" s="14" t="str">
        <f t="shared" si="11"/>
        <v/>
      </c>
      <c r="E110" s="15" t="str">
        <f>IF(AND($B110&lt;&gt;"",$B110&lt;=$G$4),$G109*C110*$D$6/360,IF(B110&lt;&gt;"",$G109*C110*$G$5/360,IF(AND(B109&lt;&gt;"",B109=$D$5),SUM($E$10:E109),"")))</f>
        <v/>
      </c>
      <c r="F110" s="16" t="str">
        <f t="shared" si="9"/>
        <v/>
      </c>
      <c r="G110" s="14" t="str">
        <f t="shared" si="10"/>
        <v/>
      </c>
    </row>
    <row r="111" spans="1:7" ht="16.5" customHeight="1">
      <c r="A111" s="3" t="str">
        <f t="shared" si="6"/>
        <v/>
      </c>
      <c r="B111" s="4" t="str">
        <f t="shared" si="7"/>
        <v/>
      </c>
      <c r="C111" s="2" t="str">
        <f t="shared" si="8"/>
        <v/>
      </c>
      <c r="D111" s="14" t="str">
        <f t="shared" si="11"/>
        <v/>
      </c>
      <c r="E111" s="15" t="str">
        <f>IF(AND($B111&lt;&gt;"",$B111&lt;=$G$4),$G110*C111*$D$6/360,IF(B111&lt;&gt;"",$G110*C111*$G$5/360,IF(AND(B110&lt;&gt;"",B110=$D$5),SUM($E$10:E110),"")))</f>
        <v/>
      </c>
      <c r="F111" s="16" t="str">
        <f t="shared" si="9"/>
        <v/>
      </c>
      <c r="G111" s="14" t="str">
        <f t="shared" si="10"/>
        <v/>
      </c>
    </row>
    <row r="112" spans="1:7" ht="16.5" customHeight="1">
      <c r="A112" s="3" t="str">
        <f t="shared" si="6"/>
        <v/>
      </c>
      <c r="B112" s="4" t="str">
        <f t="shared" si="7"/>
        <v/>
      </c>
      <c r="C112" s="2" t="str">
        <f t="shared" si="8"/>
        <v/>
      </c>
      <c r="D112" s="14" t="str">
        <f t="shared" si="11"/>
        <v/>
      </c>
      <c r="E112" s="15" t="str">
        <f>IF(AND($B112&lt;&gt;"",$B112&lt;=$G$4),$G111*C112*$D$6/360,IF(B112&lt;&gt;"",$G111*C112*$G$5/360,IF(AND(B111&lt;&gt;"",B111=$D$5),SUM($E$10:E111),"")))</f>
        <v/>
      </c>
      <c r="F112" s="16" t="str">
        <f t="shared" si="9"/>
        <v/>
      </c>
      <c r="G112" s="14" t="str">
        <f t="shared" si="10"/>
        <v/>
      </c>
    </row>
    <row r="113" spans="1:7" ht="16.5" customHeight="1">
      <c r="A113" s="3" t="str">
        <f t="shared" si="6"/>
        <v/>
      </c>
      <c r="B113" s="4" t="str">
        <f t="shared" si="7"/>
        <v/>
      </c>
      <c r="C113" s="2" t="str">
        <f t="shared" si="8"/>
        <v/>
      </c>
      <c r="D113" s="14" t="str">
        <f t="shared" si="11"/>
        <v/>
      </c>
      <c r="E113" s="15" t="str">
        <f>IF(AND($B113&lt;&gt;"",$B113&lt;=$G$4),$G112*C113*$D$6/360,IF(B113&lt;&gt;"",$G112*C113*$G$5/360,IF(AND(B112&lt;&gt;"",B112=$D$5),SUM($E$10:E112),"")))</f>
        <v/>
      </c>
      <c r="F113" s="16" t="str">
        <f t="shared" si="9"/>
        <v/>
      </c>
      <c r="G113" s="14" t="str">
        <f t="shared" si="10"/>
        <v/>
      </c>
    </row>
    <row r="114" spans="1:7" ht="16.5" customHeight="1">
      <c r="A114" s="3" t="str">
        <f t="shared" si="6"/>
        <v/>
      </c>
      <c r="B114" s="4" t="str">
        <f t="shared" si="7"/>
        <v/>
      </c>
      <c r="C114" s="2" t="str">
        <f t="shared" si="8"/>
        <v/>
      </c>
      <c r="D114" s="14" t="str">
        <f t="shared" si="11"/>
        <v/>
      </c>
      <c r="E114" s="15" t="str">
        <f>IF(AND($B114&lt;&gt;"",$B114&lt;=$G$4),$G113*C114*$D$6/360,IF(B114&lt;&gt;"",$G113*C114*$G$5/360,IF(AND(B113&lt;&gt;"",B113=$D$5),SUM($E$10:E113),"")))</f>
        <v/>
      </c>
      <c r="F114" s="16" t="str">
        <f t="shared" si="9"/>
        <v/>
      </c>
      <c r="G114" s="14" t="str">
        <f t="shared" si="10"/>
        <v/>
      </c>
    </row>
    <row r="115" spans="1:7" ht="16.5" customHeight="1">
      <c r="A115" s="3" t="str">
        <f t="shared" si="6"/>
        <v/>
      </c>
      <c r="B115" s="4" t="str">
        <f t="shared" si="7"/>
        <v/>
      </c>
      <c r="C115" s="2" t="str">
        <f t="shared" si="8"/>
        <v/>
      </c>
      <c r="D115" s="14" t="str">
        <f t="shared" si="11"/>
        <v/>
      </c>
      <c r="E115" s="15" t="str">
        <f>IF(AND($B115&lt;&gt;"",$B115&lt;=$G$4),$G114*C115*$D$6/360,IF(B115&lt;&gt;"",$G114*C115*$G$5/360,IF(AND(B114&lt;&gt;"",B114=$D$5),SUM($E$10:E114),"")))</f>
        <v/>
      </c>
      <c r="F115" s="16" t="str">
        <f t="shared" si="9"/>
        <v/>
      </c>
      <c r="G115" s="14" t="str">
        <f t="shared" si="10"/>
        <v/>
      </c>
    </row>
    <row r="116" spans="1:7" ht="16.5" customHeight="1">
      <c r="A116" s="3" t="str">
        <f t="shared" si="6"/>
        <v/>
      </c>
      <c r="B116" s="4" t="str">
        <f t="shared" si="7"/>
        <v/>
      </c>
      <c r="C116" s="2" t="str">
        <f t="shared" si="8"/>
        <v/>
      </c>
      <c r="D116" s="14" t="str">
        <f t="shared" si="11"/>
        <v/>
      </c>
      <c r="E116" s="15" t="str">
        <f>IF(AND($B116&lt;&gt;"",$B116&lt;=$G$4),$G115*C116*$D$6/360,IF(B116&lt;&gt;"",$G115*C116*$G$5/360,IF(AND(B115&lt;&gt;"",B115=$D$5),SUM($E$10:E115),"")))</f>
        <v/>
      </c>
      <c r="F116" s="16" t="str">
        <f t="shared" si="9"/>
        <v/>
      </c>
      <c r="G116" s="14" t="str">
        <f t="shared" si="10"/>
        <v/>
      </c>
    </row>
    <row r="117" spans="1:7" ht="16.5" customHeight="1">
      <c r="A117" s="3" t="str">
        <f t="shared" si="6"/>
        <v/>
      </c>
      <c r="B117" s="4" t="str">
        <f t="shared" si="7"/>
        <v/>
      </c>
      <c r="C117" s="2" t="str">
        <f t="shared" si="8"/>
        <v/>
      </c>
      <c r="D117" s="14" t="str">
        <f t="shared" si="11"/>
        <v/>
      </c>
      <c r="E117" s="15" t="str">
        <f>IF(AND($B117&lt;&gt;"",$B117&lt;=$G$4),$G116*C117*$D$6/360,IF(B117&lt;&gt;"",$G116*C117*$G$5/360,IF(AND(B116&lt;&gt;"",B116=$D$5),SUM($E$10:E116),"")))</f>
        <v/>
      </c>
      <c r="F117" s="16" t="str">
        <f t="shared" si="9"/>
        <v/>
      </c>
      <c r="G117" s="14" t="str">
        <f t="shared" si="10"/>
        <v/>
      </c>
    </row>
    <row r="118" spans="1:7" ht="16.5" customHeight="1">
      <c r="A118" s="3" t="str">
        <f t="shared" si="6"/>
        <v/>
      </c>
      <c r="B118" s="4" t="str">
        <f t="shared" si="7"/>
        <v/>
      </c>
      <c r="C118" s="2" t="str">
        <f t="shared" si="8"/>
        <v/>
      </c>
      <c r="D118" s="14" t="str">
        <f t="shared" si="11"/>
        <v/>
      </c>
      <c r="E118" s="15" t="str">
        <f>IF(AND($B118&lt;&gt;"",$B118&lt;=$G$4),$G117*C118*$D$6/360,IF(B118&lt;&gt;"",$G117*C118*$G$5/360,IF(AND(B117&lt;&gt;"",B117=$D$5),SUM($E$10:E117),"")))</f>
        <v/>
      </c>
      <c r="F118" s="16" t="str">
        <f t="shared" si="9"/>
        <v/>
      </c>
      <c r="G118" s="14" t="str">
        <f t="shared" si="10"/>
        <v/>
      </c>
    </row>
    <row r="119" spans="1:7" ht="16.5" customHeight="1">
      <c r="A119" s="3" t="str">
        <f t="shared" si="6"/>
        <v/>
      </c>
      <c r="B119" s="4" t="str">
        <f t="shared" si="7"/>
        <v/>
      </c>
      <c r="C119" s="2" t="str">
        <f t="shared" si="8"/>
        <v/>
      </c>
      <c r="D119" s="14" t="str">
        <f t="shared" si="11"/>
        <v/>
      </c>
      <c r="E119" s="15" t="str">
        <f>IF(AND($B119&lt;&gt;"",$B119&lt;=$G$4),$G118*C119*$D$6/360,IF(B119&lt;&gt;"",$G118*C119*$G$5/360,IF(AND(B118&lt;&gt;"",B118=$D$5),SUM($E$10:E118),"")))</f>
        <v/>
      </c>
      <c r="F119" s="16" t="str">
        <f t="shared" si="9"/>
        <v/>
      </c>
      <c r="G119" s="14" t="str">
        <f t="shared" si="10"/>
        <v/>
      </c>
    </row>
    <row r="120" spans="1:7" ht="16.5" customHeight="1">
      <c r="A120" s="3" t="str">
        <f t="shared" si="6"/>
        <v/>
      </c>
      <c r="B120" s="4" t="str">
        <f t="shared" si="7"/>
        <v/>
      </c>
      <c r="C120" s="2" t="str">
        <f t="shared" si="8"/>
        <v/>
      </c>
      <c r="D120" s="14" t="str">
        <f t="shared" si="11"/>
        <v/>
      </c>
      <c r="E120" s="15" t="str">
        <f>IF(AND($B120&lt;&gt;"",$B120&lt;=$G$4),$G119*C120*$D$6/360,IF(B120&lt;&gt;"",$G119*C120*$G$5/360,IF(AND(B119&lt;&gt;"",B119=$D$5),SUM($E$10:E119),"")))</f>
        <v/>
      </c>
      <c r="F120" s="16" t="str">
        <f t="shared" si="9"/>
        <v/>
      </c>
      <c r="G120" s="14" t="str">
        <f t="shared" si="10"/>
        <v/>
      </c>
    </row>
    <row r="121" spans="1:7" ht="16.5" customHeight="1">
      <c r="A121" s="3" t="str">
        <f t="shared" si="6"/>
        <v/>
      </c>
      <c r="B121" s="4" t="str">
        <f t="shared" si="7"/>
        <v/>
      </c>
      <c r="C121" s="2" t="str">
        <f t="shared" si="8"/>
        <v/>
      </c>
      <c r="D121" s="14" t="str">
        <f t="shared" si="11"/>
        <v/>
      </c>
      <c r="E121" s="15" t="str">
        <f>IF(AND($B121&lt;&gt;"",$B121&lt;=$G$4),$G120*C121*$D$6/360,IF(B121&lt;&gt;"",$G120*C121*$G$5/360,IF(AND(B120&lt;&gt;"",B120=$D$5),SUM($E$10:E120),"")))</f>
        <v/>
      </c>
      <c r="F121" s="16" t="str">
        <f t="shared" si="9"/>
        <v/>
      </c>
      <c r="G121" s="14" t="str">
        <f t="shared" si="10"/>
        <v/>
      </c>
    </row>
    <row r="122" spans="1:7" ht="16.5" customHeight="1">
      <c r="A122" s="3" t="str">
        <f t="shared" si="6"/>
        <v/>
      </c>
      <c r="B122" s="4" t="str">
        <f t="shared" si="7"/>
        <v/>
      </c>
      <c r="C122" s="2" t="str">
        <f t="shared" si="8"/>
        <v/>
      </c>
      <c r="D122" s="14" t="str">
        <f t="shared" si="11"/>
        <v/>
      </c>
      <c r="E122" s="15" t="str">
        <f>IF(AND($B122&lt;&gt;"",$B122&lt;=$G$4),$G121*C122*$D$6/360,IF(B122&lt;&gt;"",$G121*C122*$G$5/360,IF(AND(B121&lt;&gt;"",B121=$D$5),SUM($E$10:E121),"")))</f>
        <v/>
      </c>
      <c r="F122" s="16" t="str">
        <f t="shared" si="9"/>
        <v/>
      </c>
      <c r="G122" s="14" t="str">
        <f t="shared" si="10"/>
        <v/>
      </c>
    </row>
    <row r="123" spans="1:7" ht="16.5" customHeight="1">
      <c r="A123" s="3" t="str">
        <f t="shared" si="6"/>
        <v/>
      </c>
      <c r="B123" s="4" t="str">
        <f t="shared" si="7"/>
        <v/>
      </c>
      <c r="C123" s="2" t="str">
        <f t="shared" si="8"/>
        <v/>
      </c>
      <c r="D123" s="14" t="str">
        <f t="shared" si="11"/>
        <v/>
      </c>
      <c r="E123" s="15" t="str">
        <f>IF(AND($B123&lt;&gt;"",$B123&lt;=$G$4),$G122*C123*$D$6/360,IF(B123&lt;&gt;"",$G122*C123*$G$5/360,IF(AND(B122&lt;&gt;"",B122=$D$5),SUM($E$10:E122),"")))</f>
        <v/>
      </c>
      <c r="F123" s="16" t="str">
        <f t="shared" si="9"/>
        <v/>
      </c>
      <c r="G123" s="14" t="str">
        <f t="shared" si="10"/>
        <v/>
      </c>
    </row>
    <row r="124" spans="1:7" ht="16.5" customHeight="1">
      <c r="A124" s="3" t="str">
        <f t="shared" si="6"/>
        <v/>
      </c>
      <c r="B124" s="4" t="str">
        <f t="shared" si="7"/>
        <v/>
      </c>
      <c r="C124" s="2" t="str">
        <f t="shared" si="8"/>
        <v/>
      </c>
      <c r="D124" s="14" t="str">
        <f t="shared" si="11"/>
        <v/>
      </c>
      <c r="E124" s="15" t="str">
        <f>IF(AND($B124&lt;&gt;"",$B124&lt;=$G$4),$G123*C124*$D$6/360,IF(B124&lt;&gt;"",$G123*C124*$G$5/360,IF(AND(B123&lt;&gt;"",B123=$D$5),SUM($E$10:E123),"")))</f>
        <v/>
      </c>
      <c r="F124" s="16" t="str">
        <f t="shared" si="9"/>
        <v/>
      </c>
      <c r="G124" s="14" t="str">
        <f t="shared" si="10"/>
        <v/>
      </c>
    </row>
    <row r="125" spans="1:7" ht="16.5" customHeight="1">
      <c r="A125" s="3" t="str">
        <f t="shared" si="6"/>
        <v/>
      </c>
      <c r="B125" s="4" t="str">
        <f t="shared" si="7"/>
        <v/>
      </c>
      <c r="C125" s="2" t="str">
        <f t="shared" si="8"/>
        <v/>
      </c>
      <c r="D125" s="14" t="str">
        <f t="shared" si="11"/>
        <v/>
      </c>
      <c r="E125" s="15" t="str">
        <f>IF(AND($B125&lt;&gt;"",$B125&lt;=$G$4),$G124*C125*$D$6/360,IF(B125&lt;&gt;"",$G124*C125*$G$5/360,IF(AND(B124&lt;&gt;"",B124=$D$5),SUM($E$10:E124),"")))</f>
        <v/>
      </c>
      <c r="F125" s="16" t="str">
        <f t="shared" si="9"/>
        <v/>
      </c>
      <c r="G125" s="14" t="str">
        <f t="shared" si="10"/>
        <v/>
      </c>
    </row>
    <row r="126" spans="1:7" ht="16.5" customHeight="1">
      <c r="A126" s="3" t="str">
        <f t="shared" si="6"/>
        <v/>
      </c>
      <c r="B126" s="4" t="str">
        <f t="shared" si="7"/>
        <v/>
      </c>
      <c r="C126" s="2" t="str">
        <f t="shared" si="8"/>
        <v/>
      </c>
      <c r="D126" s="14" t="str">
        <f t="shared" si="11"/>
        <v/>
      </c>
      <c r="E126" s="15" t="str">
        <f>IF(AND($B126&lt;&gt;"",$B126&lt;=$G$4),$G125*C126*$D$6/360,IF(B126&lt;&gt;"",$G125*C126*$G$5/360,IF(AND(B125&lt;&gt;"",B125=$D$5),SUM($E$10:E125),"")))</f>
        <v/>
      </c>
      <c r="F126" s="16" t="str">
        <f t="shared" si="9"/>
        <v/>
      </c>
      <c r="G126" s="14" t="str">
        <f t="shared" si="10"/>
        <v/>
      </c>
    </row>
    <row r="127" spans="1:7" ht="16.5" customHeight="1">
      <c r="A127" s="3" t="str">
        <f t="shared" si="6"/>
        <v/>
      </c>
      <c r="B127" s="4" t="str">
        <f t="shared" si="7"/>
        <v/>
      </c>
      <c r="C127" s="2" t="str">
        <f t="shared" si="8"/>
        <v/>
      </c>
      <c r="D127" s="14" t="str">
        <f t="shared" si="11"/>
        <v/>
      </c>
      <c r="E127" s="15" t="str">
        <f>IF(AND($B127&lt;&gt;"",$B127&lt;=$G$4),$G126*C127*$D$6/360,IF(B127&lt;&gt;"",$G126*C127*$G$5/360,IF(AND(B126&lt;&gt;"",B126=$D$5),SUM($E$10:E126),"")))</f>
        <v/>
      </c>
      <c r="F127" s="16" t="str">
        <f t="shared" si="9"/>
        <v/>
      </c>
      <c r="G127" s="14" t="str">
        <f t="shared" si="10"/>
        <v/>
      </c>
    </row>
    <row r="128" spans="1:7" ht="16.5" customHeight="1">
      <c r="A128" s="3" t="str">
        <f t="shared" si="6"/>
        <v/>
      </c>
      <c r="B128" s="4" t="str">
        <f t="shared" si="7"/>
        <v/>
      </c>
      <c r="C128" s="2" t="str">
        <f t="shared" si="8"/>
        <v/>
      </c>
      <c r="D128" s="14" t="str">
        <f t="shared" si="11"/>
        <v/>
      </c>
      <c r="E128" s="15" t="str">
        <f>IF(AND($B128&lt;&gt;"",$B128&lt;=$G$4),$G127*C128*$D$6/360,IF(B128&lt;&gt;"",$G127*C128*$G$5/360,IF(AND(B127&lt;&gt;"",B127=$D$5),SUM($E$10:E127),"")))</f>
        <v/>
      </c>
      <c r="F128" s="16" t="str">
        <f t="shared" si="9"/>
        <v/>
      </c>
      <c r="G128" s="14" t="str">
        <f t="shared" si="10"/>
        <v/>
      </c>
    </row>
    <row r="129" spans="1:7" ht="16.5" customHeight="1">
      <c r="A129" s="3" t="str">
        <f t="shared" si="6"/>
        <v/>
      </c>
      <c r="B129" s="4" t="str">
        <f t="shared" si="7"/>
        <v/>
      </c>
      <c r="C129" s="2" t="str">
        <f t="shared" si="8"/>
        <v/>
      </c>
      <c r="D129" s="14" t="str">
        <f t="shared" si="11"/>
        <v/>
      </c>
      <c r="E129" s="15" t="str">
        <f>IF(AND($B129&lt;&gt;"",$B129&lt;=$G$4),$G128*C129*$D$6/360,IF(B129&lt;&gt;"",$G128*C129*$G$5/360,IF(AND(B128&lt;&gt;"",B128=$D$5),SUM($E$10:E128),"")))</f>
        <v/>
      </c>
      <c r="F129" s="16" t="str">
        <f t="shared" si="9"/>
        <v/>
      </c>
      <c r="G129" s="14" t="str">
        <f t="shared" si="10"/>
        <v/>
      </c>
    </row>
    <row r="130" spans="1:7" ht="16.5" customHeight="1">
      <c r="A130" s="3" t="str">
        <f t="shared" si="6"/>
        <v/>
      </c>
      <c r="B130" s="4" t="str">
        <f t="shared" si="7"/>
        <v/>
      </c>
      <c r="C130" s="2" t="str">
        <f t="shared" si="8"/>
        <v/>
      </c>
      <c r="D130" s="14" t="str">
        <f t="shared" si="11"/>
        <v/>
      </c>
      <c r="E130" s="15" t="str">
        <f>IF(AND($B130&lt;&gt;"",$B130&lt;=$G$4),$G129*C130*$D$6/360,IF(B130&lt;&gt;"",$G129*C130*$G$5/360,IF(AND(B129&lt;&gt;"",B129=$D$5),SUM($E$10:E129),"")))</f>
        <v/>
      </c>
      <c r="F130" s="16" t="str">
        <f t="shared" si="9"/>
        <v/>
      </c>
      <c r="G130" s="14" t="str">
        <f t="shared" si="10"/>
        <v/>
      </c>
    </row>
    <row r="131" spans="1:7" ht="16.5" customHeight="1">
      <c r="A131" s="3" t="str">
        <f t="shared" si="6"/>
        <v/>
      </c>
      <c r="B131" s="4" t="str">
        <f t="shared" si="7"/>
        <v/>
      </c>
      <c r="C131" s="2" t="str">
        <f t="shared" si="8"/>
        <v/>
      </c>
      <c r="D131" s="14" t="str">
        <f t="shared" si="11"/>
        <v/>
      </c>
      <c r="E131" s="15" t="str">
        <f>IF(AND($B131&lt;&gt;"",$B131&lt;=$G$4),$G130*C131*$D$6/360,IF(B131&lt;&gt;"",$G130*C131*$G$5/360,IF(AND(B130&lt;&gt;"",B130=$D$5),SUM($E$10:E130),"")))</f>
        <v/>
      </c>
      <c r="F131" s="16" t="str">
        <f t="shared" si="9"/>
        <v/>
      </c>
      <c r="G131" s="14" t="str">
        <f t="shared" si="10"/>
        <v/>
      </c>
    </row>
    <row r="132" spans="1:7" ht="16.5" customHeight="1">
      <c r="A132" s="3" t="str">
        <f t="shared" si="6"/>
        <v/>
      </c>
      <c r="B132" s="4" t="str">
        <f t="shared" si="7"/>
        <v/>
      </c>
      <c r="C132" s="2" t="str">
        <f t="shared" si="8"/>
        <v/>
      </c>
      <c r="D132" s="14" t="str">
        <f t="shared" si="11"/>
        <v/>
      </c>
      <c r="E132" s="15" t="str">
        <f>IF(AND($B132&lt;&gt;"",$B132&lt;=$G$4),$G131*C132*$D$6/360,IF(B132&lt;&gt;"",$G131*C132*$G$5/360,IF(AND(B131&lt;&gt;"",B131=$D$5),SUM($E$10:E131),"")))</f>
        <v/>
      </c>
      <c r="F132" s="16" t="str">
        <f t="shared" si="9"/>
        <v/>
      </c>
      <c r="G132" s="14" t="str">
        <f t="shared" si="10"/>
        <v/>
      </c>
    </row>
    <row r="133" spans="1:7" ht="16.5" customHeight="1">
      <c r="A133" s="3" t="str">
        <f t="shared" si="6"/>
        <v/>
      </c>
      <c r="B133" s="4" t="str">
        <f t="shared" si="7"/>
        <v/>
      </c>
      <c r="C133" s="2" t="str">
        <f t="shared" si="8"/>
        <v/>
      </c>
      <c r="D133" s="14" t="str">
        <f t="shared" si="11"/>
        <v/>
      </c>
      <c r="E133" s="15" t="str">
        <f>IF(AND($B133&lt;&gt;"",$B133&lt;=$G$4),$G132*C133*$D$6/360,IF(B133&lt;&gt;"",$G132*C133*$G$5/360,IF(AND(B132&lt;&gt;"",B132=$D$5),SUM($E$10:E132),"")))</f>
        <v/>
      </c>
      <c r="F133" s="16" t="str">
        <f t="shared" si="9"/>
        <v/>
      </c>
      <c r="G133" s="14" t="str">
        <f t="shared" si="10"/>
        <v/>
      </c>
    </row>
    <row r="134" spans="1:7" ht="16.5" customHeight="1">
      <c r="A134" s="3" t="str">
        <f t="shared" si="6"/>
        <v/>
      </c>
      <c r="B134" s="4" t="str">
        <f t="shared" si="7"/>
        <v/>
      </c>
      <c r="C134" s="2" t="str">
        <f t="shared" si="8"/>
        <v/>
      </c>
      <c r="D134" s="14" t="str">
        <f t="shared" si="11"/>
        <v/>
      </c>
      <c r="E134" s="15" t="str">
        <f>IF(AND($B134&lt;&gt;"",$B134&lt;=$G$4),$G133*C134*$D$6/360,IF(B134&lt;&gt;"",$G133*C134*$G$5/360,IF(AND(B133&lt;&gt;"",B133=$D$5),SUM($E$10:E133),"")))</f>
        <v/>
      </c>
      <c r="F134" s="16" t="str">
        <f t="shared" si="9"/>
        <v/>
      </c>
      <c r="G134" s="14" t="str">
        <f t="shared" si="10"/>
        <v/>
      </c>
    </row>
    <row r="135" spans="1:7" ht="16.5" customHeight="1">
      <c r="A135" s="3" t="str">
        <f t="shared" si="6"/>
        <v/>
      </c>
      <c r="B135" s="4" t="str">
        <f t="shared" si="7"/>
        <v/>
      </c>
      <c r="C135" s="2" t="str">
        <f t="shared" si="8"/>
        <v/>
      </c>
      <c r="D135" s="14" t="str">
        <f t="shared" si="11"/>
        <v/>
      </c>
      <c r="E135" s="15" t="str">
        <f>IF(AND($B135&lt;&gt;"",$B135&lt;=$G$4),$G134*C135*$D$6/360,IF(B135&lt;&gt;"",$G134*C135*$G$5/360,IF(AND(B134&lt;&gt;"",B134=$D$5),SUM($E$10:E134),"")))</f>
        <v/>
      </c>
      <c r="F135" s="16" t="str">
        <f t="shared" si="9"/>
        <v/>
      </c>
      <c r="G135" s="14" t="str">
        <f t="shared" si="10"/>
        <v/>
      </c>
    </row>
    <row r="136" spans="1:7" ht="16.5" customHeight="1">
      <c r="A136" s="3" t="str">
        <f t="shared" si="6"/>
        <v/>
      </c>
      <c r="B136" s="4" t="str">
        <f t="shared" si="7"/>
        <v/>
      </c>
      <c r="C136" s="2" t="str">
        <f t="shared" si="8"/>
        <v/>
      </c>
      <c r="D136" s="14" t="str">
        <f t="shared" si="11"/>
        <v/>
      </c>
      <c r="E136" s="15" t="str">
        <f>IF(AND($B136&lt;&gt;"",$B136&lt;=$G$4),$G135*C136*$D$6/360,IF(B136&lt;&gt;"",$G135*C136*$G$5/360,IF(AND(B135&lt;&gt;"",B135=$D$5),SUM($E$10:E135),"")))</f>
        <v/>
      </c>
      <c r="F136" s="16" t="str">
        <f t="shared" si="9"/>
        <v/>
      </c>
      <c r="G136" s="14" t="str">
        <f t="shared" si="10"/>
        <v/>
      </c>
    </row>
    <row r="137" spans="1:7" ht="16.5" customHeight="1">
      <c r="A137" s="3" t="str">
        <f t="shared" si="6"/>
        <v/>
      </c>
      <c r="B137" s="4" t="str">
        <f t="shared" si="7"/>
        <v/>
      </c>
      <c r="C137" s="2" t="str">
        <f t="shared" si="8"/>
        <v/>
      </c>
      <c r="D137" s="14" t="str">
        <f t="shared" si="11"/>
        <v/>
      </c>
      <c r="E137" s="15" t="str">
        <f>IF(AND($B137&lt;&gt;"",$B137&lt;=$G$4),$G136*C137*$D$6/360,IF(B137&lt;&gt;"",$G136*C137*$G$5/360,IF(AND(B136&lt;&gt;"",B136=$D$5),SUM($E$10:E136),"")))</f>
        <v/>
      </c>
      <c r="F137" s="16" t="str">
        <f t="shared" si="9"/>
        <v/>
      </c>
      <c r="G137" s="14" t="str">
        <f t="shared" si="10"/>
        <v/>
      </c>
    </row>
    <row r="138" spans="1:7" ht="16.5" customHeight="1">
      <c r="A138" s="3" t="str">
        <f t="shared" si="6"/>
        <v/>
      </c>
      <c r="B138" s="4" t="str">
        <f t="shared" si="7"/>
        <v/>
      </c>
      <c r="C138" s="2" t="str">
        <f t="shared" si="8"/>
        <v/>
      </c>
      <c r="D138" s="14" t="str">
        <f t="shared" si="11"/>
        <v/>
      </c>
      <c r="E138" s="15" t="str">
        <f>IF(AND($B138&lt;&gt;"",$B138&lt;=$G$4),$G137*C138*$D$6/360,IF(B138&lt;&gt;"",$G137*C138*$G$5/360,IF(AND(B137&lt;&gt;"",B137=$D$5),SUM($E$10:E137),"")))</f>
        <v/>
      </c>
      <c r="F138" s="16" t="str">
        <f t="shared" si="9"/>
        <v/>
      </c>
      <c r="G138" s="14" t="str">
        <f t="shared" si="10"/>
        <v/>
      </c>
    </row>
    <row r="139" spans="1:7" ht="16.5" customHeight="1">
      <c r="A139" s="3" t="str">
        <f t="shared" ref="A139:A202" si="12">IF(B138&lt;$D$5,DATE(YEAR(A138),MONTH(A138)+1,DAY(A138)),IF(B138=$D$5,"Tổng",""))</f>
        <v/>
      </c>
      <c r="B139" s="4" t="str">
        <f t="shared" ref="B139:B202" si="13">IF(B138&lt;$D$5,B138+1,"")</f>
        <v/>
      </c>
      <c r="C139" s="2" t="str">
        <f t="shared" si="8"/>
        <v/>
      </c>
      <c r="D139" s="14" t="str">
        <f t="shared" si="11"/>
        <v/>
      </c>
      <c r="E139" s="15" t="str">
        <f>IF(AND($B139&lt;&gt;"",$B139&lt;=$G$4),$G138*C139*$D$6/360,IF(B139&lt;&gt;"",$G138*C139*$G$5/360,IF(AND(B138&lt;&gt;"",B138=$D$5),SUM($E$10:E138),"")))</f>
        <v/>
      </c>
      <c r="F139" s="16" t="str">
        <f t="shared" si="9"/>
        <v/>
      </c>
      <c r="G139" s="14" t="str">
        <f t="shared" si="10"/>
        <v/>
      </c>
    </row>
    <row r="140" spans="1:7" ht="16.5" customHeight="1">
      <c r="A140" s="3" t="str">
        <f t="shared" si="12"/>
        <v/>
      </c>
      <c r="B140" s="4" t="str">
        <f t="shared" si="13"/>
        <v/>
      </c>
      <c r="C140" s="2" t="str">
        <f t="shared" ref="C140:C203" si="14">IF(B140&lt;&gt;"",A140-A139,"")</f>
        <v/>
      </c>
      <c r="D140" s="14" t="str">
        <f t="shared" si="11"/>
        <v/>
      </c>
      <c r="E140" s="15" t="str">
        <f>IF(AND($B140&lt;&gt;"",$B140&lt;=$G$4),$G139*C140*$D$6/360,IF(B140&lt;&gt;"",$G139*C140*$G$5/360,IF(AND(B139&lt;&gt;"",B139=$D$5),SUM($E$10:E139),"")))</f>
        <v/>
      </c>
      <c r="F140" s="16" t="str">
        <f t="shared" si="9"/>
        <v/>
      </c>
      <c r="G140" s="14" t="str">
        <f t="shared" si="10"/>
        <v/>
      </c>
    </row>
    <row r="141" spans="1:7" ht="16.5" customHeight="1">
      <c r="A141" s="3" t="str">
        <f t="shared" si="12"/>
        <v/>
      </c>
      <c r="B141" s="4" t="str">
        <f t="shared" si="13"/>
        <v/>
      </c>
      <c r="C141" s="2" t="str">
        <f t="shared" si="14"/>
        <v/>
      </c>
      <c r="D141" s="14" t="str">
        <f t="shared" si="11"/>
        <v/>
      </c>
      <c r="E141" s="15" t="str">
        <f>IF(AND($B141&lt;&gt;"",$B141&lt;=$G$4),$G140*C141*$D$6/360,IF(B141&lt;&gt;"",$G140*C141*$G$5/360,IF(AND(B140&lt;&gt;"",B140=$D$5),SUM($E$10:E140),"")))</f>
        <v/>
      </c>
      <c r="F141" s="16" t="str">
        <f t="shared" ref="F141:F204" si="15">IF(D141&lt;&gt;"",D141+E141,"")</f>
        <v/>
      </c>
      <c r="G141" s="14" t="str">
        <f t="shared" ref="G141:G204" si="16">IF($B141&lt;&gt;"",G140-D141,"")</f>
        <v/>
      </c>
    </row>
    <row r="142" spans="1:7" ht="16.5" customHeight="1">
      <c r="A142" s="3" t="str">
        <f t="shared" si="12"/>
        <v/>
      </c>
      <c r="B142" s="4" t="str">
        <f t="shared" si="13"/>
        <v/>
      </c>
      <c r="C142" s="2" t="str">
        <f t="shared" si="14"/>
        <v/>
      </c>
      <c r="D142" s="14" t="str">
        <f t="shared" si="11"/>
        <v/>
      </c>
      <c r="E142" s="15" t="str">
        <f>IF(AND($B142&lt;&gt;"",$B142&lt;=$G$4),$G141*C142*$D$6/360,IF(B142&lt;&gt;"",$G141*C142*$G$5/360,IF(AND(B141&lt;&gt;"",B141=$D$5),SUM($E$10:E141),"")))</f>
        <v/>
      </c>
      <c r="F142" s="16" t="str">
        <f t="shared" si="15"/>
        <v/>
      </c>
      <c r="G142" s="14" t="str">
        <f t="shared" si="16"/>
        <v/>
      </c>
    </row>
    <row r="143" spans="1:7" ht="16.5" customHeight="1">
      <c r="A143" s="3" t="str">
        <f t="shared" si="12"/>
        <v/>
      </c>
      <c r="B143" s="4" t="str">
        <f t="shared" si="13"/>
        <v/>
      </c>
      <c r="C143" s="2" t="str">
        <f t="shared" si="14"/>
        <v/>
      </c>
      <c r="D143" s="14" t="str">
        <f t="shared" ref="D143:D195" si="17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16" t="str">
        <f t="shared" si="15"/>
        <v/>
      </c>
      <c r="G143" s="14" t="str">
        <f t="shared" si="16"/>
        <v/>
      </c>
    </row>
    <row r="144" spans="1:7" ht="16.5" customHeight="1">
      <c r="A144" s="3" t="str">
        <f t="shared" si="12"/>
        <v/>
      </c>
      <c r="B144" s="4" t="str">
        <f t="shared" si="13"/>
        <v/>
      </c>
      <c r="C144" s="2" t="str">
        <f t="shared" si="14"/>
        <v/>
      </c>
      <c r="D144" s="14" t="str">
        <f t="shared" si="17"/>
        <v/>
      </c>
      <c r="E144" s="15" t="str">
        <f>IF(AND($B144&lt;&gt;"",$B144&lt;=$G$4),$G143*C144*$D$6/360,IF(B144&lt;&gt;"",$G143*C144*$G$5/360,IF(AND(B143&lt;&gt;"",B143=$D$5),SUM($E$10:E143),"")))</f>
        <v/>
      </c>
      <c r="F144" s="16" t="str">
        <f t="shared" si="15"/>
        <v/>
      </c>
      <c r="G144" s="14" t="str">
        <f t="shared" si="16"/>
        <v/>
      </c>
    </row>
    <row r="145" spans="1:7" ht="16.5" customHeight="1">
      <c r="A145" s="3" t="str">
        <f t="shared" si="12"/>
        <v/>
      </c>
      <c r="B145" s="4" t="str">
        <f t="shared" si="13"/>
        <v/>
      </c>
      <c r="C145" s="2" t="str">
        <f t="shared" si="14"/>
        <v/>
      </c>
      <c r="D145" s="14" t="str">
        <f t="shared" si="17"/>
        <v/>
      </c>
      <c r="E145" s="15" t="str">
        <f>IF(AND($B145&lt;&gt;"",$B145&lt;=$G$4),$G144*C145*$D$6/360,IF(B145&lt;&gt;"",$G144*C145*$G$5/360,IF(AND(B144&lt;&gt;"",B144=$D$5),SUM($E$10:E144),"")))</f>
        <v/>
      </c>
      <c r="F145" s="16" t="str">
        <f t="shared" si="15"/>
        <v/>
      </c>
      <c r="G145" s="14" t="str">
        <f t="shared" si="16"/>
        <v/>
      </c>
    </row>
    <row r="146" spans="1:7" ht="16.5" customHeight="1">
      <c r="A146" s="3" t="str">
        <f t="shared" si="12"/>
        <v/>
      </c>
      <c r="B146" s="4" t="str">
        <f t="shared" si="13"/>
        <v/>
      </c>
      <c r="C146" s="2" t="str">
        <f t="shared" si="14"/>
        <v/>
      </c>
      <c r="D146" s="14" t="str">
        <f t="shared" si="17"/>
        <v/>
      </c>
      <c r="E146" s="15" t="str">
        <f>IF(AND($B146&lt;&gt;"",$B146&lt;=$G$4),$G145*C146*$D$6/360,IF(B146&lt;&gt;"",$G145*C146*$G$5/360,IF(AND(B145&lt;&gt;"",B145=$D$5),SUM($E$10:E145),"")))</f>
        <v/>
      </c>
      <c r="F146" s="16" t="str">
        <f t="shared" si="15"/>
        <v/>
      </c>
      <c r="G146" s="14" t="str">
        <f t="shared" si="16"/>
        <v/>
      </c>
    </row>
    <row r="147" spans="1:7" ht="16.5" customHeight="1">
      <c r="A147" s="3" t="str">
        <f t="shared" si="12"/>
        <v/>
      </c>
      <c r="B147" s="4" t="str">
        <f t="shared" si="13"/>
        <v/>
      </c>
      <c r="C147" s="2" t="str">
        <f t="shared" si="14"/>
        <v/>
      </c>
      <c r="D147" s="14" t="str">
        <f t="shared" si="17"/>
        <v/>
      </c>
      <c r="E147" s="15" t="str">
        <f>IF(AND($B147&lt;&gt;"",$B147&lt;=$G$4),$G146*C147*$D$6/360,IF(B147&lt;&gt;"",$G146*C147*$G$5/360,IF(AND(B146&lt;&gt;"",B146=$D$5),SUM($E$10:E146),"")))</f>
        <v/>
      </c>
      <c r="F147" s="16" t="str">
        <f t="shared" si="15"/>
        <v/>
      </c>
      <c r="G147" s="14" t="str">
        <f t="shared" si="16"/>
        <v/>
      </c>
    </row>
    <row r="148" spans="1:7" ht="16.5" customHeight="1">
      <c r="A148" s="3" t="str">
        <f t="shared" si="12"/>
        <v/>
      </c>
      <c r="B148" s="4" t="str">
        <f t="shared" si="13"/>
        <v/>
      </c>
      <c r="C148" s="2" t="str">
        <f t="shared" si="14"/>
        <v/>
      </c>
      <c r="D148" s="14" t="str">
        <f t="shared" si="17"/>
        <v/>
      </c>
      <c r="E148" s="15" t="str">
        <f>IF(AND($B148&lt;&gt;"",$B148&lt;=$G$4),$G147*C148*$D$6/360,IF(B148&lt;&gt;"",$G147*C148*$G$5/360,IF(AND(B147&lt;&gt;"",B147=$D$5),SUM($E$10:E147),"")))</f>
        <v/>
      </c>
      <c r="F148" s="16" t="str">
        <f t="shared" si="15"/>
        <v/>
      </c>
      <c r="G148" s="14" t="str">
        <f t="shared" si="16"/>
        <v/>
      </c>
    </row>
    <row r="149" spans="1:7" ht="16.5" customHeight="1">
      <c r="A149" s="3" t="str">
        <f t="shared" si="12"/>
        <v/>
      </c>
      <c r="B149" s="4" t="str">
        <f t="shared" si="13"/>
        <v/>
      </c>
      <c r="C149" s="2" t="str">
        <f t="shared" si="14"/>
        <v/>
      </c>
      <c r="D149" s="14" t="str">
        <f t="shared" si="17"/>
        <v/>
      </c>
      <c r="E149" s="15" t="str">
        <f>IF(AND($B149&lt;&gt;"",$B149&lt;=$G$4),$G148*C149*$D$6/360,IF(B149&lt;&gt;"",$G148*C149*$G$5/360,IF(AND(B148&lt;&gt;"",B148=$D$5),SUM($E$10:E148),"")))</f>
        <v/>
      </c>
      <c r="F149" s="16" t="str">
        <f t="shared" si="15"/>
        <v/>
      </c>
      <c r="G149" s="14" t="str">
        <f t="shared" si="16"/>
        <v/>
      </c>
    </row>
    <row r="150" spans="1:7" ht="16.5" customHeight="1">
      <c r="A150" s="3" t="str">
        <f t="shared" si="12"/>
        <v/>
      </c>
      <c r="B150" s="4" t="str">
        <f t="shared" si="13"/>
        <v/>
      </c>
      <c r="C150" s="2" t="str">
        <f t="shared" si="14"/>
        <v/>
      </c>
      <c r="D150" s="14" t="str">
        <f t="shared" si="17"/>
        <v/>
      </c>
      <c r="E150" s="15" t="str">
        <f>IF(AND($B150&lt;&gt;"",$B150&lt;=$G$4),$G149*C150*$D$6/360,IF(B150&lt;&gt;"",$G149*C150*$G$5/360,IF(AND(B149&lt;&gt;"",B149=$D$5),SUM($E$10:E149),"")))</f>
        <v/>
      </c>
      <c r="F150" s="16" t="str">
        <f t="shared" si="15"/>
        <v/>
      </c>
      <c r="G150" s="14" t="str">
        <f t="shared" si="16"/>
        <v/>
      </c>
    </row>
    <row r="151" spans="1:7" ht="16.5" customHeight="1">
      <c r="A151" s="3" t="str">
        <f t="shared" si="12"/>
        <v/>
      </c>
      <c r="B151" s="4" t="str">
        <f t="shared" si="13"/>
        <v/>
      </c>
      <c r="C151" s="2" t="str">
        <f t="shared" si="14"/>
        <v/>
      </c>
      <c r="D151" s="14" t="str">
        <f t="shared" si="17"/>
        <v/>
      </c>
      <c r="E151" s="15" t="str">
        <f>IF(AND($B151&lt;&gt;"",$B151&lt;=$G$4),$G150*C151*$D$6/360,IF(B151&lt;&gt;"",$G150*C151*$G$5/360,IF(AND(B150&lt;&gt;"",B150=$D$5),SUM($E$10:E150),"")))</f>
        <v/>
      </c>
      <c r="F151" s="16" t="str">
        <f t="shared" si="15"/>
        <v/>
      </c>
      <c r="G151" s="14" t="str">
        <f t="shared" si="16"/>
        <v/>
      </c>
    </row>
    <row r="152" spans="1:7" ht="16.5" customHeight="1">
      <c r="A152" s="3" t="str">
        <f t="shared" si="12"/>
        <v/>
      </c>
      <c r="B152" s="4" t="str">
        <f t="shared" si="13"/>
        <v/>
      </c>
      <c r="C152" s="2" t="str">
        <f t="shared" si="14"/>
        <v/>
      </c>
      <c r="D152" s="14" t="str">
        <f t="shared" si="17"/>
        <v/>
      </c>
      <c r="E152" s="15" t="str">
        <f>IF(AND($B152&lt;&gt;"",$B152&lt;=$G$4),$G151*C152*$D$6/360,IF(B152&lt;&gt;"",$G151*C152*$G$5/360,IF(AND(B151&lt;&gt;"",B151=$D$5),SUM($E$10:E151),"")))</f>
        <v/>
      </c>
      <c r="F152" s="16" t="str">
        <f t="shared" si="15"/>
        <v/>
      </c>
      <c r="G152" s="14" t="str">
        <f t="shared" si="16"/>
        <v/>
      </c>
    </row>
    <row r="153" spans="1:7" ht="16.5" customHeight="1">
      <c r="A153" s="3" t="str">
        <f t="shared" si="12"/>
        <v/>
      </c>
      <c r="B153" s="4" t="str">
        <f t="shared" si="13"/>
        <v/>
      </c>
      <c r="C153" s="2" t="str">
        <f t="shared" si="14"/>
        <v/>
      </c>
      <c r="D153" s="14" t="str">
        <f t="shared" si="17"/>
        <v/>
      </c>
      <c r="E153" s="15" t="str">
        <f>IF(AND($B153&lt;&gt;"",$B153&lt;=$G$4),$G152*C153*$D$6/360,IF(B153&lt;&gt;"",$G152*C153*$G$5/360,IF(AND(B152&lt;&gt;"",B152=$D$5),SUM($E$10:E152),"")))</f>
        <v/>
      </c>
      <c r="F153" s="16" t="str">
        <f t="shared" si="15"/>
        <v/>
      </c>
      <c r="G153" s="14" t="str">
        <f t="shared" si="16"/>
        <v/>
      </c>
    </row>
    <row r="154" spans="1:7" ht="16.5" customHeight="1">
      <c r="A154" s="3" t="str">
        <f t="shared" si="12"/>
        <v/>
      </c>
      <c r="B154" s="4" t="str">
        <f t="shared" si="13"/>
        <v/>
      </c>
      <c r="C154" s="2" t="str">
        <f t="shared" si="14"/>
        <v/>
      </c>
      <c r="D154" s="14" t="str">
        <f t="shared" si="17"/>
        <v/>
      </c>
      <c r="E154" s="15" t="str">
        <f>IF(AND($B154&lt;&gt;"",$B154&lt;=$G$4),$G153*C154*$D$6/360,IF(B154&lt;&gt;"",$G153*C154*$G$5/360,IF(AND(B153&lt;&gt;"",B153=$D$5),SUM($E$10:E153),"")))</f>
        <v/>
      </c>
      <c r="F154" s="16" t="str">
        <f t="shared" si="15"/>
        <v/>
      </c>
      <c r="G154" s="14" t="str">
        <f t="shared" si="16"/>
        <v/>
      </c>
    </row>
    <row r="155" spans="1:7" ht="16.5" customHeight="1">
      <c r="A155" s="3" t="str">
        <f t="shared" si="12"/>
        <v/>
      </c>
      <c r="B155" s="4" t="str">
        <f t="shared" si="13"/>
        <v/>
      </c>
      <c r="C155" s="2" t="str">
        <f t="shared" si="14"/>
        <v/>
      </c>
      <c r="D155" s="14" t="str">
        <f t="shared" si="17"/>
        <v/>
      </c>
      <c r="E155" s="15" t="str">
        <f>IF(AND($B155&lt;&gt;"",$B155&lt;=$G$4),$G154*C155*$D$6/360,IF(B155&lt;&gt;"",$G154*C155*$G$5/360,IF(AND(B154&lt;&gt;"",B154=$D$5),SUM($E$10:E154),"")))</f>
        <v/>
      </c>
      <c r="F155" s="16" t="str">
        <f t="shared" si="15"/>
        <v/>
      </c>
      <c r="G155" s="14" t="str">
        <f t="shared" si="16"/>
        <v/>
      </c>
    </row>
    <row r="156" spans="1:7" ht="16.5" customHeight="1">
      <c r="A156" s="3" t="str">
        <f t="shared" si="12"/>
        <v/>
      </c>
      <c r="B156" s="4" t="str">
        <f t="shared" si="13"/>
        <v/>
      </c>
      <c r="C156" s="2" t="str">
        <f t="shared" si="14"/>
        <v/>
      </c>
      <c r="D156" s="14" t="str">
        <f t="shared" si="17"/>
        <v/>
      </c>
      <c r="E156" s="15" t="str">
        <f>IF(AND($B156&lt;&gt;"",$B156&lt;=$G$4),$G155*C156*$D$6/360,IF(B156&lt;&gt;"",$G155*C156*$G$5/360,IF(AND(B155&lt;&gt;"",B155=$D$5),SUM($E$10:E155),"")))</f>
        <v/>
      </c>
      <c r="F156" s="16" t="str">
        <f t="shared" si="15"/>
        <v/>
      </c>
      <c r="G156" s="14" t="str">
        <f t="shared" si="16"/>
        <v/>
      </c>
    </row>
    <row r="157" spans="1:7" ht="16.5" customHeight="1">
      <c r="A157" s="3" t="str">
        <f t="shared" si="12"/>
        <v/>
      </c>
      <c r="B157" s="4" t="str">
        <f t="shared" si="13"/>
        <v/>
      </c>
      <c r="C157" s="2" t="str">
        <f t="shared" si="14"/>
        <v/>
      </c>
      <c r="D157" s="14" t="str">
        <f t="shared" si="17"/>
        <v/>
      </c>
      <c r="E157" s="15" t="str">
        <f>IF(AND($B157&lt;&gt;"",$B157&lt;=$G$4),$G156*C157*$D$6/360,IF(B157&lt;&gt;"",$G156*C157*$G$5/360,IF(AND(B156&lt;&gt;"",B156=$D$5),SUM($E$10:E156),"")))</f>
        <v/>
      </c>
      <c r="F157" s="16" t="str">
        <f t="shared" si="15"/>
        <v/>
      </c>
      <c r="G157" s="14" t="str">
        <f t="shared" si="16"/>
        <v/>
      </c>
    </row>
    <row r="158" spans="1:7" ht="16.5" customHeight="1">
      <c r="A158" s="3" t="str">
        <f t="shared" si="12"/>
        <v/>
      </c>
      <c r="B158" s="4" t="str">
        <f t="shared" si="13"/>
        <v/>
      </c>
      <c r="C158" s="2" t="str">
        <f t="shared" si="14"/>
        <v/>
      </c>
      <c r="D158" s="14" t="str">
        <f t="shared" si="17"/>
        <v/>
      </c>
      <c r="E158" s="15" t="str">
        <f>IF(AND($B158&lt;&gt;"",$B158&lt;=$G$4),$G157*C158*$D$6/360,IF(B158&lt;&gt;"",$G157*C158*$G$5/360,IF(AND(B157&lt;&gt;"",B157=$D$5),SUM($E$10:E157),"")))</f>
        <v/>
      </c>
      <c r="F158" s="16" t="str">
        <f t="shared" si="15"/>
        <v/>
      </c>
      <c r="G158" s="14" t="str">
        <f t="shared" si="16"/>
        <v/>
      </c>
    </row>
    <row r="159" spans="1:7" ht="16.5" customHeight="1">
      <c r="A159" s="3" t="str">
        <f t="shared" si="12"/>
        <v/>
      </c>
      <c r="B159" s="4" t="str">
        <f t="shared" si="13"/>
        <v/>
      </c>
      <c r="C159" s="2" t="str">
        <f t="shared" si="14"/>
        <v/>
      </c>
      <c r="D159" s="14" t="str">
        <f t="shared" si="17"/>
        <v/>
      </c>
      <c r="E159" s="15" t="str">
        <f>IF(AND($B159&lt;&gt;"",$B159&lt;=$G$4),$G158*C159*$D$6/360,IF(B159&lt;&gt;"",$G158*C159*$G$5/360,IF(AND(B158&lt;&gt;"",B158=$D$5),SUM($E$10:E158),"")))</f>
        <v/>
      </c>
      <c r="F159" s="16" t="str">
        <f t="shared" si="15"/>
        <v/>
      </c>
      <c r="G159" s="14" t="str">
        <f t="shared" si="16"/>
        <v/>
      </c>
    </row>
    <row r="160" spans="1:7" ht="16.5" customHeight="1">
      <c r="A160" s="3" t="str">
        <f t="shared" si="12"/>
        <v/>
      </c>
      <c r="B160" s="4" t="str">
        <f t="shared" si="13"/>
        <v/>
      </c>
      <c r="C160" s="2" t="str">
        <f t="shared" si="14"/>
        <v/>
      </c>
      <c r="D160" s="14" t="str">
        <f t="shared" si="17"/>
        <v/>
      </c>
      <c r="E160" s="15" t="str">
        <f>IF(AND($B160&lt;&gt;"",$B160&lt;=$G$4),$G159*C160*$D$6/360,IF(B160&lt;&gt;"",$G159*C160*$G$5/360,IF(AND(B159&lt;&gt;"",B159=$D$5),SUM($E$10:E159),"")))</f>
        <v/>
      </c>
      <c r="F160" s="16" t="str">
        <f t="shared" si="15"/>
        <v/>
      </c>
      <c r="G160" s="14" t="str">
        <f t="shared" si="16"/>
        <v/>
      </c>
    </row>
    <row r="161" spans="1:7" ht="16.5" customHeight="1">
      <c r="A161" s="3" t="str">
        <f t="shared" si="12"/>
        <v/>
      </c>
      <c r="B161" s="4" t="str">
        <f t="shared" si="13"/>
        <v/>
      </c>
      <c r="C161" s="2" t="str">
        <f t="shared" si="14"/>
        <v/>
      </c>
      <c r="D161" s="14" t="str">
        <f t="shared" si="17"/>
        <v/>
      </c>
      <c r="E161" s="15" t="str">
        <f>IF(AND($B161&lt;&gt;"",$B161&lt;=$G$4),$G160*C161*$D$6/360,IF(B161&lt;&gt;"",$G160*C161*$G$5/360,IF(AND(B160&lt;&gt;"",B160=$D$5),SUM($E$10:E160),"")))</f>
        <v/>
      </c>
      <c r="F161" s="16" t="str">
        <f t="shared" si="15"/>
        <v/>
      </c>
      <c r="G161" s="14" t="str">
        <f t="shared" si="16"/>
        <v/>
      </c>
    </row>
    <row r="162" spans="1:7" ht="16.5" customHeight="1">
      <c r="A162" s="3" t="str">
        <f t="shared" si="12"/>
        <v/>
      </c>
      <c r="B162" s="4" t="str">
        <f t="shared" si="13"/>
        <v/>
      </c>
      <c r="C162" s="2" t="str">
        <f t="shared" si="14"/>
        <v/>
      </c>
      <c r="D162" s="14" t="str">
        <f t="shared" si="17"/>
        <v/>
      </c>
      <c r="E162" s="15" t="str">
        <f>IF(AND($B162&lt;&gt;"",$B162&lt;=$G$4),$G161*C162*$D$6/360,IF(B162&lt;&gt;"",$G161*C162*$G$5/360,IF(AND(B161&lt;&gt;"",B161=$D$5),SUM($E$10:E161),"")))</f>
        <v/>
      </c>
      <c r="F162" s="16" t="str">
        <f t="shared" si="15"/>
        <v/>
      </c>
      <c r="G162" s="14" t="str">
        <f t="shared" si="16"/>
        <v/>
      </c>
    </row>
    <row r="163" spans="1:7" ht="16.5" customHeight="1">
      <c r="A163" s="3" t="str">
        <f t="shared" si="12"/>
        <v/>
      </c>
      <c r="B163" s="4" t="str">
        <f t="shared" si="13"/>
        <v/>
      </c>
      <c r="C163" s="2" t="str">
        <f t="shared" si="14"/>
        <v/>
      </c>
      <c r="D163" s="14" t="str">
        <f t="shared" si="17"/>
        <v/>
      </c>
      <c r="E163" s="15" t="str">
        <f>IF(AND($B163&lt;&gt;"",$B163&lt;=$G$4),$G162*C163*$D$6/360,IF(B163&lt;&gt;"",$G162*C163*$G$5/360,IF(AND(B162&lt;&gt;"",B162=$D$5),SUM($E$10:E162),"")))</f>
        <v/>
      </c>
      <c r="F163" s="16" t="str">
        <f t="shared" si="15"/>
        <v/>
      </c>
      <c r="G163" s="14" t="str">
        <f t="shared" si="16"/>
        <v/>
      </c>
    </row>
    <row r="164" spans="1:7" ht="16.5" customHeight="1">
      <c r="A164" s="3" t="str">
        <f t="shared" si="12"/>
        <v/>
      </c>
      <c r="B164" s="4" t="str">
        <f t="shared" si="13"/>
        <v/>
      </c>
      <c r="C164" s="2" t="str">
        <f t="shared" si="14"/>
        <v/>
      </c>
      <c r="D164" s="14" t="str">
        <f t="shared" si="17"/>
        <v/>
      </c>
      <c r="E164" s="15" t="str">
        <f>IF(AND($B164&lt;&gt;"",$B164&lt;=$G$4),$G163*C164*$D$6/360,IF(B164&lt;&gt;"",$G163*C164*$G$5/360,IF(AND(B163&lt;&gt;"",B163=$D$5),SUM($E$10:E163),"")))</f>
        <v/>
      </c>
      <c r="F164" s="16" t="str">
        <f t="shared" si="15"/>
        <v/>
      </c>
      <c r="G164" s="14" t="str">
        <f t="shared" si="16"/>
        <v/>
      </c>
    </row>
    <row r="165" spans="1:7" ht="16.5" customHeight="1">
      <c r="A165" s="3" t="str">
        <f t="shared" si="12"/>
        <v/>
      </c>
      <c r="B165" s="4" t="str">
        <f t="shared" si="13"/>
        <v/>
      </c>
      <c r="C165" s="2" t="str">
        <f t="shared" si="14"/>
        <v/>
      </c>
      <c r="D165" s="14" t="str">
        <f t="shared" si="17"/>
        <v/>
      </c>
      <c r="E165" s="15" t="str">
        <f>IF(AND($B165&lt;&gt;"",$B165&lt;=$G$4),$G164*C165*$D$6/360,IF(B165&lt;&gt;"",$G164*C165*$G$5/360,IF(AND(B164&lt;&gt;"",B164=$D$5),SUM($E$10:E164),"")))</f>
        <v/>
      </c>
      <c r="F165" s="16" t="str">
        <f t="shared" si="15"/>
        <v/>
      </c>
      <c r="G165" s="14" t="str">
        <f t="shared" si="16"/>
        <v/>
      </c>
    </row>
    <row r="166" spans="1:7" ht="16.5" customHeight="1">
      <c r="A166" s="3" t="str">
        <f t="shared" si="12"/>
        <v/>
      </c>
      <c r="B166" s="4" t="str">
        <f t="shared" si="13"/>
        <v/>
      </c>
      <c r="C166" s="2" t="str">
        <f t="shared" si="14"/>
        <v/>
      </c>
      <c r="D166" s="14" t="str">
        <f t="shared" si="17"/>
        <v/>
      </c>
      <c r="E166" s="15" t="str">
        <f>IF(AND($B166&lt;&gt;"",$B166&lt;=$G$4),$G165*C166*$D$6/360,IF(B166&lt;&gt;"",$G165*C166*$G$5/360,IF(AND(B165&lt;&gt;"",B165=$D$5),SUM($E$10:E165),"")))</f>
        <v/>
      </c>
      <c r="F166" s="16" t="str">
        <f t="shared" si="15"/>
        <v/>
      </c>
      <c r="G166" s="14" t="str">
        <f t="shared" si="16"/>
        <v/>
      </c>
    </row>
    <row r="167" spans="1:7" ht="16.5" customHeight="1">
      <c r="A167" s="3" t="str">
        <f t="shared" si="12"/>
        <v/>
      </c>
      <c r="B167" s="4" t="str">
        <f t="shared" si="13"/>
        <v/>
      </c>
      <c r="C167" s="2" t="str">
        <f t="shared" si="14"/>
        <v/>
      </c>
      <c r="D167" s="14" t="str">
        <f t="shared" si="17"/>
        <v/>
      </c>
      <c r="E167" s="15" t="str">
        <f>IF(AND($B167&lt;&gt;"",$B167&lt;=$G$4),$G166*C167*$D$6/360,IF(B167&lt;&gt;"",$G166*C167*$G$5/360,IF(AND(B166&lt;&gt;"",B166=$D$5),SUM($E$10:E166),"")))</f>
        <v/>
      </c>
      <c r="F167" s="16" t="str">
        <f t="shared" si="15"/>
        <v/>
      </c>
      <c r="G167" s="14" t="str">
        <f t="shared" si="16"/>
        <v/>
      </c>
    </row>
    <row r="168" spans="1:7" ht="16.5" customHeight="1">
      <c r="A168" s="3" t="str">
        <f t="shared" si="12"/>
        <v/>
      </c>
      <c r="B168" s="4" t="str">
        <f t="shared" si="13"/>
        <v/>
      </c>
      <c r="C168" s="2" t="str">
        <f t="shared" si="14"/>
        <v/>
      </c>
      <c r="D168" s="14" t="str">
        <f t="shared" si="17"/>
        <v/>
      </c>
      <c r="E168" s="15" t="str">
        <f>IF(AND($B168&lt;&gt;"",$B168&lt;=$G$4),$G167*C168*$D$6/360,IF(B168&lt;&gt;"",$G167*C168*$G$5/360,IF(AND(B167&lt;&gt;"",B167=$D$5),SUM($E$10:E167),"")))</f>
        <v/>
      </c>
      <c r="F168" s="16" t="str">
        <f t="shared" si="15"/>
        <v/>
      </c>
      <c r="G168" s="14" t="str">
        <f t="shared" si="16"/>
        <v/>
      </c>
    </row>
    <row r="169" spans="1:7" ht="16.5" customHeight="1">
      <c r="A169" s="3" t="str">
        <f t="shared" si="12"/>
        <v/>
      </c>
      <c r="B169" s="4" t="str">
        <f t="shared" si="13"/>
        <v/>
      </c>
      <c r="C169" s="2" t="str">
        <f t="shared" si="14"/>
        <v/>
      </c>
      <c r="D169" s="14" t="str">
        <f t="shared" si="17"/>
        <v/>
      </c>
      <c r="E169" s="15" t="str">
        <f>IF(AND($B169&lt;&gt;"",$B169&lt;=$G$4),$G168*C169*$D$6/360,IF(B169&lt;&gt;"",$G168*C169*$G$5/360,IF(AND(B168&lt;&gt;"",B168=$D$5),SUM($E$10:E168),"")))</f>
        <v/>
      </c>
      <c r="F169" s="16" t="str">
        <f t="shared" si="15"/>
        <v/>
      </c>
      <c r="G169" s="14" t="str">
        <f t="shared" si="16"/>
        <v/>
      </c>
    </row>
    <row r="170" spans="1:7" ht="16.5" customHeight="1">
      <c r="A170" s="3" t="str">
        <f t="shared" si="12"/>
        <v/>
      </c>
      <c r="B170" s="4" t="str">
        <f t="shared" si="13"/>
        <v/>
      </c>
      <c r="C170" s="2" t="str">
        <f t="shared" si="14"/>
        <v/>
      </c>
      <c r="D170" s="14" t="str">
        <f t="shared" si="17"/>
        <v/>
      </c>
      <c r="E170" s="15" t="str">
        <f>IF(AND($B170&lt;&gt;"",$B170&lt;=$G$4),$G169*C170*$D$6/360,IF(B170&lt;&gt;"",$G169*C170*$G$5/360,IF(AND(B169&lt;&gt;"",B169=$D$5),SUM($E$10:E169),"")))</f>
        <v/>
      </c>
      <c r="F170" s="16" t="str">
        <f t="shared" si="15"/>
        <v/>
      </c>
      <c r="G170" s="14" t="str">
        <f t="shared" si="16"/>
        <v/>
      </c>
    </row>
    <row r="171" spans="1:7" ht="16.5" customHeight="1">
      <c r="A171" s="3" t="str">
        <f t="shared" si="12"/>
        <v/>
      </c>
      <c r="B171" s="4" t="str">
        <f t="shared" si="13"/>
        <v/>
      </c>
      <c r="C171" s="2" t="str">
        <f t="shared" si="14"/>
        <v/>
      </c>
      <c r="D171" s="14" t="str">
        <f t="shared" si="17"/>
        <v/>
      </c>
      <c r="E171" s="15" t="str">
        <f>IF(AND($B171&lt;&gt;"",$B171&lt;=$G$4),$G170*C171*$D$6/360,IF(B171&lt;&gt;"",$G170*C171*$G$5/360,IF(AND(B170&lt;&gt;"",B170=$D$5),SUM($E$10:E170),"")))</f>
        <v/>
      </c>
      <c r="F171" s="16" t="str">
        <f t="shared" si="15"/>
        <v/>
      </c>
      <c r="G171" s="14" t="str">
        <f t="shared" si="16"/>
        <v/>
      </c>
    </row>
    <row r="172" spans="1:7" ht="16.5" customHeight="1">
      <c r="A172" s="3" t="str">
        <f t="shared" si="12"/>
        <v/>
      </c>
      <c r="B172" s="4" t="str">
        <f t="shared" si="13"/>
        <v/>
      </c>
      <c r="C172" s="2" t="str">
        <f t="shared" si="14"/>
        <v/>
      </c>
      <c r="D172" s="14" t="str">
        <f t="shared" si="17"/>
        <v/>
      </c>
      <c r="E172" s="15" t="str">
        <f>IF(AND($B172&lt;&gt;"",$B172&lt;=$G$4),$G171*C172*$D$6/360,IF(B172&lt;&gt;"",$G171*C172*$G$5/360,IF(AND(B171&lt;&gt;"",B171=$D$5),SUM($E$10:E171),"")))</f>
        <v/>
      </c>
      <c r="F172" s="16" t="str">
        <f t="shared" si="15"/>
        <v/>
      </c>
      <c r="G172" s="14" t="str">
        <f t="shared" si="16"/>
        <v/>
      </c>
    </row>
    <row r="173" spans="1:7" ht="16.5" customHeight="1">
      <c r="A173" s="3" t="str">
        <f t="shared" si="12"/>
        <v/>
      </c>
      <c r="B173" s="4" t="str">
        <f t="shared" si="13"/>
        <v/>
      </c>
      <c r="C173" s="2" t="str">
        <f t="shared" si="14"/>
        <v/>
      </c>
      <c r="D173" s="14" t="str">
        <f t="shared" si="17"/>
        <v/>
      </c>
      <c r="E173" s="15" t="str">
        <f>IF(AND($B173&lt;&gt;"",$B173&lt;=$G$4),$G172*C173*$D$6/360,IF(B173&lt;&gt;"",$G172*C173*$G$5/360,IF(AND(B172&lt;&gt;"",B172=$D$5),SUM($E$10:E172),"")))</f>
        <v/>
      </c>
      <c r="F173" s="16" t="str">
        <f t="shared" si="15"/>
        <v/>
      </c>
      <c r="G173" s="14" t="str">
        <f t="shared" si="16"/>
        <v/>
      </c>
    </row>
    <row r="174" spans="1:7" ht="16.5" customHeight="1">
      <c r="A174" s="3" t="str">
        <f t="shared" si="12"/>
        <v/>
      </c>
      <c r="B174" s="4" t="str">
        <f t="shared" si="13"/>
        <v/>
      </c>
      <c r="C174" s="2" t="str">
        <f t="shared" si="14"/>
        <v/>
      </c>
      <c r="D174" s="14" t="str">
        <f t="shared" si="17"/>
        <v/>
      </c>
      <c r="E174" s="15" t="str">
        <f>IF(AND($B174&lt;&gt;"",$B174&lt;=$G$4),$G173*C174*$D$6/360,IF(B174&lt;&gt;"",$G173*C174*$G$5/360,IF(AND(B173&lt;&gt;"",B173=$D$5),SUM($E$10:E173),"")))</f>
        <v/>
      </c>
      <c r="F174" s="16" t="str">
        <f t="shared" si="15"/>
        <v/>
      </c>
      <c r="G174" s="14" t="str">
        <f t="shared" si="16"/>
        <v/>
      </c>
    </row>
    <row r="175" spans="1:7" ht="16.5" customHeight="1">
      <c r="A175" s="3" t="str">
        <f t="shared" si="12"/>
        <v/>
      </c>
      <c r="B175" s="4" t="str">
        <f t="shared" si="13"/>
        <v/>
      </c>
      <c r="C175" s="2" t="str">
        <f t="shared" si="14"/>
        <v/>
      </c>
      <c r="D175" s="14" t="str">
        <f t="shared" si="17"/>
        <v/>
      </c>
      <c r="E175" s="15" t="str">
        <f>IF(AND($B175&lt;&gt;"",$B175&lt;=$G$4),$G174*C175*$D$6/360,IF(B175&lt;&gt;"",$G174*C175*$G$5/360,IF(AND(B174&lt;&gt;"",B174=$D$5),SUM($E$10:E174),"")))</f>
        <v/>
      </c>
      <c r="F175" s="16" t="str">
        <f t="shared" si="15"/>
        <v/>
      </c>
      <c r="G175" s="14" t="str">
        <f t="shared" si="16"/>
        <v/>
      </c>
    </row>
    <row r="176" spans="1:7" ht="16.5" customHeight="1">
      <c r="A176" s="3" t="str">
        <f t="shared" si="12"/>
        <v/>
      </c>
      <c r="B176" s="4" t="str">
        <f t="shared" si="13"/>
        <v/>
      </c>
      <c r="C176" s="2" t="str">
        <f t="shared" si="14"/>
        <v/>
      </c>
      <c r="D176" s="14" t="str">
        <f t="shared" si="17"/>
        <v/>
      </c>
      <c r="E176" s="15" t="str">
        <f>IF(AND($B176&lt;&gt;"",$B176&lt;=$G$4),$G175*C176*$D$6/360,IF(B176&lt;&gt;"",$G175*C176*$G$5/360,IF(AND(B175&lt;&gt;"",B175=$D$5),SUM($E$10:E175),"")))</f>
        <v/>
      </c>
      <c r="F176" s="16" t="str">
        <f t="shared" si="15"/>
        <v/>
      </c>
      <c r="G176" s="14" t="str">
        <f t="shared" si="16"/>
        <v/>
      </c>
    </row>
    <row r="177" spans="1:7" ht="16.5" customHeight="1">
      <c r="A177" s="3" t="str">
        <f t="shared" si="12"/>
        <v/>
      </c>
      <c r="B177" s="4" t="str">
        <f t="shared" si="13"/>
        <v/>
      </c>
      <c r="C177" s="2" t="str">
        <f t="shared" si="14"/>
        <v/>
      </c>
      <c r="D177" s="14" t="str">
        <f t="shared" si="17"/>
        <v/>
      </c>
      <c r="E177" s="15" t="str">
        <f>IF(AND($B177&lt;&gt;"",$B177&lt;=$G$4),$G176*C177*$D$6/360,IF(B177&lt;&gt;"",$G176*C177*$G$5/360,IF(AND(B176&lt;&gt;"",B176=$D$5),SUM($E$10:E176),"")))</f>
        <v/>
      </c>
      <c r="F177" s="16" t="str">
        <f t="shared" si="15"/>
        <v/>
      </c>
      <c r="G177" s="14" t="str">
        <f t="shared" si="16"/>
        <v/>
      </c>
    </row>
    <row r="178" spans="1:7" ht="16.5" customHeight="1">
      <c r="A178" s="3" t="str">
        <f t="shared" si="12"/>
        <v/>
      </c>
      <c r="B178" s="4" t="str">
        <f t="shared" si="13"/>
        <v/>
      </c>
      <c r="C178" s="2" t="str">
        <f t="shared" si="14"/>
        <v/>
      </c>
      <c r="D178" s="14" t="str">
        <f t="shared" si="17"/>
        <v/>
      </c>
      <c r="E178" s="15" t="str">
        <f>IF(AND($B178&lt;&gt;"",$B178&lt;=$G$4),$G177*C178*$D$6/360,IF(B178&lt;&gt;"",$G177*C178*$G$5/360,IF(AND(B177&lt;&gt;"",B177=$D$5),SUM($E$10:E177),"")))</f>
        <v/>
      </c>
      <c r="F178" s="16" t="str">
        <f t="shared" si="15"/>
        <v/>
      </c>
      <c r="G178" s="14" t="str">
        <f t="shared" si="16"/>
        <v/>
      </c>
    </row>
    <row r="179" spans="1:7" ht="16.5" customHeight="1">
      <c r="A179" s="3" t="str">
        <f t="shared" si="12"/>
        <v/>
      </c>
      <c r="B179" s="4" t="str">
        <f t="shared" si="13"/>
        <v/>
      </c>
      <c r="C179" s="2" t="str">
        <f t="shared" si="14"/>
        <v/>
      </c>
      <c r="D179" s="14" t="str">
        <f t="shared" si="17"/>
        <v/>
      </c>
      <c r="E179" s="15" t="str">
        <f>IF(AND($B179&lt;&gt;"",$B179&lt;=$G$4),$G178*C179*$D$6/360,IF(B179&lt;&gt;"",$G178*C179*$G$5/360,IF(AND(B178&lt;&gt;"",B178=$D$5),SUM($E$10:E178),"")))</f>
        <v/>
      </c>
      <c r="F179" s="16" t="str">
        <f t="shared" si="15"/>
        <v/>
      </c>
      <c r="G179" s="14" t="str">
        <f t="shared" si="16"/>
        <v/>
      </c>
    </row>
    <row r="180" spans="1:7" ht="16.5" customHeight="1">
      <c r="A180" s="3" t="str">
        <f t="shared" si="12"/>
        <v/>
      </c>
      <c r="B180" s="4" t="str">
        <f t="shared" si="13"/>
        <v/>
      </c>
      <c r="C180" s="2" t="str">
        <f t="shared" si="14"/>
        <v/>
      </c>
      <c r="D180" s="14" t="str">
        <f t="shared" si="17"/>
        <v/>
      </c>
      <c r="E180" s="15" t="str">
        <f>IF(AND($B180&lt;&gt;"",$B180&lt;=$G$4),$G179*C180*$D$6/360,IF(B180&lt;&gt;"",$G179*C180*$G$5/360,IF(AND(B179&lt;&gt;"",B179=$D$5),SUM($E$10:E179),"")))</f>
        <v/>
      </c>
      <c r="F180" s="16" t="str">
        <f t="shared" si="15"/>
        <v/>
      </c>
      <c r="G180" s="14" t="str">
        <f t="shared" si="16"/>
        <v/>
      </c>
    </row>
    <row r="181" spans="1:7" ht="16.5" customHeight="1">
      <c r="A181" s="3" t="str">
        <f t="shared" si="12"/>
        <v/>
      </c>
      <c r="B181" s="4" t="str">
        <f t="shared" si="13"/>
        <v/>
      </c>
      <c r="C181" s="2" t="str">
        <f t="shared" si="14"/>
        <v/>
      </c>
      <c r="D181" s="14" t="str">
        <f t="shared" si="17"/>
        <v/>
      </c>
      <c r="E181" s="15" t="str">
        <f>IF(AND($B181&lt;&gt;"",$B181&lt;=$G$4),$G180*C181*$D$6/360,IF(B181&lt;&gt;"",$G180*C181*$G$5/360,IF(AND(B180&lt;&gt;"",B180=$D$5),SUM($E$10:E180),"")))</f>
        <v/>
      </c>
      <c r="F181" s="16" t="str">
        <f t="shared" si="15"/>
        <v/>
      </c>
      <c r="G181" s="14" t="str">
        <f t="shared" si="16"/>
        <v/>
      </c>
    </row>
    <row r="182" spans="1:7" ht="16.5" customHeight="1">
      <c r="A182" s="3" t="str">
        <f t="shared" si="12"/>
        <v/>
      </c>
      <c r="B182" s="4" t="str">
        <f t="shared" si="13"/>
        <v/>
      </c>
      <c r="C182" s="2" t="str">
        <f t="shared" si="14"/>
        <v/>
      </c>
      <c r="D182" s="14" t="str">
        <f t="shared" si="17"/>
        <v/>
      </c>
      <c r="E182" s="15" t="str">
        <f>IF(AND($B182&lt;&gt;"",$B182&lt;=$G$4),$G181*C182*$D$6/360,IF(B182&lt;&gt;"",$G181*C182*$G$5/360,IF(AND(B181&lt;&gt;"",B181=$D$5),SUM($E$10:E181),"")))</f>
        <v/>
      </c>
      <c r="F182" s="16" t="str">
        <f t="shared" si="15"/>
        <v/>
      </c>
      <c r="G182" s="14" t="str">
        <f t="shared" si="16"/>
        <v/>
      </c>
    </row>
    <row r="183" spans="1:7" ht="16.5" customHeight="1">
      <c r="A183" s="3" t="str">
        <f t="shared" si="12"/>
        <v/>
      </c>
      <c r="B183" s="4" t="str">
        <f t="shared" si="13"/>
        <v/>
      </c>
      <c r="C183" s="2" t="str">
        <f t="shared" si="14"/>
        <v/>
      </c>
      <c r="D183" s="14" t="str">
        <f t="shared" si="17"/>
        <v/>
      </c>
      <c r="E183" s="15" t="str">
        <f>IF(AND($B183&lt;&gt;"",$B183&lt;=$G$4),$G182*C183*$D$6/360,IF(B183&lt;&gt;"",$G182*C183*$G$5/360,IF(AND(B182&lt;&gt;"",B182=$D$5),SUM($E$10:E182),"")))</f>
        <v/>
      </c>
      <c r="F183" s="16" t="str">
        <f t="shared" si="15"/>
        <v/>
      </c>
      <c r="G183" s="14" t="str">
        <f t="shared" si="16"/>
        <v/>
      </c>
    </row>
    <row r="184" spans="1:7" ht="16.5" customHeight="1">
      <c r="A184" s="3" t="str">
        <f t="shared" si="12"/>
        <v/>
      </c>
      <c r="B184" s="4" t="str">
        <f t="shared" si="13"/>
        <v/>
      </c>
      <c r="C184" s="2" t="str">
        <f t="shared" si="14"/>
        <v/>
      </c>
      <c r="D184" s="14" t="str">
        <f t="shared" si="17"/>
        <v/>
      </c>
      <c r="E184" s="15" t="str">
        <f>IF(AND($B184&lt;&gt;"",$B184&lt;=$G$4),$G183*C184*$D$6/360,IF(B184&lt;&gt;"",$G183*C184*$G$5/360,IF(AND(B183&lt;&gt;"",B183=$D$5),SUM($E$10:E183),"")))</f>
        <v/>
      </c>
      <c r="F184" s="16" t="str">
        <f t="shared" si="15"/>
        <v/>
      </c>
      <c r="G184" s="14" t="str">
        <f t="shared" si="16"/>
        <v/>
      </c>
    </row>
    <row r="185" spans="1:7" ht="16.5" customHeight="1">
      <c r="A185" s="3" t="str">
        <f t="shared" si="12"/>
        <v/>
      </c>
      <c r="B185" s="4" t="str">
        <f t="shared" si="13"/>
        <v/>
      </c>
      <c r="C185" s="2" t="str">
        <f t="shared" si="14"/>
        <v/>
      </c>
      <c r="D185" s="14" t="str">
        <f t="shared" si="17"/>
        <v/>
      </c>
      <c r="E185" s="15" t="str">
        <f>IF(AND($B185&lt;&gt;"",$B185&lt;=$G$4),$G184*C185*$D$6/360,IF(B185&lt;&gt;"",$G184*C185*$G$5/360,IF(AND(B184&lt;&gt;"",B184=$D$5),SUM($E$10:E184),"")))</f>
        <v/>
      </c>
      <c r="F185" s="16" t="str">
        <f t="shared" si="15"/>
        <v/>
      </c>
      <c r="G185" s="14" t="str">
        <f t="shared" si="16"/>
        <v/>
      </c>
    </row>
    <row r="186" spans="1:7" ht="16.5" customHeight="1">
      <c r="A186" s="3" t="str">
        <f t="shared" si="12"/>
        <v/>
      </c>
      <c r="B186" s="4" t="str">
        <f t="shared" si="13"/>
        <v/>
      </c>
      <c r="C186" s="2" t="str">
        <f t="shared" si="14"/>
        <v/>
      </c>
      <c r="D186" s="14" t="str">
        <f t="shared" si="17"/>
        <v/>
      </c>
      <c r="E186" s="15" t="str">
        <f>IF(AND($B186&lt;&gt;"",$B186&lt;=$G$4),$G185*C186*$D$6/360,IF(B186&lt;&gt;"",$G185*C186*$G$5/360,IF(AND(B185&lt;&gt;"",B185=$D$5),SUM($E$10:E185),"")))</f>
        <v/>
      </c>
      <c r="F186" s="16" t="str">
        <f t="shared" si="15"/>
        <v/>
      </c>
      <c r="G186" s="14" t="str">
        <f t="shared" si="16"/>
        <v/>
      </c>
    </row>
    <row r="187" spans="1:7" ht="16.5" customHeight="1">
      <c r="A187" s="3" t="str">
        <f t="shared" si="12"/>
        <v/>
      </c>
      <c r="B187" s="4" t="str">
        <f t="shared" si="13"/>
        <v/>
      </c>
      <c r="C187" s="2" t="str">
        <f t="shared" si="14"/>
        <v/>
      </c>
      <c r="D187" s="14" t="str">
        <f t="shared" si="17"/>
        <v/>
      </c>
      <c r="E187" s="15" t="str">
        <f>IF(AND($B187&lt;&gt;"",$B187&lt;=$G$4),$G186*C187*$D$6/360,IF(B187&lt;&gt;"",$G186*C187*$G$5/360,IF(AND(B186&lt;&gt;"",B186=$D$5),SUM($E$10:E186),"")))</f>
        <v/>
      </c>
      <c r="F187" s="16" t="str">
        <f t="shared" si="15"/>
        <v/>
      </c>
      <c r="G187" s="14" t="str">
        <f t="shared" si="16"/>
        <v/>
      </c>
    </row>
    <row r="188" spans="1:7" ht="16.5" customHeight="1">
      <c r="A188" s="3" t="str">
        <f t="shared" si="12"/>
        <v/>
      </c>
      <c r="B188" s="4" t="str">
        <f t="shared" si="13"/>
        <v/>
      </c>
      <c r="C188" s="2" t="str">
        <f t="shared" si="14"/>
        <v/>
      </c>
      <c r="D188" s="14" t="str">
        <f t="shared" si="17"/>
        <v/>
      </c>
      <c r="E188" s="15" t="str">
        <f>IF(AND($B188&lt;&gt;"",$B188&lt;=$G$4),$G187*C188*$D$6/360,IF(B188&lt;&gt;"",$G187*C188*$G$5/360,IF(AND(B187&lt;&gt;"",B187=$D$5),SUM($E$10:E187),"")))</f>
        <v/>
      </c>
      <c r="F188" s="16" t="str">
        <f t="shared" si="15"/>
        <v/>
      </c>
      <c r="G188" s="14" t="str">
        <f t="shared" si="16"/>
        <v/>
      </c>
    </row>
    <row r="189" spans="1:7" ht="16.5" customHeight="1">
      <c r="A189" s="3" t="str">
        <f t="shared" si="12"/>
        <v/>
      </c>
      <c r="B189" s="4" t="str">
        <f t="shared" si="13"/>
        <v/>
      </c>
      <c r="C189" s="2" t="str">
        <f t="shared" si="14"/>
        <v/>
      </c>
      <c r="D189" s="14" t="str">
        <f t="shared" si="17"/>
        <v/>
      </c>
      <c r="E189" s="15" t="str">
        <f>IF(AND($B189&lt;&gt;"",$B189&lt;=$G$4),$G188*C189*$D$6/360,IF(B189&lt;&gt;"",$G188*C189*$G$5/360,IF(AND(B188&lt;&gt;"",B188=$D$5),SUM($E$10:E188),"")))</f>
        <v/>
      </c>
      <c r="F189" s="16" t="str">
        <f t="shared" si="15"/>
        <v/>
      </c>
      <c r="G189" s="14" t="str">
        <f t="shared" si="16"/>
        <v/>
      </c>
    </row>
    <row r="190" spans="1:7" ht="16.5" customHeight="1">
      <c r="A190" s="3" t="str">
        <f t="shared" si="12"/>
        <v/>
      </c>
      <c r="B190" s="4" t="str">
        <f t="shared" si="13"/>
        <v/>
      </c>
      <c r="C190" s="2" t="str">
        <f t="shared" si="14"/>
        <v/>
      </c>
      <c r="D190" s="14" t="str">
        <f t="shared" si="17"/>
        <v/>
      </c>
      <c r="E190" s="15" t="str">
        <f>IF(AND($B190&lt;&gt;"",$B190&lt;=$G$4),$G189*C190*$D$6/360,IF(B190&lt;&gt;"",$G189*C190*$G$5/360,IF(AND(B189&lt;&gt;"",B189=$D$5),SUM($E$10:E189),"")))</f>
        <v/>
      </c>
      <c r="F190" s="16" t="str">
        <f t="shared" si="15"/>
        <v/>
      </c>
      <c r="G190" s="14" t="str">
        <f t="shared" si="16"/>
        <v/>
      </c>
    </row>
    <row r="191" spans="1:7" ht="16.5" customHeight="1">
      <c r="A191" s="3" t="str">
        <f t="shared" si="12"/>
        <v/>
      </c>
      <c r="B191" s="4" t="str">
        <f t="shared" si="13"/>
        <v/>
      </c>
      <c r="C191" s="2" t="str">
        <f t="shared" si="14"/>
        <v/>
      </c>
      <c r="D191" s="14" t="str">
        <f t="shared" si="17"/>
        <v/>
      </c>
      <c r="E191" s="15" t="str">
        <f>IF(AND($B191&lt;&gt;"",$B191&lt;=$G$4),$G190*C191*$D$6/360,IF(B191&lt;&gt;"",$G190*C191*$G$5/360,IF(AND(B190&lt;&gt;"",B190=$D$5),SUM($E$10:E190),"")))</f>
        <v/>
      </c>
      <c r="F191" s="16" t="str">
        <f t="shared" si="15"/>
        <v/>
      </c>
      <c r="G191" s="14" t="str">
        <f t="shared" si="16"/>
        <v/>
      </c>
    </row>
    <row r="192" spans="1:7" ht="16.5" customHeight="1">
      <c r="A192" s="3" t="str">
        <f t="shared" si="12"/>
        <v/>
      </c>
      <c r="B192" s="4" t="str">
        <f t="shared" si="13"/>
        <v/>
      </c>
      <c r="C192" s="2" t="str">
        <f t="shared" si="14"/>
        <v/>
      </c>
      <c r="D192" s="14" t="str">
        <f t="shared" si="17"/>
        <v/>
      </c>
      <c r="E192" s="15" t="str">
        <f>IF(AND($B192&lt;&gt;"",$B192&lt;=$G$4),$G191*C192*$D$6/360,IF(B192&lt;&gt;"",$G191*C192*$G$5/360,IF(AND(B191&lt;&gt;"",B191=$D$5),SUM($E$10:E191),"")))</f>
        <v/>
      </c>
      <c r="F192" s="16" t="str">
        <f t="shared" si="15"/>
        <v/>
      </c>
      <c r="G192" s="14" t="str">
        <f t="shared" si="16"/>
        <v/>
      </c>
    </row>
    <row r="193" spans="1:7" ht="16.5" customHeight="1">
      <c r="A193" s="3" t="str">
        <f t="shared" si="12"/>
        <v/>
      </c>
      <c r="B193" s="4" t="str">
        <f t="shared" si="13"/>
        <v/>
      </c>
      <c r="C193" s="2" t="str">
        <f t="shared" si="14"/>
        <v/>
      </c>
      <c r="D193" s="14" t="str">
        <f t="shared" si="17"/>
        <v/>
      </c>
      <c r="E193" s="15" t="str">
        <f>IF(AND($B193&lt;&gt;"",$B193&lt;=$G$4),$G192*C193*$D$6/360,IF(B193&lt;&gt;"",$G192*C193*$G$5/360,IF(AND(B192&lt;&gt;"",B192=$D$5),SUM($E$10:E192),"")))</f>
        <v/>
      </c>
      <c r="F193" s="16" t="str">
        <f t="shared" si="15"/>
        <v/>
      </c>
      <c r="G193" s="14" t="str">
        <f t="shared" si="16"/>
        <v/>
      </c>
    </row>
    <row r="194" spans="1:7" ht="16.5" customHeight="1">
      <c r="A194" s="3" t="str">
        <f t="shared" si="12"/>
        <v/>
      </c>
      <c r="B194" s="4" t="str">
        <f t="shared" si="13"/>
        <v/>
      </c>
      <c r="C194" s="2" t="str">
        <f t="shared" si="14"/>
        <v/>
      </c>
      <c r="D194" s="14" t="str">
        <f t="shared" si="17"/>
        <v/>
      </c>
      <c r="E194" s="15" t="str">
        <f>IF(AND($B194&lt;&gt;"",$B194&lt;=$G$4),$G193*C194*$D$6/360,IF(B194&lt;&gt;"",$G193*C194*$G$5/360,IF(AND(B193&lt;&gt;"",B193=$D$5),SUM($E$10:E193),"")))</f>
        <v/>
      </c>
      <c r="F194" s="16" t="str">
        <f t="shared" si="15"/>
        <v/>
      </c>
      <c r="G194" s="14" t="str">
        <f t="shared" si="16"/>
        <v/>
      </c>
    </row>
    <row r="195" spans="1:7" ht="16.5" customHeight="1">
      <c r="A195" s="3" t="str">
        <f t="shared" si="12"/>
        <v/>
      </c>
      <c r="B195" s="4" t="str">
        <f t="shared" si="13"/>
        <v/>
      </c>
      <c r="C195" s="2" t="str">
        <f t="shared" si="14"/>
        <v/>
      </c>
      <c r="D195" s="14" t="str">
        <f t="shared" si="17"/>
        <v/>
      </c>
      <c r="E195" s="15" t="str">
        <f>IF(AND($B195&lt;&gt;"",$B195&lt;=$G$4),$G194*C195*$D$6/360,IF(B195&lt;&gt;"",$G194*C195*$G$5/360,IF(AND(B194&lt;&gt;"",B194=$D$5),SUM($E$10:E194),"")))</f>
        <v/>
      </c>
      <c r="F195" s="16" t="str">
        <f t="shared" si="15"/>
        <v/>
      </c>
      <c r="G195" s="14" t="str">
        <f t="shared" si="16"/>
        <v/>
      </c>
    </row>
    <row r="196" spans="1:7" ht="16.5" customHeight="1">
      <c r="A196" s="3" t="str">
        <f t="shared" si="12"/>
        <v/>
      </c>
      <c r="B196" s="4" t="str">
        <f t="shared" si="13"/>
        <v/>
      </c>
      <c r="C196" s="2" t="str">
        <f t="shared" si="14"/>
        <v/>
      </c>
      <c r="D196" s="14" t="str">
        <f t="shared" ref="D196:D259" si="18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16" t="str">
        <f t="shared" si="15"/>
        <v/>
      </c>
      <c r="G196" s="14" t="str">
        <f t="shared" si="16"/>
        <v/>
      </c>
    </row>
    <row r="197" spans="1:7" ht="16.5" customHeight="1">
      <c r="A197" s="3" t="str">
        <f t="shared" si="12"/>
        <v/>
      </c>
      <c r="B197" s="4" t="str">
        <f t="shared" si="13"/>
        <v/>
      </c>
      <c r="C197" s="2" t="str">
        <f t="shared" si="14"/>
        <v/>
      </c>
      <c r="D197" s="14" t="str">
        <f t="shared" si="18"/>
        <v/>
      </c>
      <c r="E197" s="15" t="str">
        <f>IF(AND($B197&lt;&gt;"",$B197&lt;=$G$4),$G196*C197*$D$6/360,IF(B197&lt;&gt;"",$G196*C197*$G$5/360,IF(AND(B196&lt;&gt;"",B196=$D$5),SUM($E$10:E196),"")))</f>
        <v/>
      </c>
      <c r="F197" s="16" t="str">
        <f t="shared" si="15"/>
        <v/>
      </c>
      <c r="G197" s="14" t="str">
        <f t="shared" si="16"/>
        <v/>
      </c>
    </row>
    <row r="198" spans="1:7" ht="16.5" customHeight="1">
      <c r="A198" s="3" t="str">
        <f t="shared" si="12"/>
        <v/>
      </c>
      <c r="B198" s="4" t="str">
        <f t="shared" si="13"/>
        <v/>
      </c>
      <c r="C198" s="2" t="str">
        <f t="shared" si="14"/>
        <v/>
      </c>
      <c r="D198" s="14" t="str">
        <f t="shared" si="18"/>
        <v/>
      </c>
      <c r="E198" s="15" t="str">
        <f>IF(AND($B198&lt;&gt;"",$B198&lt;=$G$4),$G197*C198*$D$6/360,IF(B198&lt;&gt;"",$G197*C198*$G$5/360,IF(AND(B197&lt;&gt;"",B197=$D$5),SUM($E$10:E197),"")))</f>
        <v/>
      </c>
      <c r="F198" s="16" t="str">
        <f t="shared" si="15"/>
        <v/>
      </c>
      <c r="G198" s="14" t="str">
        <f t="shared" si="16"/>
        <v/>
      </c>
    </row>
    <row r="199" spans="1:7" ht="16.5" customHeight="1">
      <c r="A199" s="3" t="str">
        <f t="shared" si="12"/>
        <v/>
      </c>
      <c r="B199" s="4" t="str">
        <f t="shared" si="13"/>
        <v/>
      </c>
      <c r="C199" s="2" t="str">
        <f t="shared" si="14"/>
        <v/>
      </c>
      <c r="D199" s="14" t="str">
        <f t="shared" si="18"/>
        <v/>
      </c>
      <c r="E199" s="15" t="str">
        <f>IF(AND($B199&lt;&gt;"",$B199&lt;=$G$4),$G198*C199*$D$6/360,IF(B199&lt;&gt;"",$G198*C199*$G$5/360,IF(AND(B198&lt;&gt;"",B198=$D$5),SUM($E$10:E198),"")))</f>
        <v/>
      </c>
      <c r="F199" s="16" t="str">
        <f t="shared" si="15"/>
        <v/>
      </c>
      <c r="G199" s="14" t="str">
        <f t="shared" si="16"/>
        <v/>
      </c>
    </row>
    <row r="200" spans="1:7" ht="16.5" customHeight="1">
      <c r="A200" s="3" t="str">
        <f t="shared" si="12"/>
        <v/>
      </c>
      <c r="B200" s="4" t="str">
        <f t="shared" si="13"/>
        <v/>
      </c>
      <c r="C200" s="2" t="str">
        <f t="shared" si="14"/>
        <v/>
      </c>
      <c r="D200" s="14" t="str">
        <f t="shared" si="18"/>
        <v/>
      </c>
      <c r="E200" s="15" t="str">
        <f>IF(AND($B200&lt;&gt;"",$B200&lt;=$G$4),$G199*C200*$D$6/360,IF(B200&lt;&gt;"",$G199*C200*$G$5/360,IF(AND(B199&lt;&gt;"",B199=$D$5),SUM($E$10:E199),"")))</f>
        <v/>
      </c>
      <c r="F200" s="16" t="str">
        <f t="shared" si="15"/>
        <v/>
      </c>
      <c r="G200" s="14" t="str">
        <f t="shared" si="16"/>
        <v/>
      </c>
    </row>
    <row r="201" spans="1:7" ht="16.5" customHeight="1">
      <c r="A201" s="3" t="str">
        <f t="shared" si="12"/>
        <v/>
      </c>
      <c r="B201" s="4" t="str">
        <f t="shared" si="13"/>
        <v/>
      </c>
      <c r="C201" s="2" t="str">
        <f t="shared" si="14"/>
        <v/>
      </c>
      <c r="D201" s="14" t="str">
        <f t="shared" si="18"/>
        <v/>
      </c>
      <c r="E201" s="15" t="str">
        <f>IF(AND($B201&lt;&gt;"",$B201&lt;=$G$4),$G200*C201*$D$6/360,IF(B201&lt;&gt;"",$G200*C201*$G$5/360,IF(AND(B200&lt;&gt;"",B200=$D$5),SUM($E$10:E200),"")))</f>
        <v/>
      </c>
      <c r="F201" s="16" t="str">
        <f t="shared" si="15"/>
        <v/>
      </c>
      <c r="G201" s="14" t="str">
        <f t="shared" si="16"/>
        <v/>
      </c>
    </row>
    <row r="202" spans="1:7" ht="16.5" customHeight="1">
      <c r="A202" s="3" t="str">
        <f t="shared" si="12"/>
        <v/>
      </c>
      <c r="B202" s="4" t="str">
        <f t="shared" si="13"/>
        <v/>
      </c>
      <c r="C202" s="2" t="str">
        <f t="shared" si="14"/>
        <v/>
      </c>
      <c r="D202" s="14" t="str">
        <f t="shared" si="18"/>
        <v/>
      </c>
      <c r="E202" s="15" t="str">
        <f>IF(AND($B202&lt;&gt;"",$B202&lt;=$G$4),$G201*C202*$D$6/360,IF(B202&lt;&gt;"",$G201*C202*$G$5/360,IF(AND(B201&lt;&gt;"",B201=$D$5),SUM($E$10:E201),"")))</f>
        <v/>
      </c>
      <c r="F202" s="16" t="str">
        <f t="shared" si="15"/>
        <v/>
      </c>
      <c r="G202" s="14" t="str">
        <f t="shared" si="16"/>
        <v/>
      </c>
    </row>
    <row r="203" spans="1:7" ht="16.5" customHeight="1">
      <c r="A203" s="3" t="str">
        <f t="shared" ref="A203:A266" si="19">IF(B202&lt;$D$5,DATE(YEAR(A202),MONTH(A202)+1,DAY(A202)),IF(B202=$D$5,"Tổng",""))</f>
        <v/>
      </c>
      <c r="B203" s="4" t="str">
        <f t="shared" ref="B203:B266" si="20">IF(B202&lt;$D$5,B202+1,"")</f>
        <v/>
      </c>
      <c r="C203" s="2" t="str">
        <f t="shared" si="14"/>
        <v/>
      </c>
      <c r="D203" s="14" t="str">
        <f t="shared" si="18"/>
        <v/>
      </c>
      <c r="E203" s="15" t="str">
        <f>IF(AND($B203&lt;&gt;"",$B203&lt;=$G$4),$G202*C203*$D$6/360,IF(B203&lt;&gt;"",$G202*C203*$G$5/360,IF(AND(B202&lt;&gt;"",B202=$D$5),SUM($E$10:E202),"")))</f>
        <v/>
      </c>
      <c r="F203" s="16" t="str">
        <f t="shared" si="15"/>
        <v/>
      </c>
      <c r="G203" s="14" t="str">
        <f t="shared" si="16"/>
        <v/>
      </c>
    </row>
    <row r="204" spans="1:7" ht="16.5" customHeight="1">
      <c r="A204" s="3" t="str">
        <f t="shared" si="19"/>
        <v/>
      </c>
      <c r="B204" s="4" t="str">
        <f t="shared" si="20"/>
        <v/>
      </c>
      <c r="C204" s="2" t="str">
        <f t="shared" ref="C204:C267" si="21">IF(B204&lt;&gt;"",A204-A203,"")</f>
        <v/>
      </c>
      <c r="D204" s="14" t="str">
        <f t="shared" si="18"/>
        <v/>
      </c>
      <c r="E204" s="15" t="str">
        <f>IF(AND($B204&lt;&gt;"",$B204&lt;=$G$4),$G203*C204*$D$6/360,IF(B204&lt;&gt;"",$G203*C204*$G$5/360,IF(AND(B203&lt;&gt;"",B203=$D$5),SUM($E$10:E203),"")))</f>
        <v/>
      </c>
      <c r="F204" s="16" t="str">
        <f t="shared" si="15"/>
        <v/>
      </c>
      <c r="G204" s="14" t="str">
        <f t="shared" si="16"/>
        <v/>
      </c>
    </row>
    <row r="205" spans="1:7" ht="16.5" customHeight="1">
      <c r="A205" s="3" t="str">
        <f t="shared" si="19"/>
        <v/>
      </c>
      <c r="B205" s="4" t="str">
        <f t="shared" si="20"/>
        <v/>
      </c>
      <c r="C205" s="2" t="str">
        <f t="shared" si="21"/>
        <v/>
      </c>
      <c r="D205" s="14" t="str">
        <f t="shared" si="18"/>
        <v/>
      </c>
      <c r="E205" s="15" t="str">
        <f>IF(AND($B205&lt;&gt;"",$B205&lt;=$G$4),$G204*C205*$D$6/360,IF(B205&lt;&gt;"",$G204*C205*$G$5/360,IF(AND(B204&lt;&gt;"",B204=$D$5),SUM($E$10:E204),"")))</f>
        <v/>
      </c>
      <c r="F205" s="16" t="str">
        <f t="shared" ref="F205:F262" si="22">IF(D205&lt;&gt;"",D205+E205,"")</f>
        <v/>
      </c>
      <c r="G205" s="14" t="str">
        <f t="shared" ref="G205:G268" si="23">IF($B205&lt;&gt;"",G204-D205,"")</f>
        <v/>
      </c>
    </row>
    <row r="206" spans="1:7" ht="16.5" customHeight="1">
      <c r="A206" s="3" t="str">
        <f t="shared" si="19"/>
        <v/>
      </c>
      <c r="B206" s="4" t="str">
        <f t="shared" si="20"/>
        <v/>
      </c>
      <c r="C206" s="2" t="str">
        <f t="shared" si="21"/>
        <v/>
      </c>
      <c r="D206" s="14" t="str">
        <f t="shared" si="18"/>
        <v/>
      </c>
      <c r="E206" s="15" t="str">
        <f>IF(AND($B206&lt;&gt;"",$B206&lt;=$G$4),$G205*C206*$D$6/360,IF(B206&lt;&gt;"",$G205*C206*$G$5/360,IF(AND(B205&lt;&gt;"",B205=$D$5),SUM($E$10:E205),"")))</f>
        <v/>
      </c>
      <c r="F206" s="16" t="str">
        <f t="shared" si="22"/>
        <v/>
      </c>
      <c r="G206" s="14" t="str">
        <f t="shared" si="23"/>
        <v/>
      </c>
    </row>
    <row r="207" spans="1:7" ht="16.5" customHeight="1">
      <c r="A207" s="3" t="str">
        <f t="shared" si="19"/>
        <v/>
      </c>
      <c r="B207" s="4" t="str">
        <f t="shared" si="20"/>
        <v/>
      </c>
      <c r="C207" s="2" t="str">
        <f t="shared" si="21"/>
        <v/>
      </c>
      <c r="D207" s="14" t="str">
        <f t="shared" si="18"/>
        <v/>
      </c>
      <c r="E207" s="15" t="str">
        <f>IF(AND($B207&lt;&gt;"",$B207&lt;=$G$4),$G206*C207*$D$6/360,IF(B207&lt;&gt;"",$G206*C207*$G$5/360,IF(AND(B206&lt;&gt;"",B206=$D$5),SUM($E$10:E206),"")))</f>
        <v/>
      </c>
      <c r="F207" s="16" t="str">
        <f t="shared" si="22"/>
        <v/>
      </c>
      <c r="G207" s="14" t="str">
        <f t="shared" si="23"/>
        <v/>
      </c>
    </row>
    <row r="208" spans="1:7" ht="16.5" customHeight="1">
      <c r="A208" s="3" t="str">
        <f t="shared" si="19"/>
        <v/>
      </c>
      <c r="B208" s="4" t="str">
        <f t="shared" si="20"/>
        <v/>
      </c>
      <c r="C208" s="2" t="str">
        <f t="shared" si="21"/>
        <v/>
      </c>
      <c r="D208" s="14" t="str">
        <f t="shared" si="18"/>
        <v/>
      </c>
      <c r="E208" s="15" t="str">
        <f>IF(AND($B208&lt;&gt;"",$B208&lt;=$G$4),$G207*C208*$D$6/360,IF(B208&lt;&gt;"",$G207*C208*$G$5/360,IF(AND(B207&lt;&gt;"",B207=$D$5),SUM($E$10:E207),"")))</f>
        <v/>
      </c>
      <c r="F208" s="16" t="str">
        <f t="shared" si="22"/>
        <v/>
      </c>
      <c r="G208" s="14" t="str">
        <f t="shared" si="23"/>
        <v/>
      </c>
    </row>
    <row r="209" spans="1:7" ht="16.5" customHeight="1">
      <c r="A209" s="3" t="str">
        <f t="shared" si="19"/>
        <v/>
      </c>
      <c r="B209" s="4" t="str">
        <f t="shared" si="20"/>
        <v/>
      </c>
      <c r="C209" s="2" t="str">
        <f t="shared" si="21"/>
        <v/>
      </c>
      <c r="D209" s="14" t="str">
        <f t="shared" si="18"/>
        <v/>
      </c>
      <c r="E209" s="15" t="str">
        <f>IF(AND($B209&lt;&gt;"",$B209&lt;=$G$4),$G208*C209*$D$6/360,IF(B209&lt;&gt;"",$G208*C209*$G$5/360,IF(AND(B208&lt;&gt;"",B208=$D$5),SUM($E$10:E208),"")))</f>
        <v/>
      </c>
      <c r="F209" s="16" t="str">
        <f t="shared" si="22"/>
        <v/>
      </c>
      <c r="G209" s="14" t="str">
        <f t="shared" si="23"/>
        <v/>
      </c>
    </row>
    <row r="210" spans="1:7" ht="16.5" customHeight="1">
      <c r="A210" s="3" t="str">
        <f t="shared" si="19"/>
        <v/>
      </c>
      <c r="B210" s="4" t="str">
        <f t="shared" si="20"/>
        <v/>
      </c>
      <c r="C210" s="2" t="str">
        <f t="shared" si="21"/>
        <v/>
      </c>
      <c r="D210" s="14" t="str">
        <f t="shared" si="18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2"/>
        <v/>
      </c>
      <c r="G210" s="14" t="str">
        <f t="shared" si="23"/>
        <v/>
      </c>
    </row>
    <row r="211" spans="1:7" ht="16.5" customHeight="1">
      <c r="A211" s="3" t="str">
        <f t="shared" si="19"/>
        <v/>
      </c>
      <c r="B211" s="4" t="str">
        <f t="shared" si="20"/>
        <v/>
      </c>
      <c r="C211" s="2" t="str">
        <f t="shared" si="21"/>
        <v/>
      </c>
      <c r="D211" s="14" t="str">
        <f t="shared" si="18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2"/>
        <v/>
      </c>
      <c r="G211" s="14" t="str">
        <f t="shared" si="23"/>
        <v/>
      </c>
    </row>
    <row r="212" spans="1:7" ht="16.5" customHeight="1">
      <c r="A212" s="3" t="str">
        <f t="shared" si="19"/>
        <v/>
      </c>
      <c r="B212" s="4" t="str">
        <f t="shared" si="20"/>
        <v/>
      </c>
      <c r="C212" s="2" t="str">
        <f t="shared" si="21"/>
        <v/>
      </c>
      <c r="D212" s="14" t="str">
        <f t="shared" si="18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2"/>
        <v/>
      </c>
      <c r="G212" s="14" t="str">
        <f t="shared" si="23"/>
        <v/>
      </c>
    </row>
    <row r="213" spans="1:7" ht="16.5" customHeight="1">
      <c r="A213" s="3" t="str">
        <f t="shared" si="19"/>
        <v/>
      </c>
      <c r="B213" s="4" t="str">
        <f t="shared" si="20"/>
        <v/>
      </c>
      <c r="C213" s="2" t="str">
        <f t="shared" si="21"/>
        <v/>
      </c>
      <c r="D213" s="14" t="str">
        <f t="shared" si="18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2"/>
        <v/>
      </c>
      <c r="G213" s="14" t="str">
        <f t="shared" si="23"/>
        <v/>
      </c>
    </row>
    <row r="214" spans="1:7" ht="16.5" customHeight="1">
      <c r="A214" s="3" t="str">
        <f t="shared" si="19"/>
        <v/>
      </c>
      <c r="B214" s="4" t="str">
        <f t="shared" si="20"/>
        <v/>
      </c>
      <c r="C214" s="2" t="str">
        <f t="shared" si="21"/>
        <v/>
      </c>
      <c r="D214" s="14" t="str">
        <f t="shared" si="18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2"/>
        <v/>
      </c>
      <c r="G214" s="14" t="str">
        <f t="shared" si="23"/>
        <v/>
      </c>
    </row>
    <row r="215" spans="1:7" ht="16.5" customHeight="1">
      <c r="A215" s="3" t="str">
        <f t="shared" si="19"/>
        <v/>
      </c>
      <c r="B215" s="4" t="str">
        <f t="shared" si="20"/>
        <v/>
      </c>
      <c r="C215" s="2" t="str">
        <f t="shared" si="21"/>
        <v/>
      </c>
      <c r="D215" s="14" t="str">
        <f t="shared" si="18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2"/>
        <v/>
      </c>
      <c r="G215" s="14" t="str">
        <f t="shared" si="23"/>
        <v/>
      </c>
    </row>
    <row r="216" spans="1:7" ht="16.5" customHeight="1">
      <c r="A216" s="3" t="str">
        <f t="shared" si="19"/>
        <v/>
      </c>
      <c r="B216" s="4" t="str">
        <f t="shared" si="20"/>
        <v/>
      </c>
      <c r="C216" s="2" t="str">
        <f t="shared" si="21"/>
        <v/>
      </c>
      <c r="D216" s="14" t="str">
        <f t="shared" si="18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2"/>
        <v/>
      </c>
      <c r="G216" s="14" t="str">
        <f t="shared" si="23"/>
        <v/>
      </c>
    </row>
    <row r="217" spans="1:7" ht="16.5" customHeight="1">
      <c r="A217" s="3" t="str">
        <f t="shared" si="19"/>
        <v/>
      </c>
      <c r="B217" s="4" t="str">
        <f t="shared" si="20"/>
        <v/>
      </c>
      <c r="C217" s="2" t="str">
        <f t="shared" si="21"/>
        <v/>
      </c>
      <c r="D217" s="14" t="str">
        <f t="shared" si="18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2"/>
        <v/>
      </c>
      <c r="G217" s="14" t="str">
        <f t="shared" si="23"/>
        <v/>
      </c>
    </row>
    <row r="218" spans="1:7" ht="16.5" customHeight="1">
      <c r="A218" s="3" t="str">
        <f t="shared" si="19"/>
        <v/>
      </c>
      <c r="B218" s="4" t="str">
        <f t="shared" si="20"/>
        <v/>
      </c>
      <c r="C218" s="2" t="str">
        <f t="shared" si="21"/>
        <v/>
      </c>
      <c r="D218" s="14" t="str">
        <f t="shared" si="18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2"/>
        <v/>
      </c>
      <c r="G218" s="14" t="str">
        <f t="shared" si="23"/>
        <v/>
      </c>
    </row>
    <row r="219" spans="1:7" ht="16.5" customHeight="1">
      <c r="A219" s="3" t="str">
        <f t="shared" si="19"/>
        <v/>
      </c>
      <c r="B219" s="4" t="str">
        <f t="shared" si="20"/>
        <v/>
      </c>
      <c r="C219" s="2" t="str">
        <f t="shared" si="21"/>
        <v/>
      </c>
      <c r="D219" s="14" t="str">
        <f t="shared" si="18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2"/>
        <v/>
      </c>
      <c r="G219" s="14" t="str">
        <f t="shared" si="23"/>
        <v/>
      </c>
    </row>
    <row r="220" spans="1:7" ht="16.5" customHeight="1">
      <c r="A220" s="3" t="str">
        <f t="shared" si="19"/>
        <v/>
      </c>
      <c r="B220" s="4" t="str">
        <f t="shared" si="20"/>
        <v/>
      </c>
      <c r="C220" s="2" t="str">
        <f t="shared" si="21"/>
        <v/>
      </c>
      <c r="D220" s="14" t="str">
        <f t="shared" si="18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2"/>
        <v/>
      </c>
      <c r="G220" s="14" t="str">
        <f t="shared" si="23"/>
        <v/>
      </c>
    </row>
    <row r="221" spans="1:7" ht="16.5" customHeight="1">
      <c r="A221" s="3" t="str">
        <f t="shared" si="19"/>
        <v/>
      </c>
      <c r="B221" s="4" t="str">
        <f t="shared" si="20"/>
        <v/>
      </c>
      <c r="C221" s="2" t="str">
        <f t="shared" si="21"/>
        <v/>
      </c>
      <c r="D221" s="14" t="str">
        <f t="shared" si="18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2"/>
        <v/>
      </c>
      <c r="G221" s="14" t="str">
        <f t="shared" si="23"/>
        <v/>
      </c>
    </row>
    <row r="222" spans="1:7" ht="16.5" customHeight="1">
      <c r="A222" s="3" t="str">
        <f t="shared" si="19"/>
        <v/>
      </c>
      <c r="B222" s="4" t="str">
        <f t="shared" si="20"/>
        <v/>
      </c>
      <c r="C222" s="2" t="str">
        <f t="shared" si="21"/>
        <v/>
      </c>
      <c r="D222" s="14" t="str">
        <f t="shared" si="18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2"/>
        <v/>
      </c>
      <c r="G222" s="14" t="str">
        <f t="shared" si="23"/>
        <v/>
      </c>
    </row>
    <row r="223" spans="1:7" ht="16.5" customHeight="1">
      <c r="A223" s="3" t="str">
        <f t="shared" si="19"/>
        <v/>
      </c>
      <c r="B223" s="4" t="str">
        <f t="shared" si="20"/>
        <v/>
      </c>
      <c r="C223" s="2" t="str">
        <f t="shared" si="21"/>
        <v/>
      </c>
      <c r="D223" s="14" t="str">
        <f t="shared" si="18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2"/>
        <v/>
      </c>
      <c r="G223" s="14" t="str">
        <f t="shared" si="23"/>
        <v/>
      </c>
    </row>
    <row r="224" spans="1:7" ht="16.5" customHeight="1">
      <c r="A224" s="3" t="str">
        <f t="shared" si="19"/>
        <v/>
      </c>
      <c r="B224" s="4" t="str">
        <f t="shared" si="20"/>
        <v/>
      </c>
      <c r="C224" s="2" t="str">
        <f t="shared" si="21"/>
        <v/>
      </c>
      <c r="D224" s="14" t="str">
        <f t="shared" si="18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2"/>
        <v/>
      </c>
      <c r="G224" s="14" t="str">
        <f t="shared" si="23"/>
        <v/>
      </c>
    </row>
    <row r="225" spans="1:7" ht="16.5" customHeight="1">
      <c r="A225" s="3" t="str">
        <f t="shared" si="19"/>
        <v/>
      </c>
      <c r="B225" s="4" t="str">
        <f t="shared" si="20"/>
        <v/>
      </c>
      <c r="C225" s="2" t="str">
        <f t="shared" si="21"/>
        <v/>
      </c>
      <c r="D225" s="14" t="str">
        <f t="shared" si="18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2"/>
        <v/>
      </c>
      <c r="G225" s="14" t="str">
        <f t="shared" si="23"/>
        <v/>
      </c>
    </row>
    <row r="226" spans="1:7" ht="16.5" customHeight="1">
      <c r="A226" s="3" t="str">
        <f t="shared" si="19"/>
        <v/>
      </c>
      <c r="B226" s="4" t="str">
        <f t="shared" si="20"/>
        <v/>
      </c>
      <c r="C226" s="2" t="str">
        <f t="shared" si="21"/>
        <v/>
      </c>
      <c r="D226" s="14" t="str">
        <f t="shared" si="18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2"/>
        <v/>
      </c>
      <c r="G226" s="14" t="str">
        <f t="shared" si="23"/>
        <v/>
      </c>
    </row>
    <row r="227" spans="1:7" ht="16.5" customHeight="1">
      <c r="A227" s="3" t="str">
        <f t="shared" si="19"/>
        <v/>
      </c>
      <c r="B227" s="4" t="str">
        <f t="shared" si="20"/>
        <v/>
      </c>
      <c r="C227" s="2" t="str">
        <f t="shared" si="21"/>
        <v/>
      </c>
      <c r="D227" s="14" t="str">
        <f t="shared" si="18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2"/>
        <v/>
      </c>
      <c r="G227" s="14" t="str">
        <f t="shared" si="23"/>
        <v/>
      </c>
    </row>
    <row r="228" spans="1:7" ht="16.5" customHeight="1">
      <c r="A228" s="3" t="str">
        <f t="shared" si="19"/>
        <v/>
      </c>
      <c r="B228" s="4" t="str">
        <f t="shared" si="20"/>
        <v/>
      </c>
      <c r="C228" s="2" t="str">
        <f t="shared" si="21"/>
        <v/>
      </c>
      <c r="D228" s="14" t="str">
        <f t="shared" si="18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2"/>
        <v/>
      </c>
      <c r="G228" s="14" t="str">
        <f t="shared" si="23"/>
        <v/>
      </c>
    </row>
    <row r="229" spans="1:7" ht="16.5" customHeight="1">
      <c r="A229" s="3" t="str">
        <f t="shared" si="19"/>
        <v/>
      </c>
      <c r="B229" s="4" t="str">
        <f t="shared" si="20"/>
        <v/>
      </c>
      <c r="C229" s="2" t="str">
        <f t="shared" si="21"/>
        <v/>
      </c>
      <c r="D229" s="14" t="str">
        <f t="shared" si="18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2"/>
        <v/>
      </c>
      <c r="G229" s="14" t="str">
        <f t="shared" si="23"/>
        <v/>
      </c>
    </row>
    <row r="230" spans="1:7" ht="16.5" customHeight="1">
      <c r="A230" s="3" t="str">
        <f t="shared" si="19"/>
        <v/>
      </c>
      <c r="B230" s="4" t="str">
        <f t="shared" si="20"/>
        <v/>
      </c>
      <c r="C230" s="2" t="str">
        <f t="shared" si="21"/>
        <v/>
      </c>
      <c r="D230" s="14" t="str">
        <f t="shared" si="18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2"/>
        <v/>
      </c>
      <c r="G230" s="14" t="str">
        <f t="shared" si="23"/>
        <v/>
      </c>
    </row>
    <row r="231" spans="1:7" ht="16.5" customHeight="1">
      <c r="A231" s="3" t="str">
        <f t="shared" si="19"/>
        <v/>
      </c>
      <c r="B231" s="4" t="str">
        <f t="shared" si="20"/>
        <v/>
      </c>
      <c r="C231" s="2" t="str">
        <f t="shared" si="21"/>
        <v/>
      </c>
      <c r="D231" s="14" t="str">
        <f t="shared" si="18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2"/>
        <v/>
      </c>
      <c r="G231" s="14" t="str">
        <f t="shared" si="23"/>
        <v/>
      </c>
    </row>
    <row r="232" spans="1:7" ht="16.5" customHeight="1">
      <c r="A232" s="3" t="str">
        <f t="shared" si="19"/>
        <v/>
      </c>
      <c r="B232" s="4" t="str">
        <f t="shared" si="20"/>
        <v/>
      </c>
      <c r="C232" s="2" t="str">
        <f t="shared" si="21"/>
        <v/>
      </c>
      <c r="D232" s="14" t="str">
        <f t="shared" si="18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2"/>
        <v/>
      </c>
      <c r="G232" s="14" t="str">
        <f t="shared" si="23"/>
        <v/>
      </c>
    </row>
    <row r="233" spans="1:7" ht="16.5" customHeight="1">
      <c r="A233" s="3" t="str">
        <f t="shared" si="19"/>
        <v/>
      </c>
      <c r="B233" s="4" t="str">
        <f t="shared" si="20"/>
        <v/>
      </c>
      <c r="C233" s="2" t="str">
        <f t="shared" si="21"/>
        <v/>
      </c>
      <c r="D233" s="14" t="str">
        <f t="shared" si="18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2"/>
        <v/>
      </c>
      <c r="G233" s="14" t="str">
        <f t="shared" si="23"/>
        <v/>
      </c>
    </row>
    <row r="234" spans="1:7" ht="16.5" customHeight="1">
      <c r="A234" s="3" t="str">
        <f t="shared" si="19"/>
        <v/>
      </c>
      <c r="B234" s="4" t="str">
        <f t="shared" si="20"/>
        <v/>
      </c>
      <c r="C234" s="2" t="str">
        <f t="shared" si="21"/>
        <v/>
      </c>
      <c r="D234" s="14" t="str">
        <f t="shared" si="18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2"/>
        <v/>
      </c>
      <c r="G234" s="14" t="str">
        <f t="shared" si="23"/>
        <v/>
      </c>
    </row>
    <row r="235" spans="1:7" ht="16.5" customHeight="1">
      <c r="A235" s="3" t="str">
        <f t="shared" si="19"/>
        <v/>
      </c>
      <c r="B235" s="4" t="str">
        <f t="shared" si="20"/>
        <v/>
      </c>
      <c r="C235" s="2" t="str">
        <f t="shared" si="21"/>
        <v/>
      </c>
      <c r="D235" s="14" t="str">
        <f t="shared" si="18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2"/>
        <v/>
      </c>
      <c r="G235" s="14" t="str">
        <f t="shared" si="23"/>
        <v/>
      </c>
    </row>
    <row r="236" spans="1:7" ht="16.5" customHeight="1">
      <c r="A236" s="3" t="str">
        <f t="shared" si="19"/>
        <v/>
      </c>
      <c r="B236" s="4" t="str">
        <f t="shared" si="20"/>
        <v/>
      </c>
      <c r="C236" s="2" t="str">
        <f t="shared" si="21"/>
        <v/>
      </c>
      <c r="D236" s="14" t="str">
        <f t="shared" si="18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2"/>
        <v/>
      </c>
      <c r="G236" s="14" t="str">
        <f t="shared" si="23"/>
        <v/>
      </c>
    </row>
    <row r="237" spans="1:7" ht="16.5" customHeight="1">
      <c r="A237" s="3" t="str">
        <f t="shared" si="19"/>
        <v/>
      </c>
      <c r="B237" s="4" t="str">
        <f t="shared" si="20"/>
        <v/>
      </c>
      <c r="C237" s="2" t="str">
        <f t="shared" si="21"/>
        <v/>
      </c>
      <c r="D237" s="14" t="str">
        <f t="shared" si="18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2"/>
        <v/>
      </c>
      <c r="G237" s="14" t="str">
        <f t="shared" si="23"/>
        <v/>
      </c>
    </row>
    <row r="238" spans="1:7" ht="16.5" customHeight="1">
      <c r="A238" s="3" t="str">
        <f t="shared" si="19"/>
        <v/>
      </c>
      <c r="B238" s="4" t="str">
        <f t="shared" si="20"/>
        <v/>
      </c>
      <c r="C238" s="2" t="str">
        <f t="shared" si="21"/>
        <v/>
      </c>
      <c r="D238" s="14" t="str">
        <f t="shared" si="18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2"/>
        <v/>
      </c>
      <c r="G238" s="14" t="str">
        <f t="shared" si="23"/>
        <v/>
      </c>
    </row>
    <row r="239" spans="1:7" ht="16.5" customHeight="1">
      <c r="A239" s="3" t="str">
        <f t="shared" si="19"/>
        <v/>
      </c>
      <c r="B239" s="4" t="str">
        <f t="shared" si="20"/>
        <v/>
      </c>
      <c r="C239" s="2" t="str">
        <f t="shared" si="21"/>
        <v/>
      </c>
      <c r="D239" s="14" t="str">
        <f t="shared" si="18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2"/>
        <v/>
      </c>
      <c r="G239" s="14" t="str">
        <f t="shared" si="23"/>
        <v/>
      </c>
    </row>
    <row r="240" spans="1:7" ht="16.5" customHeight="1">
      <c r="A240" s="3" t="str">
        <f t="shared" si="19"/>
        <v/>
      </c>
      <c r="B240" s="4" t="str">
        <f t="shared" si="20"/>
        <v/>
      </c>
      <c r="C240" s="2" t="str">
        <f t="shared" si="21"/>
        <v/>
      </c>
      <c r="D240" s="14" t="str">
        <f t="shared" si="18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2"/>
        <v/>
      </c>
      <c r="G240" s="14" t="str">
        <f t="shared" si="23"/>
        <v/>
      </c>
    </row>
    <row r="241" spans="1:7" ht="16.5" customHeight="1">
      <c r="A241" s="3" t="str">
        <f t="shared" si="19"/>
        <v/>
      </c>
      <c r="B241" s="4" t="str">
        <f t="shared" si="20"/>
        <v/>
      </c>
      <c r="C241" s="2" t="str">
        <f t="shared" si="21"/>
        <v/>
      </c>
      <c r="D241" s="14" t="str">
        <f t="shared" si="18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2"/>
        <v/>
      </c>
      <c r="G241" s="14" t="str">
        <f t="shared" si="23"/>
        <v/>
      </c>
    </row>
    <row r="242" spans="1:7" ht="16.5" customHeight="1">
      <c r="A242" s="3" t="str">
        <f t="shared" si="19"/>
        <v/>
      </c>
      <c r="B242" s="4" t="str">
        <f t="shared" si="20"/>
        <v/>
      </c>
      <c r="C242" s="2" t="str">
        <f t="shared" si="21"/>
        <v/>
      </c>
      <c r="D242" s="14" t="str">
        <f t="shared" si="18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2"/>
        <v/>
      </c>
      <c r="G242" s="14" t="str">
        <f t="shared" si="23"/>
        <v/>
      </c>
    </row>
    <row r="243" spans="1:7" ht="16.5" customHeight="1">
      <c r="A243" s="3" t="str">
        <f t="shared" si="19"/>
        <v/>
      </c>
      <c r="B243" s="4" t="str">
        <f t="shared" si="20"/>
        <v/>
      </c>
      <c r="C243" s="2" t="str">
        <f t="shared" si="21"/>
        <v/>
      </c>
      <c r="D243" s="14" t="str">
        <f t="shared" si="18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2"/>
        <v/>
      </c>
      <c r="G243" s="14" t="str">
        <f t="shared" si="23"/>
        <v/>
      </c>
    </row>
    <row r="244" spans="1:7" ht="16.5" customHeight="1">
      <c r="A244" s="3" t="str">
        <f t="shared" si="19"/>
        <v/>
      </c>
      <c r="B244" s="4" t="str">
        <f t="shared" si="20"/>
        <v/>
      </c>
      <c r="C244" s="2" t="str">
        <f t="shared" si="21"/>
        <v/>
      </c>
      <c r="D244" s="14" t="str">
        <f t="shared" si="18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2"/>
        <v/>
      </c>
      <c r="G244" s="14" t="str">
        <f t="shared" si="23"/>
        <v/>
      </c>
    </row>
    <row r="245" spans="1:7" ht="16.5" customHeight="1">
      <c r="A245" s="3" t="str">
        <f t="shared" si="19"/>
        <v/>
      </c>
      <c r="B245" s="4" t="str">
        <f t="shared" si="20"/>
        <v/>
      </c>
      <c r="C245" s="2" t="str">
        <f t="shared" si="21"/>
        <v/>
      </c>
      <c r="D245" s="14" t="str">
        <f t="shared" si="18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2"/>
        <v/>
      </c>
      <c r="G245" s="14" t="str">
        <f t="shared" si="23"/>
        <v/>
      </c>
    </row>
    <row r="246" spans="1:7" ht="16.5" customHeight="1">
      <c r="A246" s="3" t="str">
        <f t="shared" si="19"/>
        <v/>
      </c>
      <c r="B246" s="4" t="str">
        <f t="shared" si="20"/>
        <v/>
      </c>
      <c r="C246" s="2" t="str">
        <f t="shared" si="21"/>
        <v/>
      </c>
      <c r="D246" s="14" t="str">
        <f t="shared" si="18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2"/>
        <v/>
      </c>
      <c r="G246" s="14" t="str">
        <f t="shared" si="23"/>
        <v/>
      </c>
    </row>
    <row r="247" spans="1:7" ht="16.5" customHeight="1">
      <c r="A247" s="3" t="str">
        <f t="shared" si="19"/>
        <v/>
      </c>
      <c r="B247" s="4" t="str">
        <f t="shared" si="20"/>
        <v/>
      </c>
      <c r="C247" s="2" t="str">
        <f t="shared" si="21"/>
        <v/>
      </c>
      <c r="D247" s="14" t="str">
        <f t="shared" si="18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2"/>
        <v/>
      </c>
      <c r="G247" s="14" t="str">
        <f t="shared" si="23"/>
        <v/>
      </c>
    </row>
    <row r="248" spans="1:7" ht="16.5" customHeight="1">
      <c r="A248" s="3" t="str">
        <f t="shared" si="19"/>
        <v/>
      </c>
      <c r="B248" s="4" t="str">
        <f t="shared" si="20"/>
        <v/>
      </c>
      <c r="C248" s="2" t="str">
        <f t="shared" si="21"/>
        <v/>
      </c>
      <c r="D248" s="14" t="str">
        <f t="shared" si="18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2"/>
        <v/>
      </c>
      <c r="G248" s="14" t="str">
        <f t="shared" si="23"/>
        <v/>
      </c>
    </row>
    <row r="249" spans="1:7" ht="16.5" customHeight="1">
      <c r="A249" s="3" t="str">
        <f t="shared" si="19"/>
        <v/>
      </c>
      <c r="B249" s="4" t="str">
        <f t="shared" si="20"/>
        <v/>
      </c>
      <c r="C249" s="2" t="str">
        <f t="shared" si="21"/>
        <v/>
      </c>
      <c r="D249" s="14" t="str">
        <f t="shared" si="18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2"/>
        <v/>
      </c>
      <c r="G249" s="14" t="str">
        <f t="shared" si="23"/>
        <v/>
      </c>
    </row>
    <row r="250" spans="1:7" ht="16.5" customHeight="1">
      <c r="A250" s="3" t="str">
        <f t="shared" si="19"/>
        <v/>
      </c>
      <c r="B250" s="4" t="str">
        <f t="shared" si="20"/>
        <v/>
      </c>
      <c r="C250" s="2" t="str">
        <f t="shared" si="21"/>
        <v/>
      </c>
      <c r="D250" s="14" t="str">
        <f t="shared" si="18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2"/>
        <v/>
      </c>
      <c r="G250" s="14" t="str">
        <f t="shared" si="23"/>
        <v/>
      </c>
    </row>
    <row r="251" spans="1:7" ht="16.5" customHeight="1">
      <c r="A251" s="17" t="str">
        <f t="shared" si="19"/>
        <v/>
      </c>
      <c r="B251" s="18" t="str">
        <f t="shared" si="20"/>
        <v/>
      </c>
      <c r="C251" s="6" t="str">
        <f t="shared" si="21"/>
        <v/>
      </c>
      <c r="D251" s="19" t="str">
        <f t="shared" si="18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2"/>
        <v/>
      </c>
      <c r="G251" s="19" t="str">
        <f t="shared" si="23"/>
        <v/>
      </c>
    </row>
    <row r="252" spans="1:7" ht="16.5" customHeight="1">
      <c r="A252" s="3" t="str">
        <f t="shared" si="19"/>
        <v/>
      </c>
      <c r="B252" s="4" t="str">
        <f t="shared" si="20"/>
        <v/>
      </c>
      <c r="C252" s="2" t="str">
        <f t="shared" si="21"/>
        <v/>
      </c>
      <c r="D252" s="14" t="str">
        <f t="shared" si="18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2"/>
        <v/>
      </c>
      <c r="G252" s="14" t="str">
        <f t="shared" si="23"/>
        <v/>
      </c>
    </row>
    <row r="253" spans="1:7" ht="16.5" customHeight="1">
      <c r="A253" s="3" t="str">
        <f t="shared" si="19"/>
        <v/>
      </c>
      <c r="B253" s="4" t="str">
        <f t="shared" si="20"/>
        <v/>
      </c>
      <c r="C253" s="2" t="str">
        <f t="shared" si="21"/>
        <v/>
      </c>
      <c r="D253" s="14" t="str">
        <f t="shared" si="18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2"/>
        <v/>
      </c>
      <c r="G253" s="14" t="str">
        <f t="shared" si="23"/>
        <v/>
      </c>
    </row>
    <row r="254" spans="1:7" ht="16.5" customHeight="1">
      <c r="A254" s="3" t="str">
        <f t="shared" si="19"/>
        <v/>
      </c>
      <c r="B254" s="4" t="str">
        <f t="shared" si="20"/>
        <v/>
      </c>
      <c r="C254" s="2" t="str">
        <f t="shared" si="21"/>
        <v/>
      </c>
      <c r="D254" s="14" t="str">
        <f t="shared" si="18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2"/>
        <v/>
      </c>
      <c r="G254" s="14" t="str">
        <f t="shared" si="23"/>
        <v/>
      </c>
    </row>
    <row r="255" spans="1:7" ht="16.5" customHeight="1">
      <c r="A255" s="3" t="str">
        <f t="shared" si="19"/>
        <v/>
      </c>
      <c r="B255" s="4" t="str">
        <f t="shared" si="20"/>
        <v/>
      </c>
      <c r="C255" s="2" t="str">
        <f t="shared" si="21"/>
        <v/>
      </c>
      <c r="D255" s="14" t="str">
        <f t="shared" si="18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2"/>
        <v/>
      </c>
      <c r="G255" s="14" t="str">
        <f t="shared" si="23"/>
        <v/>
      </c>
    </row>
    <row r="256" spans="1:7" ht="16.5" customHeight="1">
      <c r="A256" s="3" t="str">
        <f t="shared" si="19"/>
        <v/>
      </c>
      <c r="B256" s="4" t="str">
        <f t="shared" si="20"/>
        <v/>
      </c>
      <c r="C256" s="2" t="str">
        <f t="shared" si="21"/>
        <v/>
      </c>
      <c r="D256" s="14" t="str">
        <f t="shared" si="18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2"/>
        <v/>
      </c>
      <c r="G256" s="14" t="str">
        <f t="shared" si="23"/>
        <v/>
      </c>
    </row>
    <row r="257" spans="1:7" ht="16.5" customHeight="1">
      <c r="A257" s="3" t="str">
        <f t="shared" si="19"/>
        <v/>
      </c>
      <c r="B257" s="4" t="str">
        <f t="shared" si="20"/>
        <v/>
      </c>
      <c r="C257" s="2" t="str">
        <f t="shared" si="21"/>
        <v/>
      </c>
      <c r="D257" s="14" t="str">
        <f t="shared" si="18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2"/>
        <v/>
      </c>
      <c r="G257" s="14" t="str">
        <f t="shared" si="23"/>
        <v/>
      </c>
    </row>
    <row r="258" spans="1:7" ht="16.5" customHeight="1">
      <c r="A258" s="3" t="str">
        <f t="shared" si="19"/>
        <v/>
      </c>
      <c r="B258" s="4" t="str">
        <f t="shared" si="20"/>
        <v/>
      </c>
      <c r="C258" s="2" t="str">
        <f t="shared" si="21"/>
        <v/>
      </c>
      <c r="D258" s="14" t="str">
        <f t="shared" si="18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2"/>
        <v/>
      </c>
      <c r="G258" s="14" t="str">
        <f t="shared" si="23"/>
        <v/>
      </c>
    </row>
    <row r="259" spans="1:7" ht="16.5" customHeight="1">
      <c r="A259" s="3" t="str">
        <f t="shared" si="19"/>
        <v/>
      </c>
      <c r="B259" s="4" t="str">
        <f t="shared" si="20"/>
        <v/>
      </c>
      <c r="C259" s="2" t="str">
        <f t="shared" si="21"/>
        <v/>
      </c>
      <c r="D259" s="14" t="str">
        <f t="shared" si="18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2"/>
        <v/>
      </c>
      <c r="G259" s="14" t="str">
        <f t="shared" si="23"/>
        <v/>
      </c>
    </row>
    <row r="260" spans="1:7" ht="16.5" customHeight="1">
      <c r="A260" s="3" t="str">
        <f t="shared" si="19"/>
        <v/>
      </c>
      <c r="B260" s="4" t="str">
        <f t="shared" si="20"/>
        <v/>
      </c>
      <c r="C260" s="2" t="str">
        <f t="shared" si="21"/>
        <v/>
      </c>
      <c r="D260" s="14" t="str">
        <f t="shared" ref="D260:D300" si="24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2"/>
        <v/>
      </c>
      <c r="G260" s="14" t="str">
        <f t="shared" si="23"/>
        <v/>
      </c>
    </row>
    <row r="261" spans="1:7" ht="16.5" customHeight="1">
      <c r="A261" s="3" t="str">
        <f t="shared" si="19"/>
        <v/>
      </c>
      <c r="B261" s="4" t="str">
        <f t="shared" si="20"/>
        <v/>
      </c>
      <c r="C261" s="2" t="str">
        <f t="shared" si="21"/>
        <v/>
      </c>
      <c r="D261" s="14" t="str">
        <f t="shared" si="24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2"/>
        <v/>
      </c>
      <c r="G261" s="14" t="str">
        <f t="shared" si="23"/>
        <v/>
      </c>
    </row>
    <row r="262" spans="1:7" ht="16.5" customHeight="1">
      <c r="A262" s="3" t="str">
        <f t="shared" si="19"/>
        <v/>
      </c>
      <c r="B262" s="4" t="str">
        <f t="shared" si="20"/>
        <v/>
      </c>
      <c r="C262" s="2" t="str">
        <f t="shared" si="21"/>
        <v/>
      </c>
      <c r="D262" s="14" t="str">
        <f t="shared" si="24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2"/>
        <v/>
      </c>
      <c r="G262" s="14" t="str">
        <f t="shared" si="23"/>
        <v/>
      </c>
    </row>
    <row r="263" spans="1:7" ht="16.5" customHeight="1">
      <c r="A263" s="3" t="str">
        <f t="shared" si="19"/>
        <v/>
      </c>
      <c r="B263" s="4" t="str">
        <f t="shared" si="20"/>
        <v/>
      </c>
      <c r="C263" s="2" t="str">
        <f t="shared" si="21"/>
        <v/>
      </c>
      <c r="D263" s="14" t="str">
        <f t="shared" si="24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5">IF(B263&lt;&gt;"",D263+E263,"")</f>
        <v/>
      </c>
      <c r="G263" s="14" t="str">
        <f t="shared" si="23"/>
        <v/>
      </c>
    </row>
    <row r="264" spans="1:7" ht="16.5" customHeight="1">
      <c r="A264" s="3" t="str">
        <f t="shared" si="19"/>
        <v/>
      </c>
      <c r="B264" s="4" t="str">
        <f t="shared" si="20"/>
        <v/>
      </c>
      <c r="C264" s="2" t="str">
        <f t="shared" si="21"/>
        <v/>
      </c>
      <c r="D264" s="14" t="str">
        <f t="shared" si="24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5"/>
        <v/>
      </c>
      <c r="G264" s="14" t="str">
        <f t="shared" si="23"/>
        <v/>
      </c>
    </row>
    <row r="265" spans="1:7" ht="16.5" customHeight="1">
      <c r="A265" s="3" t="str">
        <f t="shared" si="19"/>
        <v/>
      </c>
      <c r="B265" s="4" t="str">
        <f t="shared" si="20"/>
        <v/>
      </c>
      <c r="C265" s="2" t="str">
        <f t="shared" si="21"/>
        <v/>
      </c>
      <c r="D265" s="14" t="str">
        <f t="shared" si="24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5"/>
        <v/>
      </c>
      <c r="G265" s="14" t="str">
        <f t="shared" si="23"/>
        <v/>
      </c>
    </row>
    <row r="266" spans="1:7" ht="16.5" customHeight="1">
      <c r="A266" s="3" t="str">
        <f t="shared" si="19"/>
        <v/>
      </c>
      <c r="B266" s="4" t="str">
        <f t="shared" si="20"/>
        <v/>
      </c>
      <c r="C266" s="2" t="str">
        <f t="shared" si="21"/>
        <v/>
      </c>
      <c r="D266" s="14" t="str">
        <f t="shared" si="24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5"/>
        <v/>
      </c>
      <c r="G266" s="14" t="str">
        <f t="shared" si="23"/>
        <v/>
      </c>
    </row>
    <row r="267" spans="1:7" ht="16.5" customHeight="1">
      <c r="A267" s="3" t="str">
        <f t="shared" ref="A267:A300" si="26">IF(B266&lt;$D$5,DATE(YEAR(A266),MONTH(A266)+1,DAY(A266)),IF(B266=$D$5,"Tổng",""))</f>
        <v/>
      </c>
      <c r="B267" s="4" t="str">
        <f t="shared" ref="B267:B300" si="27">IF(B266&lt;$D$5,B266+1,"")</f>
        <v/>
      </c>
      <c r="C267" s="2" t="str">
        <f t="shared" si="21"/>
        <v/>
      </c>
      <c r="D267" s="14" t="str">
        <f t="shared" si="24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5"/>
        <v/>
      </c>
      <c r="G267" s="14" t="str">
        <f t="shared" si="23"/>
        <v/>
      </c>
    </row>
    <row r="268" spans="1:7" ht="16.5" customHeight="1">
      <c r="A268" s="3" t="str">
        <f t="shared" si="26"/>
        <v/>
      </c>
      <c r="B268" s="4" t="str">
        <f t="shared" si="27"/>
        <v/>
      </c>
      <c r="C268" s="2" t="str">
        <f t="shared" ref="C268:C296" si="28">IF(B268&lt;&gt;"",A268-A267,"")</f>
        <v/>
      </c>
      <c r="D268" s="14" t="str">
        <f t="shared" si="24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5"/>
        <v/>
      </c>
      <c r="G268" s="14" t="str">
        <f t="shared" si="23"/>
        <v/>
      </c>
    </row>
    <row r="269" spans="1:7" ht="16.5" customHeight="1">
      <c r="A269" s="3" t="str">
        <f t="shared" si="26"/>
        <v/>
      </c>
      <c r="B269" s="4" t="str">
        <f t="shared" si="27"/>
        <v/>
      </c>
      <c r="C269" s="2" t="str">
        <f t="shared" si="28"/>
        <v/>
      </c>
      <c r="D269" s="14" t="str">
        <f t="shared" si="24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5"/>
        <v/>
      </c>
      <c r="G269" s="14" t="str">
        <f t="shared" ref="G269:G281" si="29">IF($B269&lt;&gt;"",G268-D269,"")</f>
        <v/>
      </c>
    </row>
    <row r="270" spans="1:7" ht="16.5" customHeight="1">
      <c r="A270" s="3" t="str">
        <f t="shared" si="26"/>
        <v/>
      </c>
      <c r="B270" s="4" t="str">
        <f t="shared" si="27"/>
        <v/>
      </c>
      <c r="C270" s="2" t="str">
        <f t="shared" si="28"/>
        <v/>
      </c>
      <c r="D270" s="14" t="str">
        <f t="shared" si="24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5"/>
        <v/>
      </c>
      <c r="G270" s="14" t="str">
        <f t="shared" si="29"/>
        <v/>
      </c>
    </row>
    <row r="271" spans="1:7" ht="16.5" customHeight="1">
      <c r="A271" s="3" t="str">
        <f t="shared" si="26"/>
        <v/>
      </c>
      <c r="B271" s="4" t="str">
        <f t="shared" si="27"/>
        <v/>
      </c>
      <c r="C271" s="2" t="str">
        <f t="shared" si="28"/>
        <v/>
      </c>
      <c r="D271" s="14" t="str">
        <f t="shared" si="24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5"/>
        <v/>
      </c>
      <c r="G271" s="14" t="str">
        <f t="shared" si="29"/>
        <v/>
      </c>
    </row>
    <row r="272" spans="1:7" ht="16.5" customHeight="1">
      <c r="A272" s="3" t="str">
        <f t="shared" si="26"/>
        <v/>
      </c>
      <c r="B272" s="4" t="str">
        <f t="shared" si="27"/>
        <v/>
      </c>
      <c r="C272" s="2" t="str">
        <f t="shared" si="28"/>
        <v/>
      </c>
      <c r="D272" s="14" t="str">
        <f t="shared" si="24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29"/>
        <v/>
      </c>
    </row>
    <row r="273" spans="1:7" ht="16.5" customHeight="1">
      <c r="A273" s="3" t="str">
        <f t="shared" si="26"/>
        <v/>
      </c>
      <c r="B273" s="4" t="str">
        <f t="shared" si="27"/>
        <v/>
      </c>
      <c r="C273" s="2" t="str">
        <f t="shared" si="28"/>
        <v/>
      </c>
      <c r="D273" s="14" t="str">
        <f t="shared" si="24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29"/>
        <v/>
      </c>
    </row>
    <row r="274" spans="1:7" ht="16.5" customHeight="1">
      <c r="A274" s="3" t="str">
        <f t="shared" si="26"/>
        <v/>
      </c>
      <c r="B274" s="4" t="str">
        <f t="shared" si="27"/>
        <v/>
      </c>
      <c r="C274" s="2" t="str">
        <f t="shared" si="28"/>
        <v/>
      </c>
      <c r="D274" s="14" t="str">
        <f t="shared" si="24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29"/>
        <v/>
      </c>
    </row>
    <row r="275" spans="1:7" ht="16.5" customHeight="1">
      <c r="A275" s="3" t="str">
        <f t="shared" si="26"/>
        <v/>
      </c>
      <c r="B275" s="4" t="str">
        <f t="shared" si="27"/>
        <v/>
      </c>
      <c r="C275" s="2" t="str">
        <f t="shared" si="28"/>
        <v/>
      </c>
      <c r="D275" s="14" t="str">
        <f t="shared" si="24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29"/>
        <v/>
      </c>
    </row>
    <row r="276" spans="1:7" ht="16.5" customHeight="1">
      <c r="A276" s="3" t="str">
        <f t="shared" si="26"/>
        <v/>
      </c>
      <c r="B276" s="4" t="str">
        <f t="shared" si="27"/>
        <v/>
      </c>
      <c r="C276" s="2" t="str">
        <f t="shared" si="28"/>
        <v/>
      </c>
      <c r="D276" s="14" t="str">
        <f t="shared" si="24"/>
        <v/>
      </c>
      <c r="G276" s="14" t="str">
        <f t="shared" si="29"/>
        <v/>
      </c>
    </row>
    <row r="277" spans="1:7" ht="16.5" customHeight="1">
      <c r="A277" s="3" t="str">
        <f t="shared" si="26"/>
        <v/>
      </c>
      <c r="B277" s="4" t="str">
        <f t="shared" si="27"/>
        <v/>
      </c>
      <c r="C277" s="2" t="str">
        <f t="shared" si="28"/>
        <v/>
      </c>
      <c r="D277" s="14" t="str">
        <f t="shared" si="24"/>
        <v/>
      </c>
      <c r="G277" s="14" t="str">
        <f t="shared" si="29"/>
        <v/>
      </c>
    </row>
    <row r="278" spans="1:7" ht="16.5" customHeight="1">
      <c r="A278" s="3" t="str">
        <f t="shared" si="26"/>
        <v/>
      </c>
      <c r="B278" s="4" t="str">
        <f t="shared" si="27"/>
        <v/>
      </c>
      <c r="C278" s="2" t="str">
        <f t="shared" si="28"/>
        <v/>
      </c>
      <c r="D278" s="14" t="str">
        <f t="shared" si="24"/>
        <v/>
      </c>
      <c r="G278" s="14" t="str">
        <f t="shared" si="29"/>
        <v/>
      </c>
    </row>
    <row r="279" spans="1:7" ht="16.5" customHeight="1">
      <c r="A279" s="3" t="str">
        <f t="shared" si="26"/>
        <v/>
      </c>
      <c r="B279" s="4" t="str">
        <f t="shared" si="27"/>
        <v/>
      </c>
      <c r="C279" s="2" t="str">
        <f t="shared" si="28"/>
        <v/>
      </c>
      <c r="D279" s="14" t="str">
        <f t="shared" si="24"/>
        <v/>
      </c>
      <c r="G279" s="14" t="str">
        <f t="shared" si="29"/>
        <v/>
      </c>
    </row>
    <row r="280" spans="1:7" ht="16.5" customHeight="1">
      <c r="A280" s="3" t="str">
        <f t="shared" si="26"/>
        <v/>
      </c>
      <c r="B280" s="4" t="str">
        <f t="shared" si="27"/>
        <v/>
      </c>
      <c r="C280" s="2" t="str">
        <f t="shared" si="28"/>
        <v/>
      </c>
      <c r="D280" s="14" t="str">
        <f t="shared" si="24"/>
        <v/>
      </c>
      <c r="G280" s="14" t="str">
        <f t="shared" si="29"/>
        <v/>
      </c>
    </row>
    <row r="281" spans="1:7" ht="16.5" customHeight="1">
      <c r="A281" s="3" t="str">
        <f t="shared" si="26"/>
        <v/>
      </c>
      <c r="B281" s="4" t="str">
        <f t="shared" si="27"/>
        <v/>
      </c>
      <c r="C281" s="2" t="str">
        <f t="shared" si="28"/>
        <v/>
      </c>
      <c r="D281" s="14" t="str">
        <f t="shared" si="24"/>
        <v/>
      </c>
      <c r="G281" s="14" t="str">
        <f t="shared" si="29"/>
        <v/>
      </c>
    </row>
    <row r="282" spans="1:7" ht="16.5" customHeight="1">
      <c r="A282" s="3" t="str">
        <f t="shared" si="26"/>
        <v/>
      </c>
      <c r="B282" s="4" t="str">
        <f t="shared" si="27"/>
        <v/>
      </c>
      <c r="C282" s="2" t="str">
        <f t="shared" si="28"/>
        <v/>
      </c>
      <c r="D282" s="14" t="str">
        <f t="shared" si="24"/>
        <v/>
      </c>
      <c r="G282" s="14" t="str">
        <f>IF($B282&lt;&gt;"",G281-D282,"")</f>
        <v/>
      </c>
    </row>
    <row r="283" spans="1:7" ht="16.5" customHeight="1">
      <c r="A283" s="3" t="str">
        <f t="shared" si="26"/>
        <v/>
      </c>
      <c r="B283" s="4" t="str">
        <f t="shared" si="27"/>
        <v/>
      </c>
      <c r="C283" s="2" t="str">
        <f t="shared" si="28"/>
        <v/>
      </c>
      <c r="D283" s="14" t="str">
        <f t="shared" si="24"/>
        <v/>
      </c>
      <c r="G283" s="14" t="str">
        <f t="shared" ref="G283:G296" si="30">IF($B283&lt;&gt;"",G282-D283,"")</f>
        <v/>
      </c>
    </row>
    <row r="284" spans="1:7" ht="16.5" customHeight="1">
      <c r="A284" s="3" t="str">
        <f t="shared" si="26"/>
        <v/>
      </c>
      <c r="B284" s="4" t="str">
        <f t="shared" si="27"/>
        <v/>
      </c>
      <c r="C284" s="2" t="str">
        <f t="shared" si="28"/>
        <v/>
      </c>
      <c r="D284" s="14" t="str">
        <f t="shared" si="24"/>
        <v/>
      </c>
      <c r="G284" s="14" t="str">
        <f t="shared" si="30"/>
        <v/>
      </c>
    </row>
    <row r="285" spans="1:7" ht="16.5" customHeight="1">
      <c r="A285" s="3" t="str">
        <f t="shared" si="26"/>
        <v/>
      </c>
      <c r="B285" s="4" t="str">
        <f t="shared" si="27"/>
        <v/>
      </c>
      <c r="C285" s="2" t="str">
        <f t="shared" si="28"/>
        <v/>
      </c>
      <c r="D285" s="14" t="str">
        <f t="shared" si="24"/>
        <v/>
      </c>
      <c r="G285" s="14" t="str">
        <f t="shared" si="30"/>
        <v/>
      </c>
    </row>
    <row r="286" spans="1:7" ht="16.5" customHeight="1">
      <c r="A286" s="3" t="str">
        <f t="shared" si="26"/>
        <v/>
      </c>
      <c r="B286" s="4" t="str">
        <f t="shared" si="27"/>
        <v/>
      </c>
      <c r="C286" s="2" t="str">
        <f t="shared" si="28"/>
        <v/>
      </c>
      <c r="D286" s="14" t="str">
        <f t="shared" si="24"/>
        <v/>
      </c>
      <c r="G286" s="14" t="str">
        <f t="shared" si="30"/>
        <v/>
      </c>
    </row>
    <row r="287" spans="1:7" ht="16.5" customHeight="1">
      <c r="A287" s="3" t="str">
        <f t="shared" si="26"/>
        <v/>
      </c>
      <c r="B287" s="4" t="str">
        <f t="shared" si="27"/>
        <v/>
      </c>
      <c r="C287" s="2" t="str">
        <f t="shared" si="28"/>
        <v/>
      </c>
      <c r="D287" s="14" t="str">
        <f t="shared" si="24"/>
        <v/>
      </c>
      <c r="G287" s="14" t="str">
        <f t="shared" si="30"/>
        <v/>
      </c>
    </row>
    <row r="288" spans="1:7" ht="16.5" customHeight="1">
      <c r="A288" s="3" t="str">
        <f t="shared" si="26"/>
        <v/>
      </c>
      <c r="B288" s="4" t="str">
        <f t="shared" si="27"/>
        <v/>
      </c>
      <c r="C288" s="2" t="str">
        <f t="shared" si="28"/>
        <v/>
      </c>
      <c r="D288" s="14" t="str">
        <f t="shared" si="24"/>
        <v/>
      </c>
      <c r="G288" s="14" t="str">
        <f t="shared" si="30"/>
        <v/>
      </c>
    </row>
    <row r="289" spans="1:7" ht="16.5" customHeight="1">
      <c r="A289" s="3" t="str">
        <f t="shared" si="26"/>
        <v/>
      </c>
      <c r="B289" s="4" t="str">
        <f t="shared" si="27"/>
        <v/>
      </c>
      <c r="C289" s="2" t="str">
        <f t="shared" si="28"/>
        <v/>
      </c>
      <c r="D289" s="14" t="str">
        <f t="shared" si="24"/>
        <v/>
      </c>
      <c r="G289" s="14" t="str">
        <f t="shared" si="30"/>
        <v/>
      </c>
    </row>
    <row r="290" spans="1:7" ht="16.5" customHeight="1">
      <c r="A290" s="3" t="str">
        <f t="shared" si="26"/>
        <v/>
      </c>
      <c r="B290" s="4" t="str">
        <f t="shared" si="27"/>
        <v/>
      </c>
      <c r="C290" s="2" t="str">
        <f t="shared" si="28"/>
        <v/>
      </c>
      <c r="D290" s="14" t="str">
        <f t="shared" si="24"/>
        <v/>
      </c>
      <c r="G290" s="14" t="str">
        <f t="shared" si="30"/>
        <v/>
      </c>
    </row>
    <row r="291" spans="1:7" ht="16.5" customHeight="1">
      <c r="A291" s="3" t="str">
        <f t="shared" si="26"/>
        <v/>
      </c>
      <c r="B291" s="4" t="str">
        <f t="shared" si="27"/>
        <v/>
      </c>
      <c r="C291" s="2" t="str">
        <f t="shared" si="28"/>
        <v/>
      </c>
      <c r="D291" s="14" t="str">
        <f t="shared" si="24"/>
        <v/>
      </c>
      <c r="G291" s="14" t="str">
        <f t="shared" si="30"/>
        <v/>
      </c>
    </row>
    <row r="292" spans="1:7" ht="16.5" customHeight="1">
      <c r="A292" s="3" t="str">
        <f t="shared" si="26"/>
        <v/>
      </c>
      <c r="B292" s="4" t="str">
        <f t="shared" si="27"/>
        <v/>
      </c>
      <c r="C292" s="2" t="str">
        <f t="shared" si="28"/>
        <v/>
      </c>
      <c r="D292" s="14" t="str">
        <f t="shared" si="24"/>
        <v/>
      </c>
      <c r="G292" s="14" t="str">
        <f t="shared" si="30"/>
        <v/>
      </c>
    </row>
    <row r="293" spans="1:7" ht="16.5" customHeight="1">
      <c r="A293" s="3" t="str">
        <f t="shared" si="26"/>
        <v/>
      </c>
      <c r="B293" s="4" t="str">
        <f t="shared" si="27"/>
        <v/>
      </c>
      <c r="C293" s="2" t="str">
        <f t="shared" si="28"/>
        <v/>
      </c>
      <c r="D293" s="14" t="str">
        <f t="shared" si="24"/>
        <v/>
      </c>
      <c r="G293" s="14" t="str">
        <f t="shared" si="30"/>
        <v/>
      </c>
    </row>
    <row r="294" spans="1:7" ht="16.5" customHeight="1">
      <c r="A294" s="3" t="str">
        <f t="shared" si="26"/>
        <v/>
      </c>
      <c r="B294" s="4" t="str">
        <f t="shared" si="27"/>
        <v/>
      </c>
      <c r="C294" s="2" t="str">
        <f t="shared" si="28"/>
        <v/>
      </c>
      <c r="D294" s="14" t="str">
        <f t="shared" si="24"/>
        <v/>
      </c>
      <c r="G294" s="14" t="str">
        <f t="shared" si="30"/>
        <v/>
      </c>
    </row>
    <row r="295" spans="1:7" ht="16.5" customHeight="1">
      <c r="A295" s="3" t="str">
        <f t="shared" si="26"/>
        <v/>
      </c>
      <c r="B295" s="4" t="str">
        <f t="shared" si="27"/>
        <v/>
      </c>
      <c r="C295" s="2" t="str">
        <f t="shared" si="28"/>
        <v/>
      </c>
      <c r="D295" s="14" t="str">
        <f t="shared" si="24"/>
        <v/>
      </c>
      <c r="G295" s="14" t="str">
        <f t="shared" si="30"/>
        <v/>
      </c>
    </row>
    <row r="296" spans="1:7" ht="16.5" customHeight="1">
      <c r="A296" s="3" t="str">
        <f t="shared" si="26"/>
        <v/>
      </c>
      <c r="B296" s="4" t="str">
        <f t="shared" si="27"/>
        <v/>
      </c>
      <c r="C296" s="2" t="str">
        <f t="shared" si="28"/>
        <v/>
      </c>
      <c r="D296" s="14" t="str">
        <f t="shared" si="24"/>
        <v/>
      </c>
      <c r="G296" s="14" t="str">
        <f t="shared" si="30"/>
        <v/>
      </c>
    </row>
    <row r="297" spans="1:7" ht="16.5" customHeight="1">
      <c r="A297" s="3" t="str">
        <f t="shared" si="26"/>
        <v/>
      </c>
      <c r="B297" s="4" t="str">
        <f t="shared" si="27"/>
        <v/>
      </c>
      <c r="C297" s="2" t="str">
        <f>IF(B297&lt;&gt;"",A297-A296,"")</f>
        <v/>
      </c>
      <c r="D297" s="14" t="str">
        <f t="shared" si="24"/>
        <v/>
      </c>
    </row>
    <row r="298" spans="1:7" ht="16.5" customHeight="1">
      <c r="A298" s="3" t="str">
        <f t="shared" si="26"/>
        <v/>
      </c>
      <c r="B298" s="4" t="str">
        <f t="shared" si="27"/>
        <v/>
      </c>
      <c r="C298" s="2" t="str">
        <f t="shared" ref="C298:C300" si="31">IF(B298&lt;&gt;"",A298-A297,"")</f>
        <v/>
      </c>
      <c r="D298" s="14" t="str">
        <f t="shared" si="24"/>
        <v/>
      </c>
    </row>
    <row r="299" spans="1:7" ht="16.5" customHeight="1">
      <c r="A299" s="3" t="str">
        <f t="shared" si="26"/>
        <v/>
      </c>
      <c r="B299" s="4" t="str">
        <f t="shared" si="27"/>
        <v/>
      </c>
      <c r="C299" s="2" t="str">
        <f t="shared" si="31"/>
        <v/>
      </c>
      <c r="D299" s="14" t="str">
        <f t="shared" si="24"/>
        <v/>
      </c>
    </row>
    <row r="300" spans="1:7" ht="16.5" customHeight="1">
      <c r="A300" s="3" t="str">
        <f t="shared" si="26"/>
        <v/>
      </c>
      <c r="B300" s="4" t="str">
        <f t="shared" si="27"/>
        <v/>
      </c>
      <c r="C300" s="2" t="str">
        <f t="shared" si="31"/>
        <v/>
      </c>
      <c r="D300" s="14" t="str">
        <f t="shared" si="24"/>
        <v/>
      </c>
    </row>
  </sheetData>
  <mergeCells count="13">
    <mergeCell ref="A8:F8"/>
    <mergeCell ref="A1:G1"/>
    <mergeCell ref="A2:C2"/>
    <mergeCell ref="D2:G2"/>
    <mergeCell ref="A3:C3"/>
    <mergeCell ref="E3:G3"/>
    <mergeCell ref="A4:C4"/>
    <mergeCell ref="E4:F4"/>
    <mergeCell ref="A5:C5"/>
    <mergeCell ref="E5:F5"/>
    <mergeCell ref="A6:C6"/>
    <mergeCell ref="E6:F6"/>
    <mergeCell ref="E7:F7"/>
  </mergeCells>
  <dataValidations count="1">
    <dataValidation type="list" allowBlank="1" showInputMessage="1" showErrorMessage="1" sqref="D5" xr:uid="{00000000-0002-0000-0D00-000000000000}">
      <formula1>$L$5:$L$12</formula1>
    </dataValidation>
  </dataValidations>
  <pageMargins left="0.54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32DC-6188-4F9E-9A5A-C8AB952BFC54}">
  <sheetPr codeName="Sheet33"/>
  <dimension ref="A1:L300"/>
  <sheetViews>
    <sheetView workbookViewId="0">
      <selection activeCell="I14" sqref="I14"/>
    </sheetView>
  </sheetViews>
  <sheetFormatPr defaultColWidth="9.140625" defaultRowHeight="16.5" customHeight="1"/>
  <cols>
    <col min="1" max="1" width="12.7109375" style="3" customWidth="1"/>
    <col min="2" max="2" width="9.7109375" style="4" customWidth="1"/>
    <col min="3" max="3" width="8.140625" style="2" bestFit="1" customWidth="1"/>
    <col min="4" max="4" width="15.7109375" style="1" customWidth="1"/>
    <col min="5" max="5" width="14.28515625" style="5" bestFit="1" customWidth="1"/>
    <col min="6" max="6" width="14.28515625" style="4" bestFit="1" customWidth="1"/>
    <col min="7" max="7" width="13.7109375" style="1" customWidth="1"/>
    <col min="8" max="8" width="9.140625" style="1"/>
    <col min="9" max="9" width="9.85546875" style="1" bestFit="1" customWidth="1"/>
    <col min="10" max="10" width="13.85546875" style="54" bestFit="1" customWidth="1"/>
    <col min="11" max="11" width="12.85546875" style="1" customWidth="1"/>
    <col min="12" max="12" width="3.28515625" style="125" customWidth="1"/>
    <col min="13" max="16384" width="9.140625" style="1"/>
  </cols>
  <sheetData>
    <row r="1" spans="1:12" ht="16.5" customHeight="1">
      <c r="A1" s="778" t="s">
        <v>9</v>
      </c>
      <c r="B1" s="778"/>
      <c r="C1" s="778"/>
      <c r="D1" s="778"/>
      <c r="E1" s="778"/>
      <c r="F1" s="778"/>
      <c r="G1" s="778"/>
    </row>
    <row r="2" spans="1:12" ht="16.5" customHeight="1">
      <c r="A2" s="779" t="s">
        <v>15</v>
      </c>
      <c r="B2" s="779"/>
      <c r="C2" s="779"/>
      <c r="D2" s="780"/>
      <c r="E2" s="780"/>
      <c r="F2" s="780"/>
      <c r="G2" s="780"/>
    </row>
    <row r="3" spans="1:12" ht="16.5" customHeight="1">
      <c r="A3" s="781" t="s">
        <v>36</v>
      </c>
      <c r="B3" s="781"/>
      <c r="C3" s="781"/>
      <c r="D3" s="70">
        <f>'Thuế chấp'!$D$3</f>
        <v>846040000</v>
      </c>
      <c r="E3" s="782"/>
      <c r="F3" s="782"/>
      <c r="G3" s="782"/>
    </row>
    <row r="4" spans="1:12" ht="16.5" customHeight="1">
      <c r="A4" s="776" t="s">
        <v>8</v>
      </c>
      <c r="B4" s="776"/>
      <c r="C4" s="776"/>
      <c r="D4" s="123">
        <f>'Thuế chấp'!$D$4</f>
        <v>761436000</v>
      </c>
      <c r="E4" s="777" t="s">
        <v>12</v>
      </c>
      <c r="F4" s="777"/>
      <c r="G4" s="24">
        <v>12</v>
      </c>
    </row>
    <row r="5" spans="1:12" ht="16.5" customHeight="1">
      <c r="A5" s="776" t="s">
        <v>7</v>
      </c>
      <c r="B5" s="776"/>
      <c r="C5" s="776"/>
      <c r="D5" s="124">
        <v>96</v>
      </c>
      <c r="E5" s="777" t="s">
        <v>11</v>
      </c>
      <c r="F5" s="777"/>
      <c r="G5" s="25">
        <v>0.11</v>
      </c>
      <c r="L5" s="125">
        <v>12</v>
      </c>
    </row>
    <row r="6" spans="1:12" ht="16.5" customHeight="1">
      <c r="A6" s="776" t="s">
        <v>6</v>
      </c>
      <c r="B6" s="776"/>
      <c r="C6" s="776"/>
      <c r="D6" s="58">
        <f>BG03Y!D6</f>
        <v>6.9000000000000006E-2</v>
      </c>
      <c r="E6" s="777" t="s">
        <v>10</v>
      </c>
      <c r="F6" s="777"/>
      <c r="G6" s="69">
        <f ca="1">'Thuế chấp'!G6</f>
        <v>45958</v>
      </c>
      <c r="L6" s="125">
        <v>24</v>
      </c>
    </row>
    <row r="7" spans="1:12" ht="16.5" customHeight="1">
      <c r="A7" s="28"/>
      <c r="B7" s="29"/>
      <c r="C7" s="30"/>
      <c r="D7" s="31"/>
      <c r="E7" s="964" t="s">
        <v>13</v>
      </c>
      <c r="F7" s="965"/>
      <c r="G7" s="124"/>
      <c r="L7" s="125">
        <v>36</v>
      </c>
    </row>
    <row r="8" spans="1:12" ht="16.5" customHeight="1">
      <c r="A8" s="788">
        <f>D5</f>
        <v>96</v>
      </c>
      <c r="B8" s="788"/>
      <c r="C8" s="788"/>
      <c r="D8" s="788"/>
      <c r="E8" s="788"/>
      <c r="F8" s="788"/>
      <c r="G8" s="166" t="s">
        <v>138</v>
      </c>
      <c r="L8" s="125">
        <v>48</v>
      </c>
    </row>
    <row r="9" spans="1:12" s="6" customFormat="1" ht="16.5" customHeight="1">
      <c r="A9" s="22" t="s">
        <v>2</v>
      </c>
      <c r="B9" s="23" t="s">
        <v>0</v>
      </c>
      <c r="C9" s="23" t="s">
        <v>1</v>
      </c>
      <c r="D9" s="23" t="s">
        <v>3</v>
      </c>
      <c r="E9" s="22" t="s">
        <v>4</v>
      </c>
      <c r="F9" s="47" t="s">
        <v>14</v>
      </c>
      <c r="G9" s="23" t="s">
        <v>5</v>
      </c>
      <c r="J9" s="138"/>
      <c r="L9" s="126">
        <v>60</v>
      </c>
    </row>
    <row r="10" spans="1:12" ht="16.5" customHeight="1">
      <c r="A10" s="7">
        <f ca="1">$G$6</f>
        <v>45958</v>
      </c>
      <c r="B10" s="8">
        <v>0</v>
      </c>
      <c r="C10" s="9"/>
      <c r="D10" s="10"/>
      <c r="E10" s="11"/>
      <c r="F10" s="48"/>
      <c r="G10" s="12">
        <f>$D4-D10</f>
        <v>761436000</v>
      </c>
      <c r="J10" s="56"/>
      <c r="K10" s="54"/>
      <c r="L10" s="125">
        <v>72</v>
      </c>
    </row>
    <row r="11" spans="1:12" ht="16.5" customHeight="1">
      <c r="A11" s="7">
        <f t="shared" ref="A11:A74" ca="1" si="0">IF(B10&lt;$D$5,DATE(YEAR(A10),MONTH(A10)+1,DAY(A10)),IF(B10=$D$5,"Tổng",""))</f>
        <v>45989</v>
      </c>
      <c r="B11" s="8">
        <f t="shared" ref="B11:B74" si="1">IF(B10&lt;$D$5,B10+1,"")</f>
        <v>1</v>
      </c>
      <c r="C11" s="9">
        <f ca="1">IF(B11&lt;&gt;"",A11-A10,"")</f>
        <v>31</v>
      </c>
      <c r="D11" s="12">
        <f>IF($B10&lt;$D$5,IF(B10&lt;$G$7,0,$D$4/($D$5-$G$7)),IF($B10=$D$5,$D$4,""))</f>
        <v>7931625</v>
      </c>
      <c r="E11" s="13">
        <f ca="1">IF(AND($B11&lt;&gt;"",$B11&lt;=$G$4),$G10*C11*$D$6/360,IF(B11&lt;&gt;"",$G10*C11*$G$5/360,IF(AND(B10&lt;&gt;"",B10=$D$5),SUM($E$10:E10),"")))</f>
        <v>4524198.9000000004</v>
      </c>
      <c r="F11" s="49">
        <f ca="1">IF(D11&lt;&gt;"",D11+E11,"")</f>
        <v>12455823.9</v>
      </c>
      <c r="G11" s="12">
        <f>IF($B11&lt;&gt;"",G10-D11,"")</f>
        <v>753504375</v>
      </c>
      <c r="I11" s="14"/>
      <c r="L11" s="125">
        <v>84</v>
      </c>
    </row>
    <row r="12" spans="1:12" ht="16.5" customHeight="1">
      <c r="A12" s="7">
        <f t="shared" ca="1" si="0"/>
        <v>46019</v>
      </c>
      <c r="B12" s="8">
        <f t="shared" si="1"/>
        <v>2</v>
      </c>
      <c r="C12" s="9">
        <f t="shared" ref="C12:C75" ca="1" si="2">IF(B12&lt;&gt;"",A12-A11,"")</f>
        <v>30</v>
      </c>
      <c r="D12" s="12">
        <f>IF($B11&lt;$D$5,IF(B11&lt;$G$7,0,$D$4/($D$5-$G$7)),IF($B11=$D$5,$D$4,""))</f>
        <v>7931625</v>
      </c>
      <c r="E12" s="13">
        <f ca="1">IF(AND($B12&lt;&gt;"",$B12&lt;=$G$4),$G11*C12*$D$6/360,IF(B12&lt;&gt;"",$G11*C12*$G$5/360,IF(AND(B11&lt;&gt;"",B11=$D$5),SUM($E$10:E11),"")))</f>
        <v>4332650.1562500009</v>
      </c>
      <c r="F12" s="49">
        <f ca="1">IF(D12&lt;&gt;"",D12+E12,"")</f>
        <v>12264275.15625</v>
      </c>
      <c r="G12" s="12">
        <f>IF($B12&lt;&gt;"",G11-D12,"")</f>
        <v>745572750</v>
      </c>
      <c r="L12" s="125">
        <v>96</v>
      </c>
    </row>
    <row r="13" spans="1:12" ht="16.5" customHeight="1">
      <c r="A13" s="7">
        <f t="shared" ca="1" si="0"/>
        <v>46050</v>
      </c>
      <c r="B13" s="8">
        <f t="shared" si="1"/>
        <v>3</v>
      </c>
      <c r="C13" s="9">
        <f t="shared" ca="1" si="2"/>
        <v>31</v>
      </c>
      <c r="D13" s="12">
        <f>IF($B12&lt;$D$5,IF(B12&lt;$G$7,0,$D$4/($D$5-$G$7)),IF($B12=$D$5,$D$4,""))</f>
        <v>7931625</v>
      </c>
      <c r="E13" s="13">
        <f ca="1">IF(AND($B13&lt;&gt;"",$B13&lt;=$G$4),$G12*C13*$D$6/360,IF(B13&lt;&gt;"",$G12*C13*$G$5/360,IF(AND(B12&lt;&gt;"",B12=$D$5),SUM($E$10:E12),"")))</f>
        <v>4429944.7562500006</v>
      </c>
      <c r="F13" s="49">
        <f t="shared" ref="F13:F76" ca="1" si="3">IF(D13&lt;&gt;"",D13+E13,"")</f>
        <v>12361569.756250001</v>
      </c>
      <c r="G13" s="12">
        <f t="shared" ref="G13:G76" si="4">IF($B13&lt;&gt;"",G12-D13,"")</f>
        <v>737641125</v>
      </c>
    </row>
    <row r="14" spans="1:12" ht="16.5" customHeight="1">
      <c r="A14" s="7">
        <f t="shared" ca="1" si="0"/>
        <v>46081</v>
      </c>
      <c r="B14" s="8">
        <f t="shared" si="1"/>
        <v>4</v>
      </c>
      <c r="C14" s="9">
        <f t="shared" ca="1" si="2"/>
        <v>31</v>
      </c>
      <c r="D14" s="12">
        <f>IF($B13&lt;$D$5,IF(B13&lt;$G$7,0,$D$4/($D$5-$G$7)),IF($B13=$D$5,$D$4,""))</f>
        <v>7931625</v>
      </c>
      <c r="E14" s="13">
        <f ca="1">IF(AND($B14&lt;&gt;"",$B14&lt;=$G$4),$G13*C14*$D$6/360,IF(B14&lt;&gt;"",$G13*C14*$G$5/360,IF(AND(B13&lt;&gt;"",B13=$D$5),SUM($E$10:E13),"")))</f>
        <v>4382817.6843750011</v>
      </c>
      <c r="F14" s="49">
        <f t="shared" ca="1" si="3"/>
        <v>12314442.684375001</v>
      </c>
      <c r="G14" s="12">
        <f t="shared" si="4"/>
        <v>729709500</v>
      </c>
    </row>
    <row r="15" spans="1:12" ht="16.5" customHeight="1">
      <c r="A15" s="7">
        <f t="shared" ca="1" si="0"/>
        <v>46109</v>
      </c>
      <c r="B15" s="8">
        <f t="shared" si="1"/>
        <v>5</v>
      </c>
      <c r="C15" s="9">
        <f t="shared" ca="1" si="2"/>
        <v>28</v>
      </c>
      <c r="D15" s="12">
        <f t="shared" ref="D15:D78" si="5">IF($B14&lt;$D$5,IF(B14&lt;$G$7,0,$D$4/($D$5-$G$7)),IF($B14=$D$5,$D$4,""))</f>
        <v>7931625</v>
      </c>
      <c r="E15" s="13">
        <f ca="1">IF(AND($B15&lt;&gt;"",$B15&lt;=$G$4),$G14*C15*$D$6/360,IF(B15&lt;&gt;"",$G14*C15*$G$5/360,IF(AND(B14&lt;&gt;"",B14=$D$5),SUM($E$10:E14),"")))</f>
        <v>3916107.65</v>
      </c>
      <c r="F15" s="49">
        <f t="shared" ca="1" si="3"/>
        <v>11847732.65</v>
      </c>
      <c r="G15" s="12">
        <f t="shared" si="4"/>
        <v>721777875</v>
      </c>
    </row>
    <row r="16" spans="1:12" ht="16.5" customHeight="1">
      <c r="A16" s="7">
        <f t="shared" ca="1" si="0"/>
        <v>46140</v>
      </c>
      <c r="B16" s="8">
        <f t="shared" si="1"/>
        <v>6</v>
      </c>
      <c r="C16" s="9">
        <f t="shared" ca="1" si="2"/>
        <v>31</v>
      </c>
      <c r="D16" s="12">
        <f t="shared" si="5"/>
        <v>7931625</v>
      </c>
      <c r="E16" s="13">
        <f ca="1">IF(AND($B16&lt;&gt;"",$B16&lt;=$G$4),$G15*C16*$D$6/360,IF(B16&lt;&gt;"",$G15*C16*$G$5/360,IF(AND(B15&lt;&gt;"",B15=$D$5),SUM($E$10:E15),"")))</f>
        <v>4288563.5406250004</v>
      </c>
      <c r="F16" s="49">
        <f t="shared" ca="1" si="3"/>
        <v>12220188.540625</v>
      </c>
      <c r="G16" s="12">
        <f t="shared" si="4"/>
        <v>713846250</v>
      </c>
    </row>
    <row r="17" spans="1:12" ht="16.5" customHeight="1">
      <c r="A17" s="7">
        <f t="shared" ca="1" si="0"/>
        <v>46170</v>
      </c>
      <c r="B17" s="8">
        <f t="shared" si="1"/>
        <v>7</v>
      </c>
      <c r="C17" s="9">
        <f t="shared" ca="1" si="2"/>
        <v>30</v>
      </c>
      <c r="D17" s="12">
        <f t="shared" si="5"/>
        <v>7931625</v>
      </c>
      <c r="E17" s="13">
        <f ca="1">IF(AND($B17&lt;&gt;"",$B17&lt;=$G$4),$G16*C17*$D$6/360,IF(B17&lt;&gt;"",$G16*C17*$G$5/360,IF(AND(B16&lt;&gt;"",B16=$D$5),SUM($E$10:E16),"")))</f>
        <v>4104615.9375000005</v>
      </c>
      <c r="F17" s="49">
        <f t="shared" ca="1" si="3"/>
        <v>12036240.9375</v>
      </c>
      <c r="G17" s="12">
        <f t="shared" si="4"/>
        <v>705914625</v>
      </c>
      <c r="I17" s="14"/>
    </row>
    <row r="18" spans="1:12" ht="16.5" customHeight="1">
      <c r="A18" s="7">
        <f t="shared" ca="1" si="0"/>
        <v>46201</v>
      </c>
      <c r="B18" s="8">
        <f t="shared" si="1"/>
        <v>8</v>
      </c>
      <c r="C18" s="9">
        <f t="shared" ca="1" si="2"/>
        <v>31</v>
      </c>
      <c r="D18" s="12">
        <f t="shared" si="5"/>
        <v>7931625</v>
      </c>
      <c r="E18" s="13">
        <f ca="1">IF(AND($B18&lt;&gt;"",$B18&lt;=$G$4),$G17*C18*$D$6/360,IF(B18&lt;&gt;"",$G17*C18*$G$5/360,IF(AND(B17&lt;&gt;"",B17=$D$5),SUM($E$10:E17),"")))</f>
        <v>4194309.3968750006</v>
      </c>
      <c r="F18" s="49">
        <f t="shared" ca="1" si="3"/>
        <v>12125934.396875001</v>
      </c>
      <c r="G18" s="12">
        <f t="shared" si="4"/>
        <v>697983000</v>
      </c>
    </row>
    <row r="19" spans="1:12" ht="16.5" customHeight="1">
      <c r="A19" s="7">
        <f t="shared" ca="1" si="0"/>
        <v>46231</v>
      </c>
      <c r="B19" s="8">
        <f t="shared" si="1"/>
        <v>9</v>
      </c>
      <c r="C19" s="9">
        <f t="shared" ca="1" si="2"/>
        <v>30</v>
      </c>
      <c r="D19" s="12">
        <f t="shared" si="5"/>
        <v>7931625</v>
      </c>
      <c r="E19" s="13">
        <f ca="1">IF(AND($B19&lt;&gt;"",$B19&lt;=$G$4),$G18*C19*$D$6/360,IF(B19&lt;&gt;"",$G18*C19*$G$5/360,IF(AND(B18&lt;&gt;"",B18=$D$5),SUM($E$10:E18),"")))</f>
        <v>4013402.2500000005</v>
      </c>
      <c r="F19" s="49">
        <f t="shared" ca="1" si="3"/>
        <v>11945027.25</v>
      </c>
      <c r="G19" s="12">
        <f t="shared" si="4"/>
        <v>690051375</v>
      </c>
    </row>
    <row r="20" spans="1:12" ht="16.5" customHeight="1">
      <c r="A20" s="7">
        <f t="shared" ca="1" si="0"/>
        <v>46262</v>
      </c>
      <c r="B20" s="8">
        <f t="shared" si="1"/>
        <v>10</v>
      </c>
      <c r="C20" s="9">
        <f t="shared" ca="1" si="2"/>
        <v>31</v>
      </c>
      <c r="D20" s="12">
        <f t="shared" si="5"/>
        <v>7931625</v>
      </c>
      <c r="E20" s="13">
        <f ca="1">IF(AND($B20&lt;&gt;"",$B20&lt;=$G$4),$G19*C20*$D$6/360,IF(B20&lt;&gt;"",$G19*C20*$G$5/360,IF(AND(B19&lt;&gt;"",B19=$D$5),SUM($E$10:E19),"")))</f>
        <v>4100055.2531250007</v>
      </c>
      <c r="F20" s="49">
        <f t="shared" ca="1" si="3"/>
        <v>12031680.253125001</v>
      </c>
      <c r="G20" s="12">
        <f t="shared" si="4"/>
        <v>682119750</v>
      </c>
    </row>
    <row r="21" spans="1:12" ht="16.5" customHeight="1">
      <c r="A21" s="7">
        <f t="shared" ca="1" si="0"/>
        <v>46293</v>
      </c>
      <c r="B21" s="8">
        <f t="shared" si="1"/>
        <v>11</v>
      </c>
      <c r="C21" s="9">
        <f t="shared" ca="1" si="2"/>
        <v>31</v>
      </c>
      <c r="D21" s="12">
        <f t="shared" si="5"/>
        <v>7931625</v>
      </c>
      <c r="E21" s="13">
        <f ca="1">IF(AND($B21&lt;&gt;"",$B21&lt;=$G$4),$G20*C21*$D$6/360,IF(B21&lt;&gt;"",$G20*C21*$G$5/360,IF(AND(B20&lt;&gt;"",B20=$D$5),SUM($E$10:E20),"")))</f>
        <v>4052928.1812500008</v>
      </c>
      <c r="F21" s="49">
        <f t="shared" ca="1" si="3"/>
        <v>11984553.18125</v>
      </c>
      <c r="G21" s="12">
        <f t="shared" si="4"/>
        <v>674188125</v>
      </c>
    </row>
    <row r="22" spans="1:12" ht="16.5" customHeight="1">
      <c r="A22" s="7">
        <f t="shared" ca="1" si="0"/>
        <v>46323</v>
      </c>
      <c r="B22" s="8">
        <f t="shared" si="1"/>
        <v>12</v>
      </c>
      <c r="C22" s="9">
        <f t="shared" ca="1" si="2"/>
        <v>30</v>
      </c>
      <c r="D22" s="12">
        <f t="shared" si="5"/>
        <v>7931625</v>
      </c>
      <c r="E22" s="13">
        <f ca="1">IF(AND($B22&lt;&gt;"",$B22&lt;=$G$4),$G21*C22*$D$6/360,IF(B22&lt;&gt;"",$G21*C22*$G$5/360,IF(AND(B21&lt;&gt;"",B21=$D$5),SUM($E$10:E21),"")))</f>
        <v>3876581.71875</v>
      </c>
      <c r="F22" s="49">
        <f t="shared" ca="1" si="3"/>
        <v>11808206.71875</v>
      </c>
      <c r="G22" s="12">
        <f t="shared" si="4"/>
        <v>666256500</v>
      </c>
    </row>
    <row r="23" spans="1:12" ht="16.5" customHeight="1">
      <c r="A23" s="7">
        <f t="shared" ca="1" si="0"/>
        <v>46354</v>
      </c>
      <c r="B23" s="8">
        <f t="shared" si="1"/>
        <v>13</v>
      </c>
      <c r="C23" s="9">
        <f t="shared" ca="1" si="2"/>
        <v>31</v>
      </c>
      <c r="D23" s="12">
        <f t="shared" si="5"/>
        <v>7931625</v>
      </c>
      <c r="E23" s="13">
        <f ca="1">IF(AND($B23&lt;&gt;"",$B23&lt;=$G$4),$G22*C23*$D$6/360,IF(B23&lt;&gt;"",$G22*C23*$G$5/360,IF(AND(B22&lt;&gt;"",B22=$D$5),SUM($E$10:E22),"")))</f>
        <v>6310929.625</v>
      </c>
      <c r="F23" s="49">
        <f t="shared" ca="1" si="3"/>
        <v>14242554.625</v>
      </c>
      <c r="G23" s="12">
        <f t="shared" si="4"/>
        <v>658324875</v>
      </c>
    </row>
    <row r="24" spans="1:12" ht="16.5" customHeight="1">
      <c r="A24" s="7">
        <f t="shared" ca="1" si="0"/>
        <v>46384</v>
      </c>
      <c r="B24" s="8">
        <f t="shared" si="1"/>
        <v>14</v>
      </c>
      <c r="C24" s="9">
        <f t="shared" ca="1" si="2"/>
        <v>30</v>
      </c>
      <c r="D24" s="12">
        <f t="shared" si="5"/>
        <v>7931625</v>
      </c>
      <c r="E24" s="13">
        <f ca="1">IF(AND($B24&lt;&gt;"",$B24&lt;=$G$4),$G23*C24*$D$6/360,IF(B24&lt;&gt;"",$G23*C24*$G$5/360,IF(AND(B23&lt;&gt;"",B23=$D$5),SUM($E$10:E23),"")))</f>
        <v>6034644.6875</v>
      </c>
      <c r="F24" s="49">
        <f t="shared" ca="1" si="3"/>
        <v>13966269.6875</v>
      </c>
      <c r="G24" s="12">
        <f t="shared" si="4"/>
        <v>650393250</v>
      </c>
    </row>
    <row r="25" spans="1:12" ht="16.5" customHeight="1">
      <c r="A25" s="7">
        <f t="shared" ca="1" si="0"/>
        <v>46415</v>
      </c>
      <c r="B25" s="8">
        <f t="shared" si="1"/>
        <v>15</v>
      </c>
      <c r="C25" s="9">
        <f t="shared" ca="1" si="2"/>
        <v>31</v>
      </c>
      <c r="D25" s="12">
        <f t="shared" si="5"/>
        <v>7931625</v>
      </c>
      <c r="E25" s="13">
        <f ca="1">IF(AND($B25&lt;&gt;"",$B25&lt;=$G$4),$G24*C25*$D$6/360,IF(B25&lt;&gt;"",$G24*C25*$G$5/360,IF(AND(B24&lt;&gt;"",B24=$D$5),SUM($E$10:E24),"")))</f>
        <v>6160669.395833333</v>
      </c>
      <c r="F25" s="49">
        <f t="shared" ca="1" si="3"/>
        <v>14092294.395833332</v>
      </c>
      <c r="G25" s="12">
        <f t="shared" si="4"/>
        <v>642461625</v>
      </c>
    </row>
    <row r="26" spans="1:12" ht="16.5" customHeight="1">
      <c r="A26" s="7">
        <f t="shared" ca="1" si="0"/>
        <v>46446</v>
      </c>
      <c r="B26" s="8">
        <f t="shared" si="1"/>
        <v>16</v>
      </c>
      <c r="C26" s="9">
        <f t="shared" ca="1" si="2"/>
        <v>31</v>
      </c>
      <c r="D26" s="12">
        <f t="shared" si="5"/>
        <v>7931625</v>
      </c>
      <c r="E26" s="13">
        <f ca="1">IF(AND($B26&lt;&gt;"",$B26&lt;=$G$4),$G25*C26*$D$6/360,IF(B26&lt;&gt;"",$G25*C26*$G$5/360,IF(AND(B25&lt;&gt;"",B25=$D$5),SUM($E$10:E25),"")))</f>
        <v>6085539.28125</v>
      </c>
      <c r="F26" s="49">
        <f t="shared" ca="1" si="3"/>
        <v>14017164.28125</v>
      </c>
      <c r="G26" s="12">
        <f t="shared" si="4"/>
        <v>634530000</v>
      </c>
    </row>
    <row r="27" spans="1:12" ht="16.5" customHeight="1">
      <c r="A27" s="7">
        <f t="shared" ca="1" si="0"/>
        <v>46474</v>
      </c>
      <c r="B27" s="8">
        <f t="shared" si="1"/>
        <v>17</v>
      </c>
      <c r="C27" s="9">
        <f t="shared" ca="1" si="2"/>
        <v>28</v>
      </c>
      <c r="D27" s="12">
        <f t="shared" si="5"/>
        <v>7931625</v>
      </c>
      <c r="E27" s="13">
        <f ca="1">IF(AND($B27&lt;&gt;"",$B27&lt;=$G$4),$G26*C27*$D$6/360,IF(B27&lt;&gt;"",$G26*C27*$G$5/360,IF(AND(B26&lt;&gt;"",B26=$D$5),SUM($E$10:E26),"")))</f>
        <v>5428756.666666667</v>
      </c>
      <c r="F27" s="49">
        <f t="shared" ca="1" si="3"/>
        <v>13360381.666666668</v>
      </c>
      <c r="G27" s="12">
        <f t="shared" si="4"/>
        <v>626598375</v>
      </c>
    </row>
    <row r="28" spans="1:12" ht="16.5" customHeight="1">
      <c r="A28" s="7">
        <f t="shared" ca="1" si="0"/>
        <v>46505</v>
      </c>
      <c r="B28" s="8">
        <f t="shared" si="1"/>
        <v>18</v>
      </c>
      <c r="C28" s="9">
        <f t="shared" ca="1" si="2"/>
        <v>31</v>
      </c>
      <c r="D28" s="12">
        <f t="shared" si="5"/>
        <v>7931625</v>
      </c>
      <c r="E28" s="13">
        <f ca="1">IF(AND($B28&lt;&gt;"",$B28&lt;=$G$4),$G27*C28*$D$6/360,IF(B28&lt;&gt;"",$G27*C28*$G$5/360,IF(AND(B27&lt;&gt;"",B27=$D$5),SUM($E$10:E27),"")))</f>
        <v>5935279.052083333</v>
      </c>
      <c r="F28" s="49">
        <f t="shared" ca="1" si="3"/>
        <v>13866904.052083332</v>
      </c>
      <c r="G28" s="12">
        <f t="shared" si="4"/>
        <v>618666750</v>
      </c>
    </row>
    <row r="29" spans="1:12" s="60" customFormat="1" ht="16.5" customHeight="1">
      <c r="A29" s="62">
        <f t="shared" ca="1" si="0"/>
        <v>46535</v>
      </c>
      <c r="B29" s="63">
        <f t="shared" si="1"/>
        <v>19</v>
      </c>
      <c r="C29" s="64">
        <f t="shared" ca="1" si="2"/>
        <v>30</v>
      </c>
      <c r="D29" s="65">
        <f t="shared" si="5"/>
        <v>7931625</v>
      </c>
      <c r="E29" s="66">
        <f ca="1">IF(AND($B29&lt;&gt;"",$B29&lt;=$G$4),$G28*C29*$D$6/360,IF(B29&lt;&gt;"",$G28*C29*$G$5/360,IF(AND(B28&lt;&gt;"",B28=$D$5),SUM($E$10:E28),"")))</f>
        <v>5671111.875</v>
      </c>
      <c r="F29" s="67">
        <f t="shared" ca="1" si="3"/>
        <v>13602736.875</v>
      </c>
      <c r="G29" s="65">
        <f t="shared" si="4"/>
        <v>610735125</v>
      </c>
      <c r="J29" s="74"/>
      <c r="L29" s="125"/>
    </row>
    <row r="30" spans="1:12" ht="16.5" customHeight="1">
      <c r="A30" s="7">
        <f t="shared" ca="1" si="0"/>
        <v>46566</v>
      </c>
      <c r="B30" s="8">
        <f t="shared" si="1"/>
        <v>20</v>
      </c>
      <c r="C30" s="9">
        <f t="shared" ca="1" si="2"/>
        <v>31</v>
      </c>
      <c r="D30" s="12">
        <f t="shared" si="5"/>
        <v>7931625</v>
      </c>
      <c r="E30" s="13">
        <f ca="1">IF(AND($B30&lt;&gt;"",$B30&lt;=$G$4),$G29*C30*$D$6/360,IF(B30&lt;&gt;"",$G29*C30*$G$5/360,IF(AND(B29&lt;&gt;"",B29=$D$5),SUM($E$10:E29),"")))</f>
        <v>5785018.822916667</v>
      </c>
      <c r="F30" s="49">
        <f t="shared" ca="1" si="3"/>
        <v>13716643.822916668</v>
      </c>
      <c r="G30" s="12">
        <f t="shared" si="4"/>
        <v>602803500</v>
      </c>
    </row>
    <row r="31" spans="1:12" ht="16.5" customHeight="1">
      <c r="A31" s="7">
        <f t="shared" ca="1" si="0"/>
        <v>46596</v>
      </c>
      <c r="B31" s="8">
        <f t="shared" si="1"/>
        <v>21</v>
      </c>
      <c r="C31" s="9">
        <f t="shared" ca="1" si="2"/>
        <v>30</v>
      </c>
      <c r="D31" s="12">
        <f t="shared" si="5"/>
        <v>7931625</v>
      </c>
      <c r="E31" s="13">
        <f ca="1">IF(AND($B31&lt;&gt;"",$B31&lt;=$G$4),$G30*C31*$D$6/360,IF(B31&lt;&gt;"",$G30*C31*$G$5/360,IF(AND(B30&lt;&gt;"",B30=$D$5),SUM($E$10:E30),"")))</f>
        <v>5525698.75</v>
      </c>
      <c r="F31" s="49">
        <f t="shared" ca="1" si="3"/>
        <v>13457323.75</v>
      </c>
      <c r="G31" s="12">
        <f t="shared" si="4"/>
        <v>594871875</v>
      </c>
    </row>
    <row r="32" spans="1:12" ht="16.5" customHeight="1">
      <c r="A32" s="7">
        <f t="shared" ca="1" si="0"/>
        <v>46627</v>
      </c>
      <c r="B32" s="8">
        <f t="shared" si="1"/>
        <v>22</v>
      </c>
      <c r="C32" s="9">
        <f t="shared" ca="1" si="2"/>
        <v>31</v>
      </c>
      <c r="D32" s="12">
        <f t="shared" si="5"/>
        <v>7931625</v>
      </c>
      <c r="E32" s="13">
        <f ca="1">IF(AND($B32&lt;&gt;"",$B32&lt;=$G$4),$G31*C32*$D$6/360,IF(B32&lt;&gt;"",$G31*C32*$G$5/360,IF(AND(B31&lt;&gt;"",B31=$D$5),SUM($E$10:E31),"")))</f>
        <v>5634758.59375</v>
      </c>
      <c r="F32" s="49">
        <f t="shared" ca="1" si="3"/>
        <v>13566383.59375</v>
      </c>
      <c r="G32" s="12">
        <f t="shared" si="4"/>
        <v>586940250</v>
      </c>
    </row>
    <row r="33" spans="1:7" ht="16.5" customHeight="1">
      <c r="A33" s="7">
        <f t="shared" ca="1" si="0"/>
        <v>46658</v>
      </c>
      <c r="B33" s="8">
        <f t="shared" si="1"/>
        <v>23</v>
      </c>
      <c r="C33" s="9">
        <f t="shared" ca="1" si="2"/>
        <v>31</v>
      </c>
      <c r="D33" s="12">
        <f t="shared" si="5"/>
        <v>7931625</v>
      </c>
      <c r="E33" s="13">
        <f ca="1">IF(AND($B33&lt;&gt;"",$B33&lt;=$G$4),$G32*C33*$D$6/360,IF(B33&lt;&gt;"",$G32*C33*$G$5/360,IF(AND(B32&lt;&gt;"",B32=$D$5),SUM($E$10:E32),"")))</f>
        <v>5559628.479166667</v>
      </c>
      <c r="F33" s="49">
        <f t="shared" ca="1" si="3"/>
        <v>13491253.479166668</v>
      </c>
      <c r="G33" s="12">
        <f t="shared" si="4"/>
        <v>579008625</v>
      </c>
    </row>
    <row r="34" spans="1:7" ht="16.5" customHeight="1">
      <c r="A34" s="32">
        <f t="shared" ca="1" si="0"/>
        <v>46688</v>
      </c>
      <c r="B34" s="33">
        <f t="shared" si="1"/>
        <v>24</v>
      </c>
      <c r="C34" s="34">
        <f t="shared" ca="1" si="2"/>
        <v>30</v>
      </c>
      <c r="D34" s="35">
        <f t="shared" si="5"/>
        <v>7931625</v>
      </c>
      <c r="E34" s="36">
        <f ca="1">IF(AND($B34&lt;&gt;"",$B34&lt;=$G$4),$G33*C34*$D$6/360,IF(B34&lt;&gt;"",$G33*C34*$G$5/360,IF(AND(B33&lt;&gt;"",B33=$D$5),SUM($E$10:E33),"")))</f>
        <v>5307579.0625</v>
      </c>
      <c r="F34" s="50">
        <f t="shared" ca="1" si="3"/>
        <v>13239204.0625</v>
      </c>
      <c r="G34" s="35">
        <f t="shared" si="4"/>
        <v>571077000</v>
      </c>
    </row>
    <row r="35" spans="1:7" ht="16.5" hidden="1" customHeight="1">
      <c r="A35" s="42">
        <f t="shared" ca="1" si="0"/>
        <v>46719</v>
      </c>
      <c r="B35" s="43">
        <f t="shared" si="1"/>
        <v>25</v>
      </c>
      <c r="C35" s="44">
        <f t="shared" ca="1" si="2"/>
        <v>31</v>
      </c>
      <c r="D35" s="45">
        <f t="shared" si="5"/>
        <v>7931625</v>
      </c>
      <c r="E35" s="46">
        <f ca="1">IF(AND($B35&lt;&gt;"",$B35&lt;=$G$4),$G34*C35*$D$6/360,IF(B35&lt;&gt;"",$G34*C35*$G$5/360,IF(AND(B34&lt;&gt;"",B34=$D$5),SUM($E$10:E34),"")))</f>
        <v>5409368.25</v>
      </c>
      <c r="F35" s="51">
        <f t="shared" ca="1" si="3"/>
        <v>13340993.25</v>
      </c>
      <c r="G35" s="45">
        <f t="shared" si="4"/>
        <v>563145375</v>
      </c>
    </row>
    <row r="36" spans="1:7" ht="16.5" customHeight="1">
      <c r="A36" s="37">
        <f t="shared" ca="1" si="0"/>
        <v>46749</v>
      </c>
      <c r="B36" s="38">
        <f t="shared" si="1"/>
        <v>26</v>
      </c>
      <c r="C36" s="39">
        <f t="shared" ca="1" si="2"/>
        <v>30</v>
      </c>
      <c r="D36" s="40">
        <f t="shared" si="5"/>
        <v>7931625</v>
      </c>
      <c r="E36" s="41">
        <f ca="1">IF(AND($B36&lt;&gt;"",$B36&lt;=$G$4),$G35*C36*$D$6/360,IF(B36&lt;&gt;"",$G35*C36*$G$5/360,IF(AND(B35&lt;&gt;"",B35=$D$5),SUM($E$10:E35),"")))</f>
        <v>5162165.9375</v>
      </c>
      <c r="F36" s="52">
        <f t="shared" ca="1" si="3"/>
        <v>13093790.9375</v>
      </c>
      <c r="G36" s="40">
        <f t="shared" si="4"/>
        <v>555213750</v>
      </c>
    </row>
    <row r="37" spans="1:7" ht="16.5" customHeight="1">
      <c r="A37" s="7">
        <f t="shared" ca="1" si="0"/>
        <v>46780</v>
      </c>
      <c r="B37" s="8">
        <f t="shared" si="1"/>
        <v>27</v>
      </c>
      <c r="C37" s="9">
        <f t="shared" ca="1" si="2"/>
        <v>31</v>
      </c>
      <c r="D37" s="12">
        <f t="shared" si="5"/>
        <v>7931625</v>
      </c>
      <c r="E37" s="13">
        <f ca="1">IF(AND($B37&lt;&gt;"",$B37&lt;=$G$4),$G36*C37*$D$6/360,IF(B37&lt;&gt;"",$G36*C37*$G$5/360,IF(AND(B36&lt;&gt;"",B36=$D$5),SUM($E$10:E36),"")))</f>
        <v>5259108.020833333</v>
      </c>
      <c r="F37" s="49">
        <f t="shared" ca="1" si="3"/>
        <v>13190733.020833332</v>
      </c>
      <c r="G37" s="12">
        <f t="shared" si="4"/>
        <v>547282125</v>
      </c>
    </row>
    <row r="38" spans="1:7" ht="16.5" customHeight="1">
      <c r="A38" s="7">
        <f t="shared" ca="1" si="0"/>
        <v>46811</v>
      </c>
      <c r="B38" s="8">
        <f t="shared" si="1"/>
        <v>28</v>
      </c>
      <c r="C38" s="9">
        <f t="shared" ca="1" si="2"/>
        <v>31</v>
      </c>
      <c r="D38" s="12">
        <f t="shared" si="5"/>
        <v>7931625</v>
      </c>
      <c r="E38" s="13">
        <f ca="1">IF(AND($B38&lt;&gt;"",$B38&lt;=$G$4),$G37*C38*$D$6/360,IF(B38&lt;&gt;"",$G37*C38*$G$5/360,IF(AND(B37&lt;&gt;"",B37=$D$5),SUM($E$10:E37),"")))</f>
        <v>5183977.90625</v>
      </c>
      <c r="F38" s="49">
        <f t="shared" ca="1" si="3"/>
        <v>13115602.90625</v>
      </c>
      <c r="G38" s="12">
        <f t="shared" si="4"/>
        <v>539350500</v>
      </c>
    </row>
    <row r="39" spans="1:7" ht="16.5" customHeight="1">
      <c r="A39" s="7">
        <f t="shared" ca="1" si="0"/>
        <v>46840</v>
      </c>
      <c r="B39" s="8">
        <f t="shared" si="1"/>
        <v>29</v>
      </c>
      <c r="C39" s="9">
        <f t="shared" ca="1" si="2"/>
        <v>29</v>
      </c>
      <c r="D39" s="12">
        <f t="shared" si="5"/>
        <v>7931625</v>
      </c>
      <c r="E39" s="13">
        <f ca="1">IF(AND($B39&lt;&gt;"",$B39&lt;=$G$4),$G38*C39*$D$6/360,IF(B39&lt;&gt;"",$G38*C39*$G$5/360,IF(AND(B38&lt;&gt;"",B38=$D$5),SUM($E$10:E38),"")))</f>
        <v>4779244.708333333</v>
      </c>
      <c r="F39" s="49">
        <f t="shared" ca="1" si="3"/>
        <v>12710869.708333332</v>
      </c>
      <c r="G39" s="12">
        <f t="shared" si="4"/>
        <v>531418875</v>
      </c>
    </row>
    <row r="40" spans="1:7" ht="16.5" customHeight="1">
      <c r="A40" s="7">
        <f t="shared" ca="1" si="0"/>
        <v>46871</v>
      </c>
      <c r="B40" s="8">
        <f t="shared" si="1"/>
        <v>30</v>
      </c>
      <c r="C40" s="9">
        <f t="shared" ca="1" si="2"/>
        <v>31</v>
      </c>
      <c r="D40" s="12">
        <f t="shared" si="5"/>
        <v>7931625</v>
      </c>
      <c r="E40" s="13">
        <f ca="1">IF(AND($B40&lt;&gt;"",$B40&lt;=$G$4),$G39*C40*$D$6/360,IF(B40&lt;&gt;"",$G39*C40*$G$5/360,IF(AND(B39&lt;&gt;"",B39=$D$5),SUM($E$10:E39),"")))</f>
        <v>5033717.677083333</v>
      </c>
      <c r="F40" s="49">
        <f t="shared" ca="1" si="3"/>
        <v>12965342.677083332</v>
      </c>
      <c r="G40" s="12">
        <f t="shared" si="4"/>
        <v>523487250</v>
      </c>
    </row>
    <row r="41" spans="1:7" ht="16.5" customHeight="1">
      <c r="A41" s="7">
        <f t="shared" ca="1" si="0"/>
        <v>46901</v>
      </c>
      <c r="B41" s="8">
        <f t="shared" si="1"/>
        <v>31</v>
      </c>
      <c r="C41" s="9">
        <f t="shared" ca="1" si="2"/>
        <v>30</v>
      </c>
      <c r="D41" s="12">
        <f t="shared" si="5"/>
        <v>7931625</v>
      </c>
      <c r="E41" s="13">
        <f ca="1">IF(AND($B41&lt;&gt;"",$B41&lt;=$G$4),$G40*C41*$D$6/360,IF(B41&lt;&gt;"",$G40*C41*$G$5/360,IF(AND(B40&lt;&gt;"",B40=$D$5),SUM($E$10:E40),"")))</f>
        <v>4798633.125</v>
      </c>
      <c r="F41" s="49">
        <f t="shared" ca="1" si="3"/>
        <v>12730258.125</v>
      </c>
      <c r="G41" s="12">
        <f t="shared" si="4"/>
        <v>515555625</v>
      </c>
    </row>
    <row r="42" spans="1:7" ht="16.5" customHeight="1">
      <c r="A42" s="7">
        <f t="shared" ca="1" si="0"/>
        <v>46932</v>
      </c>
      <c r="B42" s="8">
        <f t="shared" si="1"/>
        <v>32</v>
      </c>
      <c r="C42" s="9">
        <f t="shared" ca="1" si="2"/>
        <v>31</v>
      </c>
      <c r="D42" s="12">
        <f t="shared" si="5"/>
        <v>7931625</v>
      </c>
      <c r="E42" s="13">
        <f ca="1">IF(AND($B42&lt;&gt;"",$B42&lt;=$G$4),$G41*C42*$D$6/360,IF(B42&lt;&gt;"",$G41*C42*$G$5/360,IF(AND(B41&lt;&gt;"",B41=$D$5),SUM($E$10:E41),"")))</f>
        <v>4883457.447916667</v>
      </c>
      <c r="F42" s="49">
        <f t="shared" ca="1" si="3"/>
        <v>12815082.447916668</v>
      </c>
      <c r="G42" s="12">
        <f t="shared" si="4"/>
        <v>507624000</v>
      </c>
    </row>
    <row r="43" spans="1:7" ht="16.5" customHeight="1">
      <c r="A43" s="7">
        <f t="shared" ca="1" si="0"/>
        <v>46962</v>
      </c>
      <c r="B43" s="8">
        <f t="shared" si="1"/>
        <v>33</v>
      </c>
      <c r="C43" s="9">
        <f t="shared" ca="1" si="2"/>
        <v>30</v>
      </c>
      <c r="D43" s="12">
        <f t="shared" si="5"/>
        <v>7931625</v>
      </c>
      <c r="E43" s="13">
        <f ca="1">IF(AND($B43&lt;&gt;"",$B43&lt;=$G$4),$G42*C43*$D$6/360,IF(B43&lt;&gt;"",$G42*C43*$G$5/360,IF(AND(B42&lt;&gt;"",B42=$D$5),SUM($E$10:E42),"")))</f>
        <v>4653220</v>
      </c>
      <c r="F43" s="49">
        <f t="shared" ca="1" si="3"/>
        <v>12584845</v>
      </c>
      <c r="G43" s="12">
        <f t="shared" si="4"/>
        <v>499692375</v>
      </c>
    </row>
    <row r="44" spans="1:7" ht="16.5" customHeight="1">
      <c r="A44" s="7">
        <f t="shared" ca="1" si="0"/>
        <v>46993</v>
      </c>
      <c r="B44" s="8">
        <f t="shared" si="1"/>
        <v>34</v>
      </c>
      <c r="C44" s="9">
        <f t="shared" ca="1" si="2"/>
        <v>31</v>
      </c>
      <c r="D44" s="12">
        <f t="shared" si="5"/>
        <v>7931625</v>
      </c>
      <c r="E44" s="13">
        <f ca="1">IF(AND($B44&lt;&gt;"",$B44&lt;=$G$4),$G43*C44*$D$6/360,IF(B44&lt;&gt;"",$G43*C44*$G$5/360,IF(AND(B43&lt;&gt;"",B43=$D$5),SUM($E$10:E43),"")))</f>
        <v>4733197.21875</v>
      </c>
      <c r="F44" s="49">
        <f t="shared" ca="1" si="3"/>
        <v>12664822.21875</v>
      </c>
      <c r="G44" s="12">
        <f t="shared" si="4"/>
        <v>491760750</v>
      </c>
    </row>
    <row r="45" spans="1:7" ht="16.5" customHeight="1">
      <c r="A45" s="7">
        <f t="shared" ca="1" si="0"/>
        <v>47024</v>
      </c>
      <c r="B45" s="8">
        <f t="shared" si="1"/>
        <v>35</v>
      </c>
      <c r="C45" s="9">
        <f t="shared" ca="1" si="2"/>
        <v>31</v>
      </c>
      <c r="D45" s="12">
        <f t="shared" si="5"/>
        <v>7931625</v>
      </c>
      <c r="E45" s="13">
        <f ca="1">IF(AND($B45&lt;&gt;"",$B45&lt;=$G$4),$G44*C45*$D$6/360,IF(B45&lt;&gt;"",$G44*C45*$G$5/360,IF(AND(B44&lt;&gt;"",B44=$D$5),SUM($E$10:E44),"")))</f>
        <v>4658067.104166667</v>
      </c>
      <c r="F45" s="49">
        <f t="shared" ca="1" si="3"/>
        <v>12589692.104166668</v>
      </c>
      <c r="G45" s="12">
        <f t="shared" si="4"/>
        <v>483829125</v>
      </c>
    </row>
    <row r="46" spans="1:7" ht="16.5" customHeight="1">
      <c r="A46" s="7">
        <f t="shared" ca="1" si="0"/>
        <v>47054</v>
      </c>
      <c r="B46" s="8">
        <f t="shared" si="1"/>
        <v>36</v>
      </c>
      <c r="C46" s="9">
        <f t="shared" ca="1" si="2"/>
        <v>30</v>
      </c>
      <c r="D46" s="12">
        <f t="shared" si="5"/>
        <v>7931625</v>
      </c>
      <c r="E46" s="13">
        <f ca="1">IF(AND($B46&lt;&gt;"",$B46&lt;=$G$4),$G45*C46*$D$6/360,IF(B46&lt;&gt;"",$G45*C46*$G$5/360,IF(AND(B45&lt;&gt;"",B45=$D$5),SUM($E$10:E45),"")))</f>
        <v>4435100.3125</v>
      </c>
      <c r="F46" s="49">
        <f t="shared" ca="1" si="3"/>
        <v>12366725.3125</v>
      </c>
      <c r="G46" s="12">
        <f t="shared" si="4"/>
        <v>475897500</v>
      </c>
    </row>
    <row r="47" spans="1:7" ht="16.5" customHeight="1">
      <c r="A47" s="7">
        <f t="shared" ca="1" si="0"/>
        <v>47085</v>
      </c>
      <c r="B47" s="8">
        <f t="shared" si="1"/>
        <v>37</v>
      </c>
      <c r="C47" s="9">
        <f t="shared" ca="1" si="2"/>
        <v>31</v>
      </c>
      <c r="D47" s="12">
        <f t="shared" si="5"/>
        <v>7931625</v>
      </c>
      <c r="E47" s="13">
        <f ca="1">IF(AND($B47&lt;&gt;"",$B47&lt;=$G$4),$G46*C47*$D$6/360,IF(B47&lt;&gt;"",$G46*C47*$G$5/360,IF(AND(B46&lt;&gt;"",B46=$D$5),SUM($E$10:E46),"")))</f>
        <v>4507806.875</v>
      </c>
      <c r="F47" s="49">
        <f t="shared" ca="1" si="3"/>
        <v>12439431.875</v>
      </c>
      <c r="G47" s="12">
        <f t="shared" si="4"/>
        <v>467965875</v>
      </c>
    </row>
    <row r="48" spans="1:7" ht="16.5" customHeight="1">
      <c r="A48" s="7">
        <f t="shared" ca="1" si="0"/>
        <v>47115</v>
      </c>
      <c r="B48" s="8">
        <f t="shared" si="1"/>
        <v>38</v>
      </c>
      <c r="C48" s="9">
        <f t="shared" ca="1" si="2"/>
        <v>30</v>
      </c>
      <c r="D48" s="12">
        <f t="shared" si="5"/>
        <v>7931625</v>
      </c>
      <c r="E48" s="13">
        <f ca="1">IF(AND($B48&lt;&gt;"",$B48&lt;=$G$4),$G47*C48*$D$6/360,IF(B48&lt;&gt;"",$G47*C48*$G$5/360,IF(AND(B47&lt;&gt;"",B47=$D$5),SUM($E$10:E47),"")))</f>
        <v>4289687.1875</v>
      </c>
      <c r="F48" s="49">
        <f t="shared" ca="1" si="3"/>
        <v>12221312.1875</v>
      </c>
      <c r="G48" s="12">
        <f t="shared" si="4"/>
        <v>460034250</v>
      </c>
    </row>
    <row r="49" spans="1:7" ht="16.5" customHeight="1">
      <c r="A49" s="7">
        <f t="shared" ca="1" si="0"/>
        <v>47146</v>
      </c>
      <c r="B49" s="8">
        <f t="shared" si="1"/>
        <v>39</v>
      </c>
      <c r="C49" s="9">
        <f t="shared" ca="1" si="2"/>
        <v>31</v>
      </c>
      <c r="D49" s="12">
        <f t="shared" si="5"/>
        <v>7931625</v>
      </c>
      <c r="E49" s="13">
        <f ca="1">IF(AND($B49&lt;&gt;"",$B49&lt;=$G$4),$G48*C49*$D$6/360,IF(B49&lt;&gt;"",$G48*C49*$G$5/360,IF(AND(B48&lt;&gt;"",B48=$D$5),SUM($E$10:E48),"")))</f>
        <v>4357546.645833333</v>
      </c>
      <c r="F49" s="49">
        <f t="shared" ca="1" si="3"/>
        <v>12289171.645833332</v>
      </c>
      <c r="G49" s="12">
        <f t="shared" si="4"/>
        <v>452102625</v>
      </c>
    </row>
    <row r="50" spans="1:7" ht="16.5" customHeight="1">
      <c r="A50" s="7">
        <f t="shared" ca="1" si="0"/>
        <v>47177</v>
      </c>
      <c r="B50" s="8">
        <f t="shared" si="1"/>
        <v>40</v>
      </c>
      <c r="C50" s="9">
        <f t="shared" ca="1" si="2"/>
        <v>31</v>
      </c>
      <c r="D50" s="12">
        <f t="shared" si="5"/>
        <v>7931625</v>
      </c>
      <c r="E50" s="13">
        <f ca="1">IF(AND($B50&lt;&gt;"",$B50&lt;=$G$4),$G49*C50*$D$6/360,IF(B50&lt;&gt;"",$G49*C50*$G$5/360,IF(AND(B49&lt;&gt;"",B49=$D$5),SUM($E$10:E49),"")))</f>
        <v>4282416.53125</v>
      </c>
      <c r="F50" s="49">
        <f t="shared" ca="1" si="3"/>
        <v>12214041.53125</v>
      </c>
      <c r="G50" s="12">
        <f t="shared" si="4"/>
        <v>444171000</v>
      </c>
    </row>
    <row r="51" spans="1:7" ht="16.5" customHeight="1">
      <c r="A51" s="7">
        <f t="shared" ca="1" si="0"/>
        <v>47205</v>
      </c>
      <c r="B51" s="8">
        <f t="shared" si="1"/>
        <v>41</v>
      </c>
      <c r="C51" s="9">
        <f t="shared" ca="1" si="2"/>
        <v>28</v>
      </c>
      <c r="D51" s="12">
        <f t="shared" si="5"/>
        <v>7931625</v>
      </c>
      <c r="E51" s="13">
        <f ca="1">IF(AND($B51&lt;&gt;"",$B51&lt;=$G$4),$G50*C51*$D$6/360,IF(B51&lt;&gt;"",$G50*C51*$G$5/360,IF(AND(B50&lt;&gt;"",B50=$D$5),SUM($E$10:E50),"")))</f>
        <v>3800129.6666666665</v>
      </c>
      <c r="F51" s="49">
        <f t="shared" ca="1" si="3"/>
        <v>11731754.666666666</v>
      </c>
      <c r="G51" s="12">
        <f t="shared" si="4"/>
        <v>436239375</v>
      </c>
    </row>
    <row r="52" spans="1:7" ht="16.5" customHeight="1">
      <c r="A52" s="7">
        <f t="shared" ca="1" si="0"/>
        <v>47236</v>
      </c>
      <c r="B52" s="8">
        <f t="shared" si="1"/>
        <v>42</v>
      </c>
      <c r="C52" s="9">
        <f t="shared" ca="1" si="2"/>
        <v>31</v>
      </c>
      <c r="D52" s="12">
        <f t="shared" si="5"/>
        <v>7931625</v>
      </c>
      <c r="E52" s="13">
        <f ca="1">IF(AND($B52&lt;&gt;"",$B52&lt;=$G$4),$G51*C52*$D$6/360,IF(B52&lt;&gt;"",$G51*C52*$G$5/360,IF(AND(B51&lt;&gt;"",B51=$D$5),SUM($E$10:E51),"")))</f>
        <v>4132156.3020833335</v>
      </c>
      <c r="F52" s="49">
        <f t="shared" ca="1" si="3"/>
        <v>12063781.302083334</v>
      </c>
      <c r="G52" s="12">
        <f t="shared" si="4"/>
        <v>428307750</v>
      </c>
    </row>
    <row r="53" spans="1:7" ht="16.5" customHeight="1">
      <c r="A53" s="7">
        <f t="shared" ca="1" si="0"/>
        <v>47266</v>
      </c>
      <c r="B53" s="8">
        <f t="shared" si="1"/>
        <v>43</v>
      </c>
      <c r="C53" s="9">
        <f t="shared" ca="1" si="2"/>
        <v>30</v>
      </c>
      <c r="D53" s="12">
        <f t="shared" si="5"/>
        <v>7931625</v>
      </c>
      <c r="E53" s="13">
        <f ca="1">IF(AND($B53&lt;&gt;"",$B53&lt;=$G$4),$G52*C53*$D$6/360,IF(B53&lt;&gt;"",$G52*C53*$G$5/360,IF(AND(B52&lt;&gt;"",B52=$D$5),SUM($E$10:E52),"")))</f>
        <v>3926154.375</v>
      </c>
      <c r="F53" s="49">
        <f t="shared" ca="1" si="3"/>
        <v>11857779.375</v>
      </c>
      <c r="G53" s="12">
        <f t="shared" si="4"/>
        <v>420376125</v>
      </c>
    </row>
    <row r="54" spans="1:7" ht="16.5" customHeight="1">
      <c r="A54" s="7">
        <f t="shared" ca="1" si="0"/>
        <v>47297</v>
      </c>
      <c r="B54" s="8">
        <f t="shared" si="1"/>
        <v>44</v>
      </c>
      <c r="C54" s="9">
        <f t="shared" ca="1" si="2"/>
        <v>31</v>
      </c>
      <c r="D54" s="12">
        <f t="shared" si="5"/>
        <v>7931625</v>
      </c>
      <c r="E54" s="13">
        <f ca="1">IF(AND($B54&lt;&gt;"",$B54&lt;=$G$4),$G53*C54*$D$6/360,IF(B54&lt;&gt;"",$G53*C54*$G$5/360,IF(AND(B53&lt;&gt;"",B53=$D$5),SUM($E$10:E53),"")))</f>
        <v>3981896.0729166665</v>
      </c>
      <c r="F54" s="49">
        <f t="shared" ca="1" si="3"/>
        <v>11913521.072916666</v>
      </c>
      <c r="G54" s="12">
        <f t="shared" si="4"/>
        <v>412444500</v>
      </c>
    </row>
    <row r="55" spans="1:7" ht="16.5" customHeight="1">
      <c r="A55" s="7">
        <f t="shared" ca="1" si="0"/>
        <v>47327</v>
      </c>
      <c r="B55" s="8">
        <f t="shared" si="1"/>
        <v>45</v>
      </c>
      <c r="C55" s="9">
        <f t="shared" ca="1" si="2"/>
        <v>30</v>
      </c>
      <c r="D55" s="12">
        <f t="shared" si="5"/>
        <v>7931625</v>
      </c>
      <c r="E55" s="13">
        <f ca="1">IF(AND($B55&lt;&gt;"",$B55&lt;=$G$4),$G54*C55*$D$6/360,IF(B55&lt;&gt;"",$G54*C55*$G$5/360,IF(AND(B54&lt;&gt;"",B54=$D$5),SUM($E$10:E54),"")))</f>
        <v>3780741.25</v>
      </c>
      <c r="F55" s="49">
        <f t="shared" ca="1" si="3"/>
        <v>11712366.25</v>
      </c>
      <c r="G55" s="12">
        <f t="shared" si="4"/>
        <v>404512875</v>
      </c>
    </row>
    <row r="56" spans="1:7" ht="16.5" customHeight="1">
      <c r="A56" s="7">
        <f t="shared" ca="1" si="0"/>
        <v>47358</v>
      </c>
      <c r="B56" s="8">
        <f t="shared" si="1"/>
        <v>46</v>
      </c>
      <c r="C56" s="9">
        <f t="shared" ca="1" si="2"/>
        <v>31</v>
      </c>
      <c r="D56" s="12">
        <f t="shared" si="5"/>
        <v>7931625</v>
      </c>
      <c r="E56" s="13">
        <f ca="1">IF(AND($B56&lt;&gt;"",$B56&lt;=$G$4),$G55*C56*$D$6/360,IF(B56&lt;&gt;"",$G55*C56*$G$5/360,IF(AND(B55&lt;&gt;"",B55=$D$5),SUM($E$10:E55),"")))</f>
        <v>3831635.84375</v>
      </c>
      <c r="F56" s="49">
        <f t="shared" ca="1" si="3"/>
        <v>11763260.84375</v>
      </c>
      <c r="G56" s="12">
        <f t="shared" si="4"/>
        <v>396581250</v>
      </c>
    </row>
    <row r="57" spans="1:7" ht="16.5" customHeight="1">
      <c r="A57" s="7">
        <f t="shared" ca="1" si="0"/>
        <v>47389</v>
      </c>
      <c r="B57" s="8">
        <f t="shared" si="1"/>
        <v>47</v>
      </c>
      <c r="C57" s="9">
        <f t="shared" ca="1" si="2"/>
        <v>31</v>
      </c>
      <c r="D57" s="12">
        <f t="shared" si="5"/>
        <v>7931625</v>
      </c>
      <c r="E57" s="13">
        <f ca="1">IF(AND($B57&lt;&gt;"",$B57&lt;=$G$4),$G56*C57*$D$6/360,IF(B57&lt;&gt;"",$G56*C57*$G$5/360,IF(AND(B56&lt;&gt;"",B56=$D$5),SUM($E$10:E56),"")))</f>
        <v>3756505.7291666665</v>
      </c>
      <c r="F57" s="49">
        <f t="shared" ca="1" si="3"/>
        <v>11688130.729166666</v>
      </c>
      <c r="G57" s="12">
        <f t="shared" si="4"/>
        <v>388649625</v>
      </c>
    </row>
    <row r="58" spans="1:7" ht="16.5" hidden="1" customHeight="1">
      <c r="A58" s="7">
        <f t="shared" ca="1" si="0"/>
        <v>47419</v>
      </c>
      <c r="B58" s="8">
        <f t="shared" si="1"/>
        <v>48</v>
      </c>
      <c r="C58" s="9">
        <f t="shared" ca="1" si="2"/>
        <v>30</v>
      </c>
      <c r="D58" s="12">
        <f t="shared" si="5"/>
        <v>7931625</v>
      </c>
      <c r="E58" s="13">
        <f ca="1">IF(AND($B58&lt;&gt;"",$B58&lt;=$G$4),$G57*C58*$D$6/360,IF(B58&lt;&gt;"",$G57*C58*$G$5/360,IF(AND(B57&lt;&gt;"",B57=$D$5),SUM($E$10:E57),"")))</f>
        <v>3562621.5625</v>
      </c>
      <c r="F58" s="49">
        <f t="shared" ca="1" si="3"/>
        <v>11494246.5625</v>
      </c>
      <c r="G58" s="12">
        <f t="shared" si="4"/>
        <v>380718000</v>
      </c>
    </row>
    <row r="59" spans="1:7" ht="16.5" customHeight="1">
      <c r="A59" s="7">
        <f t="shared" ca="1" si="0"/>
        <v>47450</v>
      </c>
      <c r="B59" s="8">
        <f t="shared" si="1"/>
        <v>49</v>
      </c>
      <c r="C59" s="9">
        <f t="shared" ca="1" si="2"/>
        <v>31</v>
      </c>
      <c r="D59" s="12">
        <f t="shared" si="5"/>
        <v>7931625</v>
      </c>
      <c r="E59" s="13">
        <f ca="1">IF(AND($B59&lt;&gt;"",$B59&lt;=$G$4),$G58*C59*$D$6/360,IF(B59&lt;&gt;"",$G58*C59*$G$5/360,IF(AND(B58&lt;&gt;"",B58=$D$5),SUM($E$10:E58),"")))</f>
        <v>3606245.5</v>
      </c>
      <c r="F59" s="49">
        <f t="shared" ca="1" si="3"/>
        <v>11537870.5</v>
      </c>
      <c r="G59" s="12">
        <f t="shared" si="4"/>
        <v>372786375</v>
      </c>
    </row>
    <row r="60" spans="1:7" ht="16.5" customHeight="1">
      <c r="A60" s="7">
        <f ca="1">IF(B59&lt;$D$5,DATE(YEAR(A59),MONTH(A59)+1,DAY(A59)),IF(B59=$D$5,"Tổng",""))</f>
        <v>47480</v>
      </c>
      <c r="B60" s="8">
        <f>IF(B59&lt;$D$5,B59+1,"")</f>
        <v>50</v>
      </c>
      <c r="C60" s="9">
        <f ca="1">IF(B60&lt;&gt;"",A60-A59,"")</f>
        <v>30</v>
      </c>
      <c r="D60" s="12">
        <f>IF($B59&lt;$D$5,IF(B59&lt;$G$7,0,$D$4/($D$5-$G$7)),IF($B59=$D$5,$D$4,""))</f>
        <v>7931625</v>
      </c>
      <c r="E60" s="13">
        <f ca="1">IF(AND($B60&lt;&gt;"",$B60&lt;=$G$4),$G59*C60*$D$6/360,IF(B60&lt;&gt;"",$G59*C60*$G$5/360,IF(AND(B59&lt;&gt;"",B59=$D$5),SUM($E$10:E59),"")))</f>
        <v>3417208.4375</v>
      </c>
      <c r="F60" s="49">
        <f t="shared" ca="1" si="3"/>
        <v>11348833.4375</v>
      </c>
      <c r="G60" s="12">
        <f>IF($B60&lt;&gt;"",G59-D60,"")</f>
        <v>364854750</v>
      </c>
    </row>
    <row r="61" spans="1:7" ht="16.5" customHeight="1">
      <c r="A61" s="7">
        <f t="shared" ca="1" si="0"/>
        <v>47511</v>
      </c>
      <c r="B61" s="8">
        <f t="shared" si="1"/>
        <v>51</v>
      </c>
      <c r="C61" s="9">
        <f t="shared" ca="1" si="2"/>
        <v>31</v>
      </c>
      <c r="D61" s="12">
        <f t="shared" si="5"/>
        <v>7931625</v>
      </c>
      <c r="E61" s="13">
        <f ca="1">IF(AND($B61&lt;&gt;"",$B61&lt;=$G$4),$G60*C61*$D$6/360,IF(B61&lt;&gt;"",$G60*C61*$G$5/360,IF(AND(B60&lt;&gt;"",B60=$D$5),SUM($E$10:E60),"")))</f>
        <v>3455985.2708333335</v>
      </c>
      <c r="F61" s="49">
        <f t="shared" ca="1" si="3"/>
        <v>11387610.270833334</v>
      </c>
      <c r="G61" s="12">
        <f t="shared" si="4"/>
        <v>356923125</v>
      </c>
    </row>
    <row r="62" spans="1:7" ht="16.5" customHeight="1">
      <c r="A62" s="7">
        <f t="shared" ca="1" si="0"/>
        <v>47542</v>
      </c>
      <c r="B62" s="8">
        <f t="shared" si="1"/>
        <v>52</v>
      </c>
      <c r="C62" s="9">
        <f t="shared" ca="1" si="2"/>
        <v>31</v>
      </c>
      <c r="D62" s="12">
        <f t="shared" si="5"/>
        <v>7931625</v>
      </c>
      <c r="E62" s="13">
        <f ca="1">IF(AND($B62&lt;&gt;"",$B62&lt;=$G$4),$G61*C62*$D$6/360,IF(B62&lt;&gt;"",$G61*C62*$G$5/360,IF(AND(B61&lt;&gt;"",B61=$D$5),SUM($E$10:E61),"")))</f>
        <v>3380855.15625</v>
      </c>
      <c r="F62" s="49">
        <f t="shared" ca="1" si="3"/>
        <v>11312480.15625</v>
      </c>
      <c r="G62" s="12">
        <f t="shared" si="4"/>
        <v>348991500</v>
      </c>
    </row>
    <row r="63" spans="1:7" ht="16.5" customHeight="1">
      <c r="A63" s="7">
        <f t="shared" ca="1" si="0"/>
        <v>47570</v>
      </c>
      <c r="B63" s="8">
        <f t="shared" si="1"/>
        <v>53</v>
      </c>
      <c r="C63" s="9">
        <f t="shared" ca="1" si="2"/>
        <v>28</v>
      </c>
      <c r="D63" s="12">
        <f t="shared" si="5"/>
        <v>7931625</v>
      </c>
      <c r="E63" s="13">
        <f ca="1">IF(AND($B63&lt;&gt;"",$B63&lt;=$G$4),$G62*C63*$D$6/360,IF(B63&lt;&gt;"",$G62*C63*$G$5/360,IF(AND(B62&lt;&gt;"",B62=$D$5),SUM($E$10:E62),"")))</f>
        <v>2985816.1666666665</v>
      </c>
      <c r="F63" s="49">
        <f t="shared" ca="1" si="3"/>
        <v>10917441.166666666</v>
      </c>
      <c r="G63" s="12">
        <f t="shared" si="4"/>
        <v>341059875</v>
      </c>
    </row>
    <row r="64" spans="1:7" ht="16.5" customHeight="1">
      <c r="A64" s="7">
        <f t="shared" ca="1" si="0"/>
        <v>47601</v>
      </c>
      <c r="B64" s="8">
        <f t="shared" si="1"/>
        <v>54</v>
      </c>
      <c r="C64" s="9">
        <f t="shared" ca="1" si="2"/>
        <v>31</v>
      </c>
      <c r="D64" s="12">
        <f t="shared" si="5"/>
        <v>7931625</v>
      </c>
      <c r="E64" s="13">
        <f ca="1">IF(AND($B64&lt;&gt;"",$B64&lt;=$G$4),$G63*C64*$D$6/360,IF(B64&lt;&gt;"",$G63*C64*$G$5/360,IF(AND(B63&lt;&gt;"",B63=$D$5),SUM($E$10:E63),"")))</f>
        <v>3230594.9270833335</v>
      </c>
      <c r="F64" s="49">
        <f t="shared" ca="1" si="3"/>
        <v>11162219.927083334</v>
      </c>
      <c r="G64" s="12">
        <f t="shared" si="4"/>
        <v>333128250</v>
      </c>
    </row>
    <row r="65" spans="1:7" ht="16.5" customHeight="1">
      <c r="A65" s="7">
        <f t="shared" ca="1" si="0"/>
        <v>47631</v>
      </c>
      <c r="B65" s="8">
        <f t="shared" si="1"/>
        <v>55</v>
      </c>
      <c r="C65" s="9">
        <f t="shared" ca="1" si="2"/>
        <v>30</v>
      </c>
      <c r="D65" s="12">
        <f t="shared" si="5"/>
        <v>7931625</v>
      </c>
      <c r="E65" s="13">
        <f ca="1">IF(AND($B65&lt;&gt;"",$B65&lt;=$G$4),$G64*C65*$D$6/360,IF(B65&lt;&gt;"",$G64*C65*$G$5/360,IF(AND(B64&lt;&gt;"",B64=$D$5),SUM($E$10:E64),"")))</f>
        <v>3053675.625</v>
      </c>
      <c r="F65" s="49">
        <f t="shared" ca="1" si="3"/>
        <v>10985300.625</v>
      </c>
      <c r="G65" s="12">
        <f t="shared" si="4"/>
        <v>325196625</v>
      </c>
    </row>
    <row r="66" spans="1:7" ht="16.5" customHeight="1">
      <c r="A66" s="7">
        <f t="shared" ca="1" si="0"/>
        <v>47662</v>
      </c>
      <c r="B66" s="8">
        <f t="shared" si="1"/>
        <v>56</v>
      </c>
      <c r="C66" s="9">
        <f t="shared" ca="1" si="2"/>
        <v>31</v>
      </c>
      <c r="D66" s="12">
        <f t="shared" si="5"/>
        <v>7931625</v>
      </c>
      <c r="E66" s="13">
        <f ca="1">IF(AND($B66&lt;&gt;"",$B66&lt;=$G$4),$G65*C66*$D$6/360,IF(B66&lt;&gt;"",$G65*C66*$G$5/360,IF(AND(B65&lt;&gt;"",B65=$D$5),SUM($E$10:E65),"")))</f>
        <v>3080334.6979166665</v>
      </c>
      <c r="F66" s="49">
        <f t="shared" ca="1" si="3"/>
        <v>11011959.697916666</v>
      </c>
      <c r="G66" s="12">
        <f t="shared" si="4"/>
        <v>317265000</v>
      </c>
    </row>
    <row r="67" spans="1:7" ht="16.5" customHeight="1">
      <c r="A67" s="7">
        <f t="shared" ca="1" si="0"/>
        <v>47692</v>
      </c>
      <c r="B67" s="8">
        <f t="shared" si="1"/>
        <v>57</v>
      </c>
      <c r="C67" s="9">
        <f t="shared" ca="1" si="2"/>
        <v>30</v>
      </c>
      <c r="D67" s="12">
        <f t="shared" si="5"/>
        <v>7931625</v>
      </c>
      <c r="E67" s="13">
        <f ca="1">IF(AND($B67&lt;&gt;"",$B67&lt;=$G$4),$G66*C67*$D$6/360,IF(B67&lt;&gt;"",$G66*C67*$G$5/360,IF(AND(B66&lt;&gt;"",B66=$D$5),SUM($E$10:E66),"")))</f>
        <v>2908262.5</v>
      </c>
      <c r="F67" s="49">
        <f t="shared" ca="1" si="3"/>
        <v>10839887.5</v>
      </c>
      <c r="G67" s="12">
        <f t="shared" si="4"/>
        <v>309333375</v>
      </c>
    </row>
    <row r="68" spans="1:7" ht="16.5" customHeight="1">
      <c r="A68" s="7">
        <f t="shared" ca="1" si="0"/>
        <v>47723</v>
      </c>
      <c r="B68" s="8">
        <f t="shared" si="1"/>
        <v>58</v>
      </c>
      <c r="C68" s="9">
        <f t="shared" ca="1" si="2"/>
        <v>31</v>
      </c>
      <c r="D68" s="12">
        <f t="shared" si="5"/>
        <v>7931625</v>
      </c>
      <c r="E68" s="13">
        <f ca="1">IF(AND($B68&lt;&gt;"",$B68&lt;=$G$4),$G67*C68*$D$6/360,IF(B68&lt;&gt;"",$G67*C68*$G$5/360,IF(AND(B67&lt;&gt;"",B67=$D$5),SUM($E$10:E67),"")))</f>
        <v>2930074.46875</v>
      </c>
      <c r="F68" s="49">
        <f t="shared" ca="1" si="3"/>
        <v>10861699.46875</v>
      </c>
      <c r="G68" s="12">
        <f t="shared" si="4"/>
        <v>301401750</v>
      </c>
    </row>
    <row r="69" spans="1:7" ht="16.5" customHeight="1">
      <c r="A69" s="7">
        <f t="shared" ca="1" si="0"/>
        <v>47754</v>
      </c>
      <c r="B69" s="8">
        <f t="shared" si="1"/>
        <v>59</v>
      </c>
      <c r="C69" s="9">
        <f t="shared" ca="1" si="2"/>
        <v>31</v>
      </c>
      <c r="D69" s="12">
        <f t="shared" si="5"/>
        <v>7931625</v>
      </c>
      <c r="E69" s="13">
        <f ca="1">IF(AND($B69&lt;&gt;"",$B69&lt;=$G$4),$G68*C69*$D$6/360,IF(B69&lt;&gt;"",$G68*C69*$G$5/360,IF(AND(B68&lt;&gt;"",B68=$D$5),SUM($E$10:E68),"")))</f>
        <v>2854944.3541666665</v>
      </c>
      <c r="F69" s="49">
        <f t="shared" ca="1" si="3"/>
        <v>10786569.354166666</v>
      </c>
      <c r="G69" s="12">
        <f t="shared" si="4"/>
        <v>293470125</v>
      </c>
    </row>
    <row r="70" spans="1:7" ht="16.5" customHeight="1">
      <c r="A70" s="7">
        <f t="shared" ca="1" si="0"/>
        <v>47784</v>
      </c>
      <c r="B70" s="8">
        <f t="shared" si="1"/>
        <v>60</v>
      </c>
      <c r="C70" s="9">
        <f t="shared" ca="1" si="2"/>
        <v>30</v>
      </c>
      <c r="D70" s="12">
        <f t="shared" si="5"/>
        <v>7931625</v>
      </c>
      <c r="E70" s="13">
        <f ca="1">IF(AND($B70&lt;&gt;"",$B70&lt;=$G$4),$G69*C70*$D$6/360,IF(B70&lt;&gt;"",$G69*C70*$G$5/360,IF(AND(B69&lt;&gt;"",B69=$D$5),SUM($E$10:E69),"")))</f>
        <v>2690142.8125</v>
      </c>
      <c r="F70" s="49">
        <f t="shared" ca="1" si="3"/>
        <v>10621767.8125</v>
      </c>
      <c r="G70" s="12">
        <f t="shared" si="4"/>
        <v>285538500</v>
      </c>
    </row>
    <row r="71" spans="1:7" ht="16.5" customHeight="1">
      <c r="A71" s="7">
        <f t="shared" ca="1" si="0"/>
        <v>47815</v>
      </c>
      <c r="B71" s="8">
        <f t="shared" si="1"/>
        <v>61</v>
      </c>
      <c r="C71" s="9">
        <f t="shared" ca="1" si="2"/>
        <v>31</v>
      </c>
      <c r="D71" s="12">
        <f t="shared" si="5"/>
        <v>7931625</v>
      </c>
      <c r="E71" s="13">
        <f ca="1">IF(AND($B71&lt;&gt;"",$B71&lt;=$G$4),$G70*C71*$D$6/360,IF(B71&lt;&gt;"",$G70*C71*$G$5/360,IF(AND(B70&lt;&gt;"",B70=$D$5),SUM($E$10:E70),"")))</f>
        <v>2704684.125</v>
      </c>
      <c r="F71" s="49">
        <f t="shared" ca="1" si="3"/>
        <v>10636309.125</v>
      </c>
      <c r="G71" s="12">
        <f t="shared" si="4"/>
        <v>277606875</v>
      </c>
    </row>
    <row r="72" spans="1:7" ht="16.5" customHeight="1">
      <c r="A72" s="7">
        <f t="shared" ca="1" si="0"/>
        <v>47845</v>
      </c>
      <c r="B72" s="8">
        <f t="shared" si="1"/>
        <v>62</v>
      </c>
      <c r="C72" s="9">
        <f t="shared" ca="1" si="2"/>
        <v>30</v>
      </c>
      <c r="D72" s="12">
        <f t="shared" si="5"/>
        <v>7931625</v>
      </c>
      <c r="E72" s="13">
        <f ca="1">IF(AND($B72&lt;&gt;"",$B72&lt;=$G$4),$G71*C72*$D$6/360,IF(B72&lt;&gt;"",$G71*C72*$G$5/360,IF(AND(B71&lt;&gt;"",B71=$D$5),SUM($E$10:E71),"")))</f>
        <v>2544729.6875</v>
      </c>
      <c r="F72" s="68">
        <f t="shared" ca="1" si="3"/>
        <v>10476354.6875</v>
      </c>
      <c r="G72" s="12">
        <f t="shared" si="4"/>
        <v>269675250</v>
      </c>
    </row>
    <row r="73" spans="1:7" ht="16.5" customHeight="1">
      <c r="A73" s="7">
        <f t="shared" ca="1" si="0"/>
        <v>47876</v>
      </c>
      <c r="B73" s="8">
        <f t="shared" si="1"/>
        <v>63</v>
      </c>
      <c r="C73" s="9">
        <f t="shared" ca="1" si="2"/>
        <v>31</v>
      </c>
      <c r="D73" s="12">
        <f t="shared" si="5"/>
        <v>7931625</v>
      </c>
      <c r="E73" s="13">
        <f ca="1">IF(AND($B73&lt;&gt;"",$B73&lt;=$G$4),$G72*C73*$D$6/360,IF(B73&lt;&gt;"",$G72*C73*$G$5/360,IF(AND(B72&lt;&gt;"",B72=$D$5),SUM($E$10:E72),"")))</f>
        <v>2554423.8958333335</v>
      </c>
      <c r="F73" s="68">
        <f t="shared" ca="1" si="3"/>
        <v>10486048.895833334</v>
      </c>
      <c r="G73" s="12">
        <f t="shared" si="4"/>
        <v>261743625</v>
      </c>
    </row>
    <row r="74" spans="1:7" ht="16.5" customHeight="1">
      <c r="A74" s="7">
        <f t="shared" ca="1" si="0"/>
        <v>47907</v>
      </c>
      <c r="B74" s="8">
        <f t="shared" si="1"/>
        <v>64</v>
      </c>
      <c r="C74" s="9">
        <f t="shared" ca="1" si="2"/>
        <v>31</v>
      </c>
      <c r="D74" s="12">
        <f t="shared" si="5"/>
        <v>7931625</v>
      </c>
      <c r="E74" s="13">
        <f ca="1">IF(AND($B74&lt;&gt;"",$B74&lt;=$G$4),$G73*C74*$D$6/360,IF(B74&lt;&gt;"",$G73*C74*$G$5/360,IF(AND(B73&lt;&gt;"",B73=$D$5),SUM($E$10:E73),"")))</f>
        <v>2479293.78125</v>
      </c>
      <c r="F74" s="68">
        <f t="shared" ca="1" si="3"/>
        <v>10410918.78125</v>
      </c>
      <c r="G74" s="12">
        <f t="shared" si="4"/>
        <v>253812000</v>
      </c>
    </row>
    <row r="75" spans="1:7" ht="16.5" customHeight="1">
      <c r="A75" s="7">
        <f t="shared" ref="A75:A138" ca="1" si="6">IF(B74&lt;$D$5,DATE(YEAR(A74),MONTH(A74)+1,DAY(A74)),IF(B74=$D$5,"Tổng",""))</f>
        <v>47935</v>
      </c>
      <c r="B75" s="8">
        <f t="shared" ref="B75:B138" si="7">IF(B74&lt;$D$5,B74+1,"")</f>
        <v>65</v>
      </c>
      <c r="C75" s="9">
        <f t="shared" ca="1" si="2"/>
        <v>28</v>
      </c>
      <c r="D75" s="12">
        <f t="shared" si="5"/>
        <v>7931625</v>
      </c>
      <c r="E75" s="13">
        <f ca="1">IF(AND($B75&lt;&gt;"",$B75&lt;=$G$4),$G74*C75*$D$6/360,IF(B75&lt;&gt;"",$G74*C75*$G$5/360,IF(AND(B74&lt;&gt;"",B74=$D$5),SUM($E$10:E74),"")))</f>
        <v>2171502.6666666665</v>
      </c>
      <c r="F75" s="68">
        <f t="shared" ca="1" si="3"/>
        <v>10103127.666666666</v>
      </c>
      <c r="G75" s="12">
        <f t="shared" si="4"/>
        <v>245880375</v>
      </c>
    </row>
    <row r="76" spans="1:7" ht="16.5" customHeight="1">
      <c r="A76" s="7">
        <f t="shared" ca="1" si="6"/>
        <v>47966</v>
      </c>
      <c r="B76" s="8">
        <f t="shared" si="7"/>
        <v>66</v>
      </c>
      <c r="C76" s="9">
        <f t="shared" ref="C76:C139" ca="1" si="8">IF(B76&lt;&gt;"",A76-A75,"")</f>
        <v>31</v>
      </c>
      <c r="D76" s="12">
        <f t="shared" si="5"/>
        <v>7931625</v>
      </c>
      <c r="E76" s="13">
        <f ca="1">IF(AND($B76&lt;&gt;"",$B76&lt;=$G$4),$G75*C76*$D$6/360,IF(B76&lt;&gt;"",$G75*C76*$G$5/360,IF(AND(B75&lt;&gt;"",B75=$D$5),SUM($E$10:E75),"")))</f>
        <v>2329033.5520833335</v>
      </c>
      <c r="F76" s="68">
        <f t="shared" ca="1" si="3"/>
        <v>10260658.552083334</v>
      </c>
      <c r="G76" s="12">
        <f t="shared" si="4"/>
        <v>237948750</v>
      </c>
    </row>
    <row r="77" spans="1:7" ht="16.5" customHeight="1">
      <c r="A77" s="7">
        <f t="shared" ca="1" si="6"/>
        <v>47996</v>
      </c>
      <c r="B77" s="8">
        <f t="shared" si="7"/>
        <v>67</v>
      </c>
      <c r="C77" s="9">
        <f t="shared" ca="1" si="8"/>
        <v>30</v>
      </c>
      <c r="D77" s="12">
        <f t="shared" si="5"/>
        <v>7931625</v>
      </c>
      <c r="E77" s="13">
        <f ca="1">IF(AND($B77&lt;&gt;"",$B77&lt;=$G$4),$G76*C77*$D$6/360,IF(B77&lt;&gt;"",$G76*C77*$G$5/360,IF(AND(B76&lt;&gt;"",B76=$D$5),SUM($E$10:E76),"")))</f>
        <v>2181196.875</v>
      </c>
      <c r="F77" s="68">
        <f t="shared" ref="F77:F140" ca="1" si="9">IF(D77&lt;&gt;"",D77+E77,"")</f>
        <v>10112821.875</v>
      </c>
      <c r="G77" s="12">
        <f t="shared" ref="G77:G140" si="10">IF($B77&lt;&gt;"",G76-D77,"")</f>
        <v>230017125</v>
      </c>
    </row>
    <row r="78" spans="1:7" ht="16.5" customHeight="1">
      <c r="A78" s="7">
        <f t="shared" ca="1" si="6"/>
        <v>48027</v>
      </c>
      <c r="B78" s="8">
        <f t="shared" si="7"/>
        <v>68</v>
      </c>
      <c r="C78" s="9">
        <f t="shared" ca="1" si="8"/>
        <v>31</v>
      </c>
      <c r="D78" s="12">
        <f t="shared" si="5"/>
        <v>7931625</v>
      </c>
      <c r="E78" s="13">
        <f ca="1">IF(AND($B78&lt;&gt;"",$B78&lt;=$G$4),$G77*C78*$D$6/360,IF(B78&lt;&gt;"",$G77*C78*$G$5/360,IF(AND(B77&lt;&gt;"",B77=$D$5),SUM($E$10:E77),"")))</f>
        <v>2178773.3229166665</v>
      </c>
      <c r="F78" s="68">
        <f t="shared" ca="1" si="9"/>
        <v>10110398.322916666</v>
      </c>
      <c r="G78" s="12">
        <f t="shared" si="10"/>
        <v>222085500</v>
      </c>
    </row>
    <row r="79" spans="1:7" ht="16.5" customHeight="1">
      <c r="A79" s="7">
        <f t="shared" ca="1" si="6"/>
        <v>48057</v>
      </c>
      <c r="B79" s="8">
        <f t="shared" si="7"/>
        <v>69</v>
      </c>
      <c r="C79" s="9">
        <f t="shared" ca="1" si="8"/>
        <v>30</v>
      </c>
      <c r="D79" s="12">
        <f t="shared" ref="D79:D142" si="11">IF($B78&lt;$D$5,IF(B78&lt;$G$7,0,$D$4/($D$5-$G$7)),IF($B78=$D$5,$D$4,""))</f>
        <v>7931625</v>
      </c>
      <c r="E79" s="13">
        <f ca="1">IF(AND($B79&lt;&gt;"",$B79&lt;=$G$4),$G78*C79*$D$6/360,IF(B79&lt;&gt;"",$G78*C79*$G$5/360,IF(AND(B78&lt;&gt;"",B78=$D$5),SUM($E$10:E78),"")))</f>
        <v>2035783.75</v>
      </c>
      <c r="F79" s="68">
        <f t="shared" ca="1" si="9"/>
        <v>9967408.75</v>
      </c>
      <c r="G79" s="12">
        <f t="shared" si="10"/>
        <v>214153875</v>
      </c>
    </row>
    <row r="80" spans="1:7" ht="16.5" customHeight="1">
      <c r="A80" s="7">
        <f t="shared" ca="1" si="6"/>
        <v>48088</v>
      </c>
      <c r="B80" s="8">
        <f t="shared" si="7"/>
        <v>70</v>
      </c>
      <c r="C80" s="9">
        <f t="shared" ca="1" si="8"/>
        <v>31</v>
      </c>
      <c r="D80" s="12">
        <f t="shared" si="11"/>
        <v>7931625</v>
      </c>
      <c r="E80" s="13">
        <f ca="1">IF(AND($B80&lt;&gt;"",$B80&lt;=$G$4),$G79*C80*$D$6/360,IF(B80&lt;&gt;"",$G79*C80*$G$5/360,IF(AND(B79&lt;&gt;"",B79=$D$5),SUM($E$10:E79),"")))</f>
        <v>2028513.09375</v>
      </c>
      <c r="F80" s="68">
        <f t="shared" ca="1" si="9"/>
        <v>9960138.09375</v>
      </c>
      <c r="G80" s="12">
        <f t="shared" si="10"/>
        <v>206222250</v>
      </c>
    </row>
    <row r="81" spans="1:7" ht="16.5" customHeight="1">
      <c r="A81" s="7">
        <f t="shared" ca="1" si="6"/>
        <v>48119</v>
      </c>
      <c r="B81" s="8">
        <f t="shared" si="7"/>
        <v>71</v>
      </c>
      <c r="C81" s="9">
        <f t="shared" ca="1" si="8"/>
        <v>31</v>
      </c>
      <c r="D81" s="12">
        <f t="shared" si="11"/>
        <v>7931625</v>
      </c>
      <c r="E81" s="13">
        <f ca="1">IF(AND($B81&lt;&gt;"",$B81&lt;=$G$4),$G80*C81*$D$6/360,IF(B81&lt;&gt;"",$G80*C81*$G$5/360,IF(AND(B80&lt;&gt;"",B80=$D$5),SUM($E$10:E80),"")))</f>
        <v>1953382.9791666667</v>
      </c>
      <c r="F81" s="68">
        <f t="shared" ca="1" si="9"/>
        <v>9885007.979166666</v>
      </c>
      <c r="G81" s="12">
        <f t="shared" si="10"/>
        <v>198290625</v>
      </c>
    </row>
    <row r="82" spans="1:7" ht="16.5" customHeight="1">
      <c r="A82" s="7">
        <f t="shared" ca="1" si="6"/>
        <v>48149</v>
      </c>
      <c r="B82" s="8">
        <f t="shared" si="7"/>
        <v>72</v>
      </c>
      <c r="C82" s="9">
        <f t="shared" ca="1" si="8"/>
        <v>30</v>
      </c>
      <c r="D82" s="12">
        <f t="shared" si="11"/>
        <v>7931625</v>
      </c>
      <c r="E82" s="13">
        <f ca="1">IF(AND($B82&lt;&gt;"",$B82&lt;=$G$4),$G81*C82*$D$6/360,IF(B82&lt;&gt;"",$G81*C82*$G$5/360,IF(AND(B81&lt;&gt;"",B81=$D$5),SUM($E$10:E81),"")))</f>
        <v>1817664.0625</v>
      </c>
      <c r="F82" s="68">
        <f t="shared" ca="1" si="9"/>
        <v>9749289.0625</v>
      </c>
      <c r="G82" s="12">
        <f t="shared" si="10"/>
        <v>190359000</v>
      </c>
    </row>
    <row r="83" spans="1:7" ht="16.5" hidden="1" customHeight="1">
      <c r="A83" s="7">
        <f t="shared" ca="1" si="6"/>
        <v>48180</v>
      </c>
      <c r="B83" s="8">
        <f t="shared" si="7"/>
        <v>73</v>
      </c>
      <c r="C83" s="9">
        <f t="shared" ca="1" si="8"/>
        <v>31</v>
      </c>
      <c r="D83" s="12">
        <f t="shared" si="11"/>
        <v>7931625</v>
      </c>
      <c r="E83" s="13">
        <f ca="1">IF(AND($B83&lt;&gt;"",$B83&lt;=$G$4),$G82*C83*$D$6/360,IF(B83&lt;&gt;"",$G82*C83*$G$5/360,IF(AND(B82&lt;&gt;"",B82=$D$5),SUM($E$10:E82),"")))</f>
        <v>1803122.75</v>
      </c>
      <c r="F83" s="68">
        <f t="shared" ca="1" si="9"/>
        <v>9734747.75</v>
      </c>
      <c r="G83" s="12">
        <f t="shared" si="10"/>
        <v>182427375</v>
      </c>
    </row>
    <row r="84" spans="1:7" ht="16.5" customHeight="1">
      <c r="A84" s="7">
        <f t="shared" ca="1" si="6"/>
        <v>48210</v>
      </c>
      <c r="B84" s="8">
        <f t="shared" si="7"/>
        <v>74</v>
      </c>
      <c r="C84" s="9">
        <f t="shared" ca="1" si="8"/>
        <v>30</v>
      </c>
      <c r="D84" s="12">
        <f t="shared" si="11"/>
        <v>7931625</v>
      </c>
      <c r="E84" s="13">
        <f ca="1">IF(AND($B84&lt;&gt;"",$B84&lt;=$G$4),$G83*C84*$D$6/360,IF(B84&lt;&gt;"",$G83*C84*$G$5/360,IF(AND(B83&lt;&gt;"",B83=$D$5),SUM($E$10:E83),"")))</f>
        <v>1672250.9375</v>
      </c>
      <c r="F84" s="68">
        <f t="shared" ca="1" si="9"/>
        <v>9603875.9375</v>
      </c>
      <c r="G84" s="12">
        <f t="shared" si="10"/>
        <v>174495750</v>
      </c>
    </row>
    <row r="85" spans="1:7" ht="16.5" customHeight="1">
      <c r="A85" s="7">
        <f t="shared" ca="1" si="6"/>
        <v>48241</v>
      </c>
      <c r="B85" s="8">
        <f t="shared" si="7"/>
        <v>75</v>
      </c>
      <c r="C85" s="9">
        <f t="shared" ca="1" si="8"/>
        <v>31</v>
      </c>
      <c r="D85" s="12">
        <f t="shared" si="11"/>
        <v>7931625</v>
      </c>
      <c r="E85" s="13">
        <f ca="1">IF(AND($B85&lt;&gt;"",$B85&lt;=$G$4),$G84*C85*$D$6/360,IF(B85&lt;&gt;"",$G84*C85*$G$5/360,IF(AND(B84&lt;&gt;"",B84=$D$5),SUM($E$10:E84),"")))</f>
        <v>1652862.5208333333</v>
      </c>
      <c r="F85" s="68">
        <f t="shared" ca="1" si="9"/>
        <v>9584487.520833334</v>
      </c>
      <c r="G85" s="12">
        <f t="shared" si="10"/>
        <v>166564125</v>
      </c>
    </row>
    <row r="86" spans="1:7" ht="16.5" customHeight="1">
      <c r="A86" s="7">
        <f t="shared" ca="1" si="6"/>
        <v>48272</v>
      </c>
      <c r="B86" s="8">
        <f t="shared" si="7"/>
        <v>76</v>
      </c>
      <c r="C86" s="9">
        <f t="shared" ca="1" si="8"/>
        <v>31</v>
      </c>
      <c r="D86" s="12">
        <f t="shared" si="11"/>
        <v>7931625</v>
      </c>
      <c r="E86" s="13">
        <f ca="1">IF(AND($B86&lt;&gt;"",$B86&lt;=$G$4),$G85*C86*$D$6/360,IF(B86&lt;&gt;"",$G85*C86*$G$5/360,IF(AND(B85&lt;&gt;"",B85=$D$5),SUM($E$10:E85),"")))</f>
        <v>1577732.40625</v>
      </c>
      <c r="F86" s="68">
        <f t="shared" ca="1" si="9"/>
        <v>9509357.40625</v>
      </c>
      <c r="G86" s="12">
        <f t="shared" si="10"/>
        <v>158632500</v>
      </c>
    </row>
    <row r="87" spans="1:7" ht="16.5" customHeight="1">
      <c r="A87" s="7">
        <f t="shared" ca="1" si="6"/>
        <v>48301</v>
      </c>
      <c r="B87" s="8">
        <f t="shared" si="7"/>
        <v>77</v>
      </c>
      <c r="C87" s="9">
        <f t="shared" ca="1" si="8"/>
        <v>29</v>
      </c>
      <c r="D87" s="12">
        <f t="shared" si="11"/>
        <v>7931625</v>
      </c>
      <c r="E87" s="13">
        <f ca="1">IF(AND($B87&lt;&gt;"",$B87&lt;=$G$4),$G86*C87*$D$6/360,IF(B87&lt;&gt;"",$G86*C87*$G$5/360,IF(AND(B86&lt;&gt;"",B86=$D$5),SUM($E$10:E86),"")))</f>
        <v>1405660.2083333333</v>
      </c>
      <c r="F87" s="68">
        <f t="shared" ca="1" si="9"/>
        <v>9337285.208333334</v>
      </c>
      <c r="G87" s="12">
        <f t="shared" si="10"/>
        <v>150700875</v>
      </c>
    </row>
    <row r="88" spans="1:7" ht="16.5" customHeight="1">
      <c r="A88" s="7">
        <f t="shared" ca="1" si="6"/>
        <v>48332</v>
      </c>
      <c r="B88" s="8">
        <f t="shared" si="7"/>
        <v>78</v>
      </c>
      <c r="C88" s="9">
        <f t="shared" ca="1" si="8"/>
        <v>31</v>
      </c>
      <c r="D88" s="12">
        <f t="shared" si="11"/>
        <v>7931625</v>
      </c>
      <c r="E88" s="13">
        <f ca="1">IF(AND($B88&lt;&gt;"",$B88&lt;=$G$4),$G87*C88*$D$6/360,IF(B88&lt;&gt;"",$G87*C88*$G$5/360,IF(AND(B87&lt;&gt;"",B87=$D$5),SUM($E$10:E87),"")))</f>
        <v>1427472.1770833333</v>
      </c>
      <c r="F88" s="68">
        <f t="shared" ca="1" si="9"/>
        <v>9359097.177083334</v>
      </c>
      <c r="G88" s="12">
        <f t="shared" si="10"/>
        <v>142769250</v>
      </c>
    </row>
    <row r="89" spans="1:7" ht="16.5" customHeight="1">
      <c r="A89" s="7">
        <f t="shared" ca="1" si="6"/>
        <v>48362</v>
      </c>
      <c r="B89" s="8">
        <f t="shared" si="7"/>
        <v>79</v>
      </c>
      <c r="C89" s="9">
        <f t="shared" ca="1" si="8"/>
        <v>30</v>
      </c>
      <c r="D89" s="12">
        <f t="shared" si="11"/>
        <v>7931625</v>
      </c>
      <c r="E89" s="13">
        <f ca="1">IF(AND($B89&lt;&gt;"",$B89&lt;=$G$4),$G88*C89*$D$6/360,IF(B89&lt;&gt;"",$G88*C89*$G$5/360,IF(AND(B88&lt;&gt;"",B88=$D$5),SUM($E$10:E88),"")))</f>
        <v>1308718.125</v>
      </c>
      <c r="F89" s="68">
        <f t="shared" ca="1" si="9"/>
        <v>9240343.125</v>
      </c>
      <c r="G89" s="12">
        <f t="shared" si="10"/>
        <v>134837625</v>
      </c>
    </row>
    <row r="90" spans="1:7" ht="16.5" customHeight="1">
      <c r="A90" s="7">
        <f t="shared" ca="1" si="6"/>
        <v>48393</v>
      </c>
      <c r="B90" s="8">
        <f t="shared" si="7"/>
        <v>80</v>
      </c>
      <c r="C90" s="9">
        <f t="shared" ca="1" si="8"/>
        <v>31</v>
      </c>
      <c r="D90" s="12">
        <f t="shared" si="11"/>
        <v>7931625</v>
      </c>
      <c r="E90" s="13">
        <f ca="1">IF(AND($B90&lt;&gt;"",$B90&lt;=$G$4),$G89*C90*$D$6/360,IF(B90&lt;&gt;"",$G89*C90*$G$5/360,IF(AND(B89&lt;&gt;"",B89=$D$5),SUM($E$10:E89),"")))</f>
        <v>1277211.9479166667</v>
      </c>
      <c r="F90" s="68">
        <f t="shared" ca="1" si="9"/>
        <v>9208836.947916666</v>
      </c>
      <c r="G90" s="12">
        <f t="shared" si="10"/>
        <v>126906000</v>
      </c>
    </row>
    <row r="91" spans="1:7" ht="16.5" customHeight="1">
      <c r="A91" s="7">
        <f t="shared" ca="1" si="6"/>
        <v>48423</v>
      </c>
      <c r="B91" s="8">
        <f t="shared" si="7"/>
        <v>81</v>
      </c>
      <c r="C91" s="9">
        <f t="shared" ca="1" si="8"/>
        <v>30</v>
      </c>
      <c r="D91" s="12">
        <f t="shared" si="11"/>
        <v>7931625</v>
      </c>
      <c r="E91" s="13">
        <f ca="1">IF(AND($B91&lt;&gt;"",$B91&lt;=$G$4),$G90*C91*$D$6/360,IF(B91&lt;&gt;"",$G90*C91*$G$5/360,IF(AND(B90&lt;&gt;"",B90=$D$5),SUM($E$10:E90),"")))</f>
        <v>1163305</v>
      </c>
      <c r="F91" s="68">
        <f t="shared" ca="1" si="9"/>
        <v>9094930</v>
      </c>
      <c r="G91" s="12">
        <f t="shared" si="10"/>
        <v>118974375</v>
      </c>
    </row>
    <row r="92" spans="1:7" ht="16.5" customHeight="1">
      <c r="A92" s="7">
        <f t="shared" ca="1" si="6"/>
        <v>48454</v>
      </c>
      <c r="B92" s="8">
        <f t="shared" si="7"/>
        <v>82</v>
      </c>
      <c r="C92" s="9">
        <f t="shared" ca="1" si="8"/>
        <v>31</v>
      </c>
      <c r="D92" s="12">
        <f t="shared" si="11"/>
        <v>7931625</v>
      </c>
      <c r="E92" s="13">
        <f ca="1">IF(AND($B92&lt;&gt;"",$B92&lt;=$G$4),$G91*C92*$D$6/360,IF(B92&lt;&gt;"",$G91*C92*$G$5/360,IF(AND(B91&lt;&gt;"",B91=$D$5),SUM($E$10:E91),"")))</f>
        <v>1126951.71875</v>
      </c>
      <c r="F92" s="68">
        <f t="shared" ca="1" si="9"/>
        <v>9058576.71875</v>
      </c>
      <c r="G92" s="12">
        <f t="shared" si="10"/>
        <v>111042750</v>
      </c>
    </row>
    <row r="93" spans="1:7" ht="16.5" customHeight="1">
      <c r="A93" s="7">
        <f t="shared" ca="1" si="6"/>
        <v>48485</v>
      </c>
      <c r="B93" s="8">
        <f t="shared" si="7"/>
        <v>83</v>
      </c>
      <c r="C93" s="9">
        <f t="shared" ca="1" si="8"/>
        <v>31</v>
      </c>
      <c r="D93" s="12">
        <f t="shared" si="11"/>
        <v>7931625</v>
      </c>
      <c r="E93" s="13">
        <f ca="1">IF(AND($B93&lt;&gt;"",$B93&lt;=$G$4),$G92*C93*$D$6/360,IF(B93&lt;&gt;"",$G92*C93*$G$5/360,IF(AND(B92&lt;&gt;"",B92=$D$5),SUM($E$10:E92),"")))</f>
        <v>1051821.6041666667</v>
      </c>
      <c r="F93" s="68">
        <f t="shared" ca="1" si="9"/>
        <v>8983446.604166666</v>
      </c>
      <c r="G93" s="12">
        <f t="shared" si="10"/>
        <v>103111125</v>
      </c>
    </row>
    <row r="94" spans="1:7" ht="16.5" customHeight="1">
      <c r="A94" s="7">
        <f t="shared" ca="1" si="6"/>
        <v>48515</v>
      </c>
      <c r="B94" s="8">
        <f t="shared" si="7"/>
        <v>84</v>
      </c>
      <c r="C94" s="9">
        <f t="shared" ca="1" si="8"/>
        <v>30</v>
      </c>
      <c r="D94" s="12">
        <f t="shared" si="11"/>
        <v>7931625</v>
      </c>
      <c r="E94" s="13">
        <f ca="1">IF(AND($B94&lt;&gt;"",$B94&lt;=$G$4),$G93*C94*$D$6/360,IF(B94&lt;&gt;"",$G93*C94*$G$5/360,IF(AND(B93&lt;&gt;"",B93=$D$5),SUM($E$10:E93),"")))</f>
        <v>945185.3125</v>
      </c>
      <c r="F94" s="68">
        <f t="shared" ca="1" si="9"/>
        <v>8876810.3125</v>
      </c>
      <c r="G94" s="12">
        <f t="shared" si="10"/>
        <v>95179500</v>
      </c>
    </row>
    <row r="95" spans="1:7" ht="16.5" hidden="1" customHeight="1">
      <c r="A95" s="7">
        <f t="shared" ca="1" si="6"/>
        <v>48546</v>
      </c>
      <c r="B95" s="8">
        <f t="shared" si="7"/>
        <v>85</v>
      </c>
      <c r="C95" s="9">
        <f t="shared" ca="1" si="8"/>
        <v>31</v>
      </c>
      <c r="D95" s="12">
        <f t="shared" si="11"/>
        <v>7931625</v>
      </c>
      <c r="E95" s="13">
        <f ca="1">IF(AND($B95&lt;&gt;"",$B95&lt;=$G$4),$G94*C95*$D$6/360,IF(B95&lt;&gt;"",$G94*C95*$G$5/360,IF(AND(B94&lt;&gt;"",B94=$D$5),SUM($E$10:E94),"")))</f>
        <v>901561.375</v>
      </c>
      <c r="F95" s="68">
        <f t="shared" ca="1" si="9"/>
        <v>8833186.375</v>
      </c>
      <c r="G95" s="12">
        <f t="shared" si="10"/>
        <v>87247875</v>
      </c>
    </row>
    <row r="96" spans="1:7" ht="16.5" customHeight="1">
      <c r="A96" s="3">
        <f t="shared" ca="1" si="6"/>
        <v>48576</v>
      </c>
      <c r="B96" s="4">
        <f t="shared" si="7"/>
        <v>86</v>
      </c>
      <c r="C96" s="2">
        <f t="shared" ca="1" si="8"/>
        <v>30</v>
      </c>
      <c r="D96" s="14">
        <f t="shared" si="11"/>
        <v>7931625</v>
      </c>
      <c r="E96" s="15">
        <f ca="1">IF(AND($B96&lt;&gt;"",$B96&lt;=$G$4),$G95*C96*$D$6/360,IF(B96&lt;&gt;"",$G95*C96*$G$5/360,IF(AND(B95&lt;&gt;"",B95=$D$5),SUM($E$10:E95),"")))</f>
        <v>799772.1875</v>
      </c>
      <c r="F96" s="16">
        <f t="shared" ca="1" si="9"/>
        <v>8731397.1875</v>
      </c>
      <c r="G96" s="14">
        <f t="shared" si="10"/>
        <v>79316250</v>
      </c>
    </row>
    <row r="97" spans="1:7" ht="16.5" customHeight="1">
      <c r="A97" s="3">
        <f t="shared" ca="1" si="6"/>
        <v>48607</v>
      </c>
      <c r="B97" s="4">
        <f t="shared" si="7"/>
        <v>87</v>
      </c>
      <c r="C97" s="2">
        <f t="shared" ca="1" si="8"/>
        <v>31</v>
      </c>
      <c r="D97" s="14">
        <f t="shared" si="11"/>
        <v>7931625</v>
      </c>
      <c r="E97" s="15">
        <f ca="1">IF(AND($B97&lt;&gt;"",$B97&lt;=$G$4),$G96*C97*$D$6/360,IF(B97&lt;&gt;"",$G96*C97*$G$5/360,IF(AND(B96&lt;&gt;"",B96=$D$5),SUM($E$10:E96),"")))</f>
        <v>751301.14583333337</v>
      </c>
      <c r="F97" s="16">
        <f t="shared" ca="1" si="9"/>
        <v>8682926.145833334</v>
      </c>
      <c r="G97" s="14">
        <f t="shared" si="10"/>
        <v>71384625</v>
      </c>
    </row>
    <row r="98" spans="1:7" ht="16.5" customHeight="1">
      <c r="A98" s="3">
        <f t="shared" ca="1" si="6"/>
        <v>48638</v>
      </c>
      <c r="B98" s="4">
        <f t="shared" si="7"/>
        <v>88</v>
      </c>
      <c r="C98" s="2">
        <f t="shared" ca="1" si="8"/>
        <v>31</v>
      </c>
      <c r="D98" s="14">
        <f t="shared" si="11"/>
        <v>7931625</v>
      </c>
      <c r="E98" s="15">
        <f ca="1">IF(AND($B98&lt;&gt;"",$B98&lt;=$G$4),$G97*C98*$D$6/360,IF(B98&lt;&gt;"",$G97*C98*$G$5/360,IF(AND(B97&lt;&gt;"",B97=$D$5),SUM($E$10:E97),"")))</f>
        <v>676171.03125</v>
      </c>
      <c r="F98" s="16">
        <f t="shared" ca="1" si="9"/>
        <v>8607796.03125</v>
      </c>
      <c r="G98" s="14">
        <f t="shared" si="10"/>
        <v>63453000</v>
      </c>
    </row>
    <row r="99" spans="1:7" ht="16.5" customHeight="1">
      <c r="A99" s="3">
        <f t="shared" ca="1" si="6"/>
        <v>48666</v>
      </c>
      <c r="B99" s="4">
        <f t="shared" si="7"/>
        <v>89</v>
      </c>
      <c r="C99" s="2">
        <f t="shared" ca="1" si="8"/>
        <v>28</v>
      </c>
      <c r="D99" s="14">
        <f t="shared" si="11"/>
        <v>7931625</v>
      </c>
      <c r="E99" s="15">
        <f ca="1">IF(AND($B99&lt;&gt;"",$B99&lt;=$G$4),$G98*C99*$D$6/360,IF(B99&lt;&gt;"",$G98*C99*$G$5/360,IF(AND(B98&lt;&gt;"",B98=$D$5),SUM($E$10:E98),"")))</f>
        <v>542875.66666666663</v>
      </c>
      <c r="F99" s="16">
        <f t="shared" ca="1" si="9"/>
        <v>8474500.666666666</v>
      </c>
      <c r="G99" s="14">
        <f t="shared" si="10"/>
        <v>55521375</v>
      </c>
    </row>
    <row r="100" spans="1:7" ht="16.5" customHeight="1">
      <c r="A100" s="3">
        <f t="shared" ca="1" si="6"/>
        <v>48697</v>
      </c>
      <c r="B100" s="4">
        <f t="shared" si="7"/>
        <v>90</v>
      </c>
      <c r="C100" s="2">
        <f t="shared" ca="1" si="8"/>
        <v>31</v>
      </c>
      <c r="D100" s="14">
        <f t="shared" si="11"/>
        <v>7931625</v>
      </c>
      <c r="E100" s="15">
        <f ca="1">IF(AND($B100&lt;&gt;"",$B100&lt;=$G$4),$G99*C100*$D$6/360,IF(B100&lt;&gt;"",$G99*C100*$G$5/360,IF(AND(B99&lt;&gt;"",B99=$D$5),SUM($E$10:E99),"")))</f>
        <v>525910.80208333337</v>
      </c>
      <c r="F100" s="16">
        <f t="shared" ca="1" si="9"/>
        <v>8457535.802083334</v>
      </c>
      <c r="G100" s="14">
        <f t="shared" si="10"/>
        <v>47589750</v>
      </c>
    </row>
    <row r="101" spans="1:7" ht="16.5" customHeight="1">
      <c r="A101" s="3">
        <f t="shared" ca="1" si="6"/>
        <v>48727</v>
      </c>
      <c r="B101" s="4">
        <f t="shared" si="7"/>
        <v>91</v>
      </c>
      <c r="C101" s="2">
        <f t="shared" ca="1" si="8"/>
        <v>30</v>
      </c>
      <c r="D101" s="14">
        <f t="shared" si="11"/>
        <v>7931625</v>
      </c>
      <c r="E101" s="15">
        <f ca="1">IF(AND($B101&lt;&gt;"",$B101&lt;=$G$4),$G100*C101*$D$6/360,IF(B101&lt;&gt;"",$G100*C101*$G$5/360,IF(AND(B100&lt;&gt;"",B100=$D$5),SUM($E$10:E100),"")))</f>
        <v>436239.375</v>
      </c>
      <c r="F101" s="16">
        <f t="shared" ca="1" si="9"/>
        <v>8367864.375</v>
      </c>
      <c r="G101" s="14">
        <f t="shared" si="10"/>
        <v>39658125</v>
      </c>
    </row>
    <row r="102" spans="1:7" ht="16.5" customHeight="1">
      <c r="A102" s="3">
        <f t="shared" ca="1" si="6"/>
        <v>48758</v>
      </c>
      <c r="B102" s="4">
        <f t="shared" si="7"/>
        <v>92</v>
      </c>
      <c r="C102" s="2">
        <f t="shared" ca="1" si="8"/>
        <v>31</v>
      </c>
      <c r="D102" s="14">
        <f t="shared" si="11"/>
        <v>7931625</v>
      </c>
      <c r="E102" s="15">
        <f ca="1">IF(AND($B102&lt;&gt;"",$B102&lt;=$G$4),$G101*C102*$D$6/360,IF(B102&lt;&gt;"",$G101*C102*$G$5/360,IF(AND(B101&lt;&gt;"",B101=$D$5),SUM($E$10:E101),"")))</f>
        <v>375650.57291666669</v>
      </c>
      <c r="F102" s="16">
        <f t="shared" ca="1" si="9"/>
        <v>8307275.572916667</v>
      </c>
      <c r="G102" s="14">
        <f t="shared" si="10"/>
        <v>31726500</v>
      </c>
    </row>
    <row r="103" spans="1:7" ht="16.5" customHeight="1">
      <c r="A103" s="3">
        <f t="shared" ca="1" si="6"/>
        <v>48788</v>
      </c>
      <c r="B103" s="4">
        <f t="shared" si="7"/>
        <v>93</v>
      </c>
      <c r="C103" s="2">
        <f t="shared" ca="1" si="8"/>
        <v>30</v>
      </c>
      <c r="D103" s="14">
        <f t="shared" si="11"/>
        <v>7931625</v>
      </c>
      <c r="E103" s="15">
        <f ca="1">IF(AND($B103&lt;&gt;"",$B103&lt;=$G$4),$G102*C103*$D$6/360,IF(B103&lt;&gt;"",$G102*C103*$G$5/360,IF(AND(B102&lt;&gt;"",B102=$D$5),SUM($E$10:E102),"")))</f>
        <v>290826.25</v>
      </c>
      <c r="F103" s="16">
        <f t="shared" ca="1" si="9"/>
        <v>8222451.25</v>
      </c>
      <c r="G103" s="14">
        <f t="shared" si="10"/>
        <v>23794875</v>
      </c>
    </row>
    <row r="104" spans="1:7" ht="16.5" customHeight="1">
      <c r="A104" s="3">
        <f t="shared" ca="1" si="6"/>
        <v>48819</v>
      </c>
      <c r="B104" s="4">
        <f t="shared" si="7"/>
        <v>94</v>
      </c>
      <c r="C104" s="2">
        <f t="shared" ca="1" si="8"/>
        <v>31</v>
      </c>
      <c r="D104" s="14">
        <f t="shared" si="11"/>
        <v>7931625</v>
      </c>
      <c r="E104" s="15">
        <f ca="1">IF(AND($B104&lt;&gt;"",$B104&lt;=$G$4),$G103*C104*$D$6/360,IF(B104&lt;&gt;"",$G103*C104*$G$5/360,IF(AND(B103&lt;&gt;"",B103=$D$5),SUM($E$10:E103),"")))</f>
        <v>225390.34375</v>
      </c>
      <c r="F104" s="16">
        <f t="shared" ca="1" si="9"/>
        <v>8157015.34375</v>
      </c>
      <c r="G104" s="14">
        <f t="shared" si="10"/>
        <v>15863250</v>
      </c>
    </row>
    <row r="105" spans="1:7" ht="16.5" customHeight="1">
      <c r="A105" s="3">
        <f t="shared" ca="1" si="6"/>
        <v>48850</v>
      </c>
      <c r="B105" s="4">
        <f t="shared" si="7"/>
        <v>95</v>
      </c>
      <c r="C105" s="2">
        <f t="shared" ca="1" si="8"/>
        <v>31</v>
      </c>
      <c r="D105" s="14">
        <f t="shared" si="11"/>
        <v>7931625</v>
      </c>
      <c r="E105" s="15">
        <f ca="1">IF(AND($B105&lt;&gt;"",$B105&lt;=$G$4),$G104*C105*$D$6/360,IF(B105&lt;&gt;"",$G104*C105*$G$5/360,IF(AND(B104&lt;&gt;"",B104=$D$5),SUM($E$10:E104),"")))</f>
        <v>150260.22916666666</v>
      </c>
      <c r="F105" s="16">
        <f t="shared" ca="1" si="9"/>
        <v>8081885.229166667</v>
      </c>
      <c r="G105" s="14">
        <f t="shared" si="10"/>
        <v>7931625</v>
      </c>
    </row>
    <row r="106" spans="1:7" ht="16.5" customHeight="1">
      <c r="A106" s="3">
        <f t="shared" ca="1" si="6"/>
        <v>48880</v>
      </c>
      <c r="B106" s="4">
        <f t="shared" si="7"/>
        <v>96</v>
      </c>
      <c r="C106" s="2">
        <f t="shared" ca="1" si="8"/>
        <v>30</v>
      </c>
      <c r="D106" s="14">
        <f t="shared" si="11"/>
        <v>7931625</v>
      </c>
      <c r="E106" s="15">
        <f ca="1">IF(AND($B106&lt;&gt;"",$B106&lt;=$G$4),$G105*C106*$D$6/360,IF(B106&lt;&gt;"",$G105*C106*$G$5/360,IF(AND(B105&lt;&gt;"",B105=$D$5),SUM($E$10:E105),"")))</f>
        <v>72706.5625</v>
      </c>
      <c r="F106" s="16">
        <f t="shared" ca="1" si="9"/>
        <v>8004331.5625</v>
      </c>
      <c r="G106" s="14">
        <f t="shared" si="10"/>
        <v>0</v>
      </c>
    </row>
    <row r="107" spans="1:7" ht="16.5" hidden="1" customHeight="1">
      <c r="A107" s="3" t="str">
        <f t="shared" si="6"/>
        <v>Tổng</v>
      </c>
      <c r="B107" s="4" t="str">
        <f t="shared" si="7"/>
        <v/>
      </c>
      <c r="C107" s="2" t="str">
        <f t="shared" si="8"/>
        <v/>
      </c>
      <c r="D107" s="14">
        <f t="shared" si="11"/>
        <v>761436000</v>
      </c>
      <c r="E107" s="15">
        <f ca="1">IF(AND($B107&lt;&gt;"",$B107&lt;=$G$4),$G106*C107*$D$6/360,IF(B107&lt;&gt;"",$G106*C107*$G$5/360,IF(AND(B106&lt;&gt;"",B106=$D$5),SUM($E$10:E106),"")))</f>
        <v>313588427.42500001</v>
      </c>
      <c r="F107" s="16">
        <f t="shared" ca="1" si="9"/>
        <v>1075024427.425</v>
      </c>
      <c r="G107" s="14" t="str">
        <f t="shared" si="10"/>
        <v/>
      </c>
    </row>
    <row r="108" spans="1:7" ht="16.5" customHeight="1">
      <c r="A108" s="3" t="str">
        <f>IF(B107&lt;$D$5,DATE(YEAR(A107),MONTH(A107)+1,DAY(A107)),IF(B107=$D$5,"Tổng",""))</f>
        <v/>
      </c>
      <c r="B108" s="4" t="str">
        <f>IF(B107&lt;$D$5,B107+1,"")</f>
        <v/>
      </c>
      <c r="C108" s="2" t="str">
        <f>IF(B108&lt;&gt;"",A108-A107,"")</f>
        <v/>
      </c>
      <c r="D108" s="14" t="str">
        <f>IF($B107&lt;$D$5,IF(B107&lt;$G$7,0,$D$4/($D$5-$G$7)),IF($B107=$D$5,$D$4,""))</f>
        <v/>
      </c>
      <c r="E108" s="15" t="str">
        <f>IF(AND($B108&lt;&gt;"",$B108&lt;=$G$4),$G107*C108*$D$6/360,IF(B108&lt;&gt;"",$G107*C108*$G$5/360,IF(AND(B107&lt;&gt;"",B107=$D$5),SUM($E$10:E107),"")))</f>
        <v/>
      </c>
      <c r="F108" s="16" t="str">
        <f t="shared" si="9"/>
        <v/>
      </c>
      <c r="G108" s="14" t="str">
        <f>IF($B108&lt;&gt;"",G107-D108,"")</f>
        <v/>
      </c>
    </row>
    <row r="109" spans="1:7" ht="16.5" customHeight="1">
      <c r="A109" s="3" t="str">
        <f t="shared" si="6"/>
        <v/>
      </c>
      <c r="B109" s="4" t="str">
        <f t="shared" si="7"/>
        <v/>
      </c>
      <c r="C109" s="2" t="str">
        <f t="shared" si="8"/>
        <v/>
      </c>
      <c r="D109" s="14" t="str">
        <f t="shared" si="11"/>
        <v/>
      </c>
      <c r="E109" s="15" t="str">
        <f>IF(AND($B109&lt;&gt;"",$B109&lt;=$G$4),$G108*C109*$D$6/360,IF(B109&lt;&gt;"",$G108*C109*$G$5/360,IF(AND(B108&lt;&gt;"",B108=$D$5),SUM($E$10:E108),"")))</f>
        <v/>
      </c>
      <c r="F109" s="16" t="str">
        <f t="shared" si="9"/>
        <v/>
      </c>
      <c r="G109" s="14" t="str">
        <f t="shared" si="10"/>
        <v/>
      </c>
    </row>
    <row r="110" spans="1:7" ht="16.5" customHeight="1">
      <c r="A110" s="3" t="str">
        <f t="shared" si="6"/>
        <v/>
      </c>
      <c r="B110" s="4" t="str">
        <f t="shared" si="7"/>
        <v/>
      </c>
      <c r="C110" s="2" t="str">
        <f t="shared" si="8"/>
        <v/>
      </c>
      <c r="D110" s="14" t="str">
        <f t="shared" si="11"/>
        <v/>
      </c>
      <c r="E110" s="15" t="str">
        <f>IF(AND($B110&lt;&gt;"",$B110&lt;=$G$4),$G109*C110*$D$6/360,IF(B110&lt;&gt;"",$G109*C110*$G$5/360,IF(AND(B109&lt;&gt;"",B109=$D$5),SUM($E$10:E109),"")))</f>
        <v/>
      </c>
      <c r="F110" s="16" t="str">
        <f t="shared" si="9"/>
        <v/>
      </c>
      <c r="G110" s="14" t="str">
        <f t="shared" si="10"/>
        <v/>
      </c>
    </row>
    <row r="111" spans="1:7" ht="16.5" customHeight="1">
      <c r="A111" s="3" t="str">
        <f t="shared" si="6"/>
        <v/>
      </c>
      <c r="B111" s="4" t="str">
        <f t="shared" si="7"/>
        <v/>
      </c>
      <c r="C111" s="2" t="str">
        <f t="shared" si="8"/>
        <v/>
      </c>
      <c r="D111" s="14" t="str">
        <f t="shared" si="11"/>
        <v/>
      </c>
      <c r="E111" s="15" t="str">
        <f>IF(AND($B111&lt;&gt;"",$B111&lt;=$G$4),$G110*C111*$D$6/360,IF(B111&lt;&gt;"",$G110*C111*$G$5/360,IF(AND(B110&lt;&gt;"",B110=$D$5),SUM($E$10:E110),"")))</f>
        <v/>
      </c>
      <c r="F111" s="16" t="str">
        <f t="shared" si="9"/>
        <v/>
      </c>
      <c r="G111" s="14" t="str">
        <f t="shared" si="10"/>
        <v/>
      </c>
    </row>
    <row r="112" spans="1:7" ht="16.5" customHeight="1">
      <c r="A112" s="3" t="str">
        <f t="shared" si="6"/>
        <v/>
      </c>
      <c r="B112" s="4" t="str">
        <f t="shared" si="7"/>
        <v/>
      </c>
      <c r="C112" s="2" t="str">
        <f t="shared" si="8"/>
        <v/>
      </c>
      <c r="D112" s="14" t="str">
        <f t="shared" si="11"/>
        <v/>
      </c>
      <c r="E112" s="15" t="str">
        <f>IF(AND($B112&lt;&gt;"",$B112&lt;=$G$4),$G111*C112*$D$6/360,IF(B112&lt;&gt;"",$G111*C112*$G$5/360,IF(AND(B111&lt;&gt;"",B111=$D$5),SUM($E$10:E111),"")))</f>
        <v/>
      </c>
      <c r="F112" s="16" t="str">
        <f t="shared" si="9"/>
        <v/>
      </c>
      <c r="G112" s="14" t="str">
        <f t="shared" si="10"/>
        <v/>
      </c>
    </row>
    <row r="113" spans="1:7" ht="16.5" customHeight="1">
      <c r="A113" s="3" t="str">
        <f t="shared" si="6"/>
        <v/>
      </c>
      <c r="B113" s="4" t="str">
        <f t="shared" si="7"/>
        <v/>
      </c>
      <c r="C113" s="2" t="str">
        <f t="shared" si="8"/>
        <v/>
      </c>
      <c r="D113" s="14" t="str">
        <f t="shared" si="11"/>
        <v/>
      </c>
      <c r="E113" s="15" t="str">
        <f>IF(AND($B113&lt;&gt;"",$B113&lt;=$G$4),$G112*C113*$D$6/360,IF(B113&lt;&gt;"",$G112*C113*$G$5/360,IF(AND(B112&lt;&gt;"",B112=$D$5),SUM($E$10:E112),"")))</f>
        <v/>
      </c>
      <c r="F113" s="16" t="str">
        <f t="shared" si="9"/>
        <v/>
      </c>
      <c r="G113" s="14" t="str">
        <f t="shared" si="10"/>
        <v/>
      </c>
    </row>
    <row r="114" spans="1:7" ht="16.5" customHeight="1">
      <c r="A114" s="3" t="str">
        <f t="shared" si="6"/>
        <v/>
      </c>
      <c r="B114" s="4" t="str">
        <f t="shared" si="7"/>
        <v/>
      </c>
      <c r="C114" s="2" t="str">
        <f t="shared" si="8"/>
        <v/>
      </c>
      <c r="D114" s="14" t="str">
        <f t="shared" si="11"/>
        <v/>
      </c>
      <c r="E114" s="15" t="str">
        <f>IF(AND($B114&lt;&gt;"",$B114&lt;=$G$4),$G113*C114*$D$6/360,IF(B114&lt;&gt;"",$G113*C114*$G$5/360,IF(AND(B113&lt;&gt;"",B113=$D$5),SUM($E$10:E113),"")))</f>
        <v/>
      </c>
      <c r="F114" s="16" t="str">
        <f t="shared" si="9"/>
        <v/>
      </c>
      <c r="G114" s="14" t="str">
        <f t="shared" si="10"/>
        <v/>
      </c>
    </row>
    <row r="115" spans="1:7" ht="16.5" customHeight="1">
      <c r="A115" s="3" t="str">
        <f t="shared" si="6"/>
        <v/>
      </c>
      <c r="B115" s="4" t="str">
        <f t="shared" si="7"/>
        <v/>
      </c>
      <c r="C115" s="2" t="str">
        <f t="shared" si="8"/>
        <v/>
      </c>
      <c r="D115" s="14" t="str">
        <f t="shared" si="11"/>
        <v/>
      </c>
      <c r="E115" s="15" t="str">
        <f>IF(AND($B115&lt;&gt;"",$B115&lt;=$G$4),$G114*C115*$D$6/360,IF(B115&lt;&gt;"",$G114*C115*$G$5/360,IF(AND(B114&lt;&gt;"",B114=$D$5),SUM($E$10:E114),"")))</f>
        <v/>
      </c>
      <c r="F115" s="16" t="str">
        <f t="shared" si="9"/>
        <v/>
      </c>
      <c r="G115" s="14" t="str">
        <f t="shared" si="10"/>
        <v/>
      </c>
    </row>
    <row r="116" spans="1:7" ht="16.5" customHeight="1">
      <c r="A116" s="3" t="str">
        <f t="shared" si="6"/>
        <v/>
      </c>
      <c r="B116" s="4" t="str">
        <f t="shared" si="7"/>
        <v/>
      </c>
      <c r="C116" s="2" t="str">
        <f t="shared" si="8"/>
        <v/>
      </c>
      <c r="D116" s="14" t="str">
        <f t="shared" si="11"/>
        <v/>
      </c>
      <c r="E116" s="15" t="str">
        <f>IF(AND($B116&lt;&gt;"",$B116&lt;=$G$4),$G115*C116*$D$6/360,IF(B116&lt;&gt;"",$G115*C116*$G$5/360,IF(AND(B115&lt;&gt;"",B115=$D$5),SUM($E$10:E115),"")))</f>
        <v/>
      </c>
      <c r="F116" s="16" t="str">
        <f t="shared" si="9"/>
        <v/>
      </c>
      <c r="G116" s="14" t="str">
        <f t="shared" si="10"/>
        <v/>
      </c>
    </row>
    <row r="117" spans="1:7" ht="16.5" customHeight="1">
      <c r="A117" s="3" t="str">
        <f t="shared" si="6"/>
        <v/>
      </c>
      <c r="B117" s="4" t="str">
        <f t="shared" si="7"/>
        <v/>
      </c>
      <c r="C117" s="2" t="str">
        <f t="shared" si="8"/>
        <v/>
      </c>
      <c r="D117" s="14" t="str">
        <f t="shared" si="11"/>
        <v/>
      </c>
      <c r="E117" s="15" t="str">
        <f>IF(AND($B117&lt;&gt;"",$B117&lt;=$G$4),$G116*C117*$D$6/360,IF(B117&lt;&gt;"",$G116*C117*$G$5/360,IF(AND(B116&lt;&gt;"",B116=$D$5),SUM($E$10:E116),"")))</f>
        <v/>
      </c>
      <c r="F117" s="16" t="str">
        <f t="shared" si="9"/>
        <v/>
      </c>
      <c r="G117" s="14" t="str">
        <f t="shared" si="10"/>
        <v/>
      </c>
    </row>
    <row r="118" spans="1:7" ht="16.5" customHeight="1">
      <c r="A118" s="3" t="str">
        <f t="shared" si="6"/>
        <v/>
      </c>
      <c r="B118" s="4" t="str">
        <f t="shared" si="7"/>
        <v/>
      </c>
      <c r="C118" s="2" t="str">
        <f t="shared" si="8"/>
        <v/>
      </c>
      <c r="D118" s="14" t="str">
        <f t="shared" si="11"/>
        <v/>
      </c>
      <c r="E118" s="15" t="str">
        <f>IF(AND($B118&lt;&gt;"",$B118&lt;=$G$4),$G117*C118*$D$6/360,IF(B118&lt;&gt;"",$G117*C118*$G$5/360,IF(AND(B117&lt;&gt;"",B117=$D$5),SUM($E$10:E117),"")))</f>
        <v/>
      </c>
      <c r="F118" s="16" t="str">
        <f t="shared" si="9"/>
        <v/>
      </c>
      <c r="G118" s="14" t="str">
        <f t="shared" si="10"/>
        <v/>
      </c>
    </row>
    <row r="119" spans="1:7" ht="16.5" customHeight="1">
      <c r="A119" s="3" t="str">
        <f t="shared" si="6"/>
        <v/>
      </c>
      <c r="B119" s="4" t="str">
        <f t="shared" si="7"/>
        <v/>
      </c>
      <c r="C119" s="2" t="str">
        <f t="shared" si="8"/>
        <v/>
      </c>
      <c r="D119" s="14" t="str">
        <f t="shared" si="11"/>
        <v/>
      </c>
      <c r="E119" s="15" t="str">
        <f>IF(AND($B119&lt;&gt;"",$B119&lt;=$G$4),$G118*C119*$D$6/360,IF(B119&lt;&gt;"",$G118*C119*$G$5/360,IF(AND(B118&lt;&gt;"",B118=$D$5),SUM($E$10:E118),"")))</f>
        <v/>
      </c>
      <c r="F119" s="16" t="str">
        <f t="shared" si="9"/>
        <v/>
      </c>
      <c r="G119" s="14" t="str">
        <f t="shared" si="10"/>
        <v/>
      </c>
    </row>
    <row r="120" spans="1:7" ht="16.5" customHeight="1">
      <c r="A120" s="3" t="str">
        <f t="shared" si="6"/>
        <v/>
      </c>
      <c r="B120" s="4" t="str">
        <f t="shared" si="7"/>
        <v/>
      </c>
      <c r="C120" s="2" t="str">
        <f t="shared" si="8"/>
        <v/>
      </c>
      <c r="D120" s="14" t="str">
        <f t="shared" si="11"/>
        <v/>
      </c>
      <c r="E120" s="15" t="str">
        <f>IF(AND($B120&lt;&gt;"",$B120&lt;=$G$4),$G119*C120*$D$6/360,IF(B120&lt;&gt;"",$G119*C120*$G$5/360,IF(AND(B119&lt;&gt;"",B119=$D$5),SUM($E$10:E119),"")))</f>
        <v/>
      </c>
      <c r="F120" s="16" t="str">
        <f t="shared" si="9"/>
        <v/>
      </c>
      <c r="G120" s="14" t="str">
        <f t="shared" si="10"/>
        <v/>
      </c>
    </row>
    <row r="121" spans="1:7" ht="16.5" customHeight="1">
      <c r="A121" s="3" t="str">
        <f t="shared" si="6"/>
        <v/>
      </c>
      <c r="B121" s="4" t="str">
        <f t="shared" si="7"/>
        <v/>
      </c>
      <c r="C121" s="2" t="str">
        <f t="shared" si="8"/>
        <v/>
      </c>
      <c r="D121" s="14" t="str">
        <f t="shared" si="11"/>
        <v/>
      </c>
      <c r="E121" s="15" t="str">
        <f>IF(AND($B121&lt;&gt;"",$B121&lt;=$G$4),$G120*C121*$D$6/360,IF(B121&lt;&gt;"",$G120*C121*$G$5/360,IF(AND(B120&lt;&gt;"",B120=$D$5),SUM($E$10:E120),"")))</f>
        <v/>
      </c>
      <c r="F121" s="16" t="str">
        <f t="shared" si="9"/>
        <v/>
      </c>
      <c r="G121" s="14" t="str">
        <f t="shared" si="10"/>
        <v/>
      </c>
    </row>
    <row r="122" spans="1:7" ht="16.5" customHeight="1">
      <c r="A122" s="3" t="str">
        <f t="shared" si="6"/>
        <v/>
      </c>
      <c r="B122" s="4" t="str">
        <f t="shared" si="7"/>
        <v/>
      </c>
      <c r="C122" s="2" t="str">
        <f t="shared" si="8"/>
        <v/>
      </c>
      <c r="D122" s="14" t="str">
        <f t="shared" si="11"/>
        <v/>
      </c>
      <c r="E122" s="15" t="str">
        <f>IF(AND($B122&lt;&gt;"",$B122&lt;=$G$4),$G121*C122*$D$6/360,IF(B122&lt;&gt;"",$G121*C122*$G$5/360,IF(AND(B121&lt;&gt;"",B121=$D$5),SUM($E$10:E121),"")))</f>
        <v/>
      </c>
      <c r="F122" s="16" t="str">
        <f t="shared" si="9"/>
        <v/>
      </c>
      <c r="G122" s="14" t="str">
        <f t="shared" si="10"/>
        <v/>
      </c>
    </row>
    <row r="123" spans="1:7" ht="16.5" customHeight="1">
      <c r="A123" s="3" t="str">
        <f t="shared" si="6"/>
        <v/>
      </c>
      <c r="B123" s="4" t="str">
        <f t="shared" si="7"/>
        <v/>
      </c>
      <c r="C123" s="2" t="str">
        <f t="shared" si="8"/>
        <v/>
      </c>
      <c r="D123" s="14" t="str">
        <f t="shared" si="11"/>
        <v/>
      </c>
      <c r="E123" s="15" t="str">
        <f>IF(AND($B123&lt;&gt;"",$B123&lt;=$G$4),$G122*C123*$D$6/360,IF(B123&lt;&gt;"",$G122*C123*$G$5/360,IF(AND(B122&lt;&gt;"",B122=$D$5),SUM($E$10:E122),"")))</f>
        <v/>
      </c>
      <c r="F123" s="16" t="str">
        <f t="shared" si="9"/>
        <v/>
      </c>
      <c r="G123" s="14" t="str">
        <f t="shared" si="10"/>
        <v/>
      </c>
    </row>
    <row r="124" spans="1:7" ht="16.5" customHeight="1">
      <c r="A124" s="3" t="str">
        <f t="shared" si="6"/>
        <v/>
      </c>
      <c r="B124" s="4" t="str">
        <f t="shared" si="7"/>
        <v/>
      </c>
      <c r="C124" s="2" t="str">
        <f t="shared" si="8"/>
        <v/>
      </c>
      <c r="D124" s="14" t="str">
        <f t="shared" si="11"/>
        <v/>
      </c>
      <c r="E124" s="15" t="str">
        <f>IF(AND($B124&lt;&gt;"",$B124&lt;=$G$4),$G123*C124*$D$6/360,IF(B124&lt;&gt;"",$G123*C124*$G$5/360,IF(AND(B123&lt;&gt;"",B123=$D$5),SUM($E$10:E123),"")))</f>
        <v/>
      </c>
      <c r="F124" s="16" t="str">
        <f t="shared" si="9"/>
        <v/>
      </c>
      <c r="G124" s="14" t="str">
        <f t="shared" si="10"/>
        <v/>
      </c>
    </row>
    <row r="125" spans="1:7" ht="16.5" customHeight="1">
      <c r="A125" s="3" t="str">
        <f t="shared" si="6"/>
        <v/>
      </c>
      <c r="B125" s="4" t="str">
        <f t="shared" si="7"/>
        <v/>
      </c>
      <c r="C125" s="2" t="str">
        <f t="shared" si="8"/>
        <v/>
      </c>
      <c r="D125" s="14" t="str">
        <f t="shared" si="11"/>
        <v/>
      </c>
      <c r="E125" s="15" t="str">
        <f>IF(AND($B125&lt;&gt;"",$B125&lt;=$G$4),$G124*C125*$D$6/360,IF(B125&lt;&gt;"",$G124*C125*$G$5/360,IF(AND(B124&lt;&gt;"",B124=$D$5),SUM($E$10:E124),"")))</f>
        <v/>
      </c>
      <c r="F125" s="16" t="str">
        <f t="shared" si="9"/>
        <v/>
      </c>
      <c r="G125" s="14" t="str">
        <f t="shared" si="10"/>
        <v/>
      </c>
    </row>
    <row r="126" spans="1:7" ht="16.5" customHeight="1">
      <c r="A126" s="3" t="str">
        <f t="shared" si="6"/>
        <v/>
      </c>
      <c r="B126" s="4" t="str">
        <f t="shared" si="7"/>
        <v/>
      </c>
      <c r="C126" s="2" t="str">
        <f t="shared" si="8"/>
        <v/>
      </c>
      <c r="D126" s="14" t="str">
        <f t="shared" si="11"/>
        <v/>
      </c>
      <c r="E126" s="15" t="str">
        <f>IF(AND($B126&lt;&gt;"",$B126&lt;=$G$4),$G125*C126*$D$6/360,IF(B126&lt;&gt;"",$G125*C126*$G$5/360,IF(AND(B125&lt;&gt;"",B125=$D$5),SUM($E$10:E125),"")))</f>
        <v/>
      </c>
      <c r="F126" s="16" t="str">
        <f t="shared" si="9"/>
        <v/>
      </c>
      <c r="G126" s="14" t="str">
        <f t="shared" si="10"/>
        <v/>
      </c>
    </row>
    <row r="127" spans="1:7" ht="16.5" customHeight="1">
      <c r="A127" s="3" t="str">
        <f t="shared" si="6"/>
        <v/>
      </c>
      <c r="B127" s="4" t="str">
        <f t="shared" si="7"/>
        <v/>
      </c>
      <c r="C127" s="2" t="str">
        <f t="shared" si="8"/>
        <v/>
      </c>
      <c r="D127" s="14" t="str">
        <f t="shared" si="11"/>
        <v/>
      </c>
      <c r="E127" s="15" t="str">
        <f>IF(AND($B127&lt;&gt;"",$B127&lt;=$G$4),$G126*C127*$D$6/360,IF(B127&lt;&gt;"",$G126*C127*$G$5/360,IF(AND(B126&lt;&gt;"",B126=$D$5),SUM($E$10:E126),"")))</f>
        <v/>
      </c>
      <c r="F127" s="16" t="str">
        <f t="shared" si="9"/>
        <v/>
      </c>
      <c r="G127" s="14" t="str">
        <f t="shared" si="10"/>
        <v/>
      </c>
    </row>
    <row r="128" spans="1:7" ht="16.5" customHeight="1">
      <c r="A128" s="3" t="str">
        <f t="shared" si="6"/>
        <v/>
      </c>
      <c r="B128" s="4" t="str">
        <f t="shared" si="7"/>
        <v/>
      </c>
      <c r="C128" s="2" t="str">
        <f t="shared" si="8"/>
        <v/>
      </c>
      <c r="D128" s="14" t="str">
        <f t="shared" si="11"/>
        <v/>
      </c>
      <c r="E128" s="15" t="str">
        <f>IF(AND($B128&lt;&gt;"",$B128&lt;=$G$4),$G127*C128*$D$6/360,IF(B128&lt;&gt;"",$G127*C128*$G$5/360,IF(AND(B127&lt;&gt;"",B127=$D$5),SUM($E$10:E127),"")))</f>
        <v/>
      </c>
      <c r="F128" s="16" t="str">
        <f t="shared" si="9"/>
        <v/>
      </c>
      <c r="G128" s="14" t="str">
        <f t="shared" si="10"/>
        <v/>
      </c>
    </row>
    <row r="129" spans="1:7" ht="16.5" customHeight="1">
      <c r="A129" s="3" t="str">
        <f t="shared" si="6"/>
        <v/>
      </c>
      <c r="B129" s="4" t="str">
        <f t="shared" si="7"/>
        <v/>
      </c>
      <c r="C129" s="2" t="str">
        <f t="shared" si="8"/>
        <v/>
      </c>
      <c r="D129" s="14" t="str">
        <f t="shared" si="11"/>
        <v/>
      </c>
      <c r="E129" s="15" t="str">
        <f>IF(AND($B129&lt;&gt;"",$B129&lt;=$G$4),$G128*C129*$D$6/360,IF(B129&lt;&gt;"",$G128*C129*$G$5/360,IF(AND(B128&lt;&gt;"",B128=$D$5),SUM($E$10:E128),"")))</f>
        <v/>
      </c>
      <c r="F129" s="16" t="str">
        <f t="shared" si="9"/>
        <v/>
      </c>
      <c r="G129" s="14" t="str">
        <f t="shared" si="10"/>
        <v/>
      </c>
    </row>
    <row r="130" spans="1:7" ht="16.5" customHeight="1">
      <c r="A130" s="3" t="str">
        <f t="shared" si="6"/>
        <v/>
      </c>
      <c r="B130" s="4" t="str">
        <f t="shared" si="7"/>
        <v/>
      </c>
      <c r="C130" s="2" t="str">
        <f t="shared" si="8"/>
        <v/>
      </c>
      <c r="D130" s="14" t="str">
        <f t="shared" si="11"/>
        <v/>
      </c>
      <c r="E130" s="15" t="str">
        <f>IF(AND($B130&lt;&gt;"",$B130&lt;=$G$4),$G129*C130*$D$6/360,IF(B130&lt;&gt;"",$G129*C130*$G$5/360,IF(AND(B129&lt;&gt;"",B129=$D$5),SUM($E$10:E129),"")))</f>
        <v/>
      </c>
      <c r="F130" s="16" t="str">
        <f t="shared" si="9"/>
        <v/>
      </c>
      <c r="G130" s="14" t="str">
        <f t="shared" si="10"/>
        <v/>
      </c>
    </row>
    <row r="131" spans="1:7" ht="16.5" customHeight="1">
      <c r="A131" s="3" t="str">
        <f t="shared" si="6"/>
        <v/>
      </c>
      <c r="B131" s="4" t="str">
        <f t="shared" si="7"/>
        <v/>
      </c>
      <c r="C131" s="2" t="str">
        <f t="shared" si="8"/>
        <v/>
      </c>
      <c r="D131" s="14" t="str">
        <f t="shared" si="11"/>
        <v/>
      </c>
      <c r="E131" s="15" t="str">
        <f>IF(AND($B131&lt;&gt;"",$B131&lt;=$G$4),$G130*C131*$D$6/360,IF(B131&lt;&gt;"",$G130*C131*$G$5/360,IF(AND(B130&lt;&gt;"",B130=$D$5),SUM($E$10:E130),"")))</f>
        <v/>
      </c>
      <c r="F131" s="16" t="str">
        <f t="shared" si="9"/>
        <v/>
      </c>
      <c r="G131" s="14" t="str">
        <f t="shared" si="10"/>
        <v/>
      </c>
    </row>
    <row r="132" spans="1:7" ht="16.5" customHeight="1">
      <c r="A132" s="3" t="str">
        <f t="shared" si="6"/>
        <v/>
      </c>
      <c r="B132" s="4" t="str">
        <f t="shared" si="7"/>
        <v/>
      </c>
      <c r="C132" s="2" t="str">
        <f t="shared" si="8"/>
        <v/>
      </c>
      <c r="D132" s="14" t="str">
        <f t="shared" si="11"/>
        <v/>
      </c>
      <c r="E132" s="15" t="str">
        <f>IF(AND($B132&lt;&gt;"",$B132&lt;=$G$4),$G131*C132*$D$6/360,IF(B132&lt;&gt;"",$G131*C132*$G$5/360,IF(AND(B131&lt;&gt;"",B131=$D$5),SUM($E$10:E131),"")))</f>
        <v/>
      </c>
      <c r="F132" s="16" t="str">
        <f t="shared" si="9"/>
        <v/>
      </c>
      <c r="G132" s="14" t="str">
        <f t="shared" si="10"/>
        <v/>
      </c>
    </row>
    <row r="133" spans="1:7" ht="16.5" customHeight="1">
      <c r="A133" s="3" t="str">
        <f t="shared" si="6"/>
        <v/>
      </c>
      <c r="B133" s="4" t="str">
        <f t="shared" si="7"/>
        <v/>
      </c>
      <c r="C133" s="2" t="str">
        <f t="shared" si="8"/>
        <v/>
      </c>
      <c r="D133" s="14" t="str">
        <f t="shared" si="11"/>
        <v/>
      </c>
      <c r="E133" s="15" t="str">
        <f>IF(AND($B133&lt;&gt;"",$B133&lt;=$G$4),$G132*C133*$D$6/360,IF(B133&lt;&gt;"",$G132*C133*$G$5/360,IF(AND(B132&lt;&gt;"",B132=$D$5),SUM($E$10:E132),"")))</f>
        <v/>
      </c>
      <c r="F133" s="16" t="str">
        <f t="shared" si="9"/>
        <v/>
      </c>
      <c r="G133" s="14" t="str">
        <f t="shared" si="10"/>
        <v/>
      </c>
    </row>
    <row r="134" spans="1:7" ht="16.5" customHeight="1">
      <c r="A134" s="3" t="str">
        <f t="shared" si="6"/>
        <v/>
      </c>
      <c r="B134" s="4" t="str">
        <f t="shared" si="7"/>
        <v/>
      </c>
      <c r="C134" s="2" t="str">
        <f t="shared" si="8"/>
        <v/>
      </c>
      <c r="D134" s="14" t="str">
        <f t="shared" si="11"/>
        <v/>
      </c>
      <c r="E134" s="15" t="str">
        <f>IF(AND($B134&lt;&gt;"",$B134&lt;=$G$4),$G133*C134*$D$6/360,IF(B134&lt;&gt;"",$G133*C134*$G$5/360,IF(AND(B133&lt;&gt;"",B133=$D$5),SUM($E$10:E133),"")))</f>
        <v/>
      </c>
      <c r="F134" s="16" t="str">
        <f t="shared" si="9"/>
        <v/>
      </c>
      <c r="G134" s="14" t="str">
        <f t="shared" si="10"/>
        <v/>
      </c>
    </row>
    <row r="135" spans="1:7" ht="16.5" customHeight="1">
      <c r="A135" s="3" t="str">
        <f t="shared" si="6"/>
        <v/>
      </c>
      <c r="B135" s="4" t="str">
        <f t="shared" si="7"/>
        <v/>
      </c>
      <c r="C135" s="2" t="str">
        <f t="shared" si="8"/>
        <v/>
      </c>
      <c r="D135" s="14" t="str">
        <f t="shared" si="11"/>
        <v/>
      </c>
      <c r="E135" s="15" t="str">
        <f>IF(AND($B135&lt;&gt;"",$B135&lt;=$G$4),$G134*C135*$D$6/360,IF(B135&lt;&gt;"",$G134*C135*$G$5/360,IF(AND(B134&lt;&gt;"",B134=$D$5),SUM($E$10:E134),"")))</f>
        <v/>
      </c>
      <c r="F135" s="16" t="str">
        <f t="shared" si="9"/>
        <v/>
      </c>
      <c r="G135" s="14" t="str">
        <f t="shared" si="10"/>
        <v/>
      </c>
    </row>
    <row r="136" spans="1:7" ht="16.5" customHeight="1">
      <c r="A136" s="3" t="str">
        <f t="shared" si="6"/>
        <v/>
      </c>
      <c r="B136" s="4" t="str">
        <f t="shared" si="7"/>
        <v/>
      </c>
      <c r="C136" s="2" t="str">
        <f t="shared" si="8"/>
        <v/>
      </c>
      <c r="D136" s="14" t="str">
        <f t="shared" si="11"/>
        <v/>
      </c>
      <c r="E136" s="15" t="str">
        <f>IF(AND($B136&lt;&gt;"",$B136&lt;=$G$4),$G135*C136*$D$6/360,IF(B136&lt;&gt;"",$G135*C136*$G$5/360,IF(AND(B135&lt;&gt;"",B135=$D$5),SUM($E$10:E135),"")))</f>
        <v/>
      </c>
      <c r="F136" s="16" t="str">
        <f t="shared" si="9"/>
        <v/>
      </c>
      <c r="G136" s="14" t="str">
        <f t="shared" si="10"/>
        <v/>
      </c>
    </row>
    <row r="137" spans="1:7" ht="16.5" customHeight="1">
      <c r="A137" s="3" t="str">
        <f t="shared" si="6"/>
        <v/>
      </c>
      <c r="B137" s="4" t="str">
        <f t="shared" si="7"/>
        <v/>
      </c>
      <c r="C137" s="2" t="str">
        <f t="shared" si="8"/>
        <v/>
      </c>
      <c r="D137" s="14" t="str">
        <f t="shared" si="11"/>
        <v/>
      </c>
      <c r="E137" s="15" t="str">
        <f>IF(AND($B137&lt;&gt;"",$B137&lt;=$G$4),$G136*C137*$D$6/360,IF(B137&lt;&gt;"",$G136*C137*$G$5/360,IF(AND(B136&lt;&gt;"",B136=$D$5),SUM($E$10:E136),"")))</f>
        <v/>
      </c>
      <c r="F137" s="16" t="str">
        <f t="shared" si="9"/>
        <v/>
      </c>
      <c r="G137" s="14" t="str">
        <f t="shared" si="10"/>
        <v/>
      </c>
    </row>
    <row r="138" spans="1:7" ht="16.5" customHeight="1">
      <c r="A138" s="3" t="str">
        <f t="shared" si="6"/>
        <v/>
      </c>
      <c r="B138" s="4" t="str">
        <f t="shared" si="7"/>
        <v/>
      </c>
      <c r="C138" s="2" t="str">
        <f t="shared" si="8"/>
        <v/>
      </c>
      <c r="D138" s="14" t="str">
        <f t="shared" si="11"/>
        <v/>
      </c>
      <c r="E138" s="15" t="str">
        <f>IF(AND($B138&lt;&gt;"",$B138&lt;=$G$4),$G137*C138*$D$6/360,IF(B138&lt;&gt;"",$G137*C138*$G$5/360,IF(AND(B137&lt;&gt;"",B137=$D$5),SUM($E$10:E137),"")))</f>
        <v/>
      </c>
      <c r="F138" s="16" t="str">
        <f t="shared" si="9"/>
        <v/>
      </c>
      <c r="G138" s="14" t="str">
        <f t="shared" si="10"/>
        <v/>
      </c>
    </row>
    <row r="139" spans="1:7" ht="16.5" customHeight="1">
      <c r="A139" s="3" t="str">
        <f t="shared" ref="A139:A202" si="12">IF(B138&lt;$D$5,DATE(YEAR(A138),MONTH(A138)+1,DAY(A138)),IF(B138=$D$5,"Tổng",""))</f>
        <v/>
      </c>
      <c r="B139" s="4" t="str">
        <f t="shared" ref="B139:B202" si="13">IF(B138&lt;$D$5,B138+1,"")</f>
        <v/>
      </c>
      <c r="C139" s="2" t="str">
        <f t="shared" si="8"/>
        <v/>
      </c>
      <c r="D139" s="14" t="str">
        <f t="shared" si="11"/>
        <v/>
      </c>
      <c r="E139" s="15" t="str">
        <f>IF(AND($B139&lt;&gt;"",$B139&lt;=$G$4),$G138*C139*$D$6/360,IF(B139&lt;&gt;"",$G138*C139*$G$5/360,IF(AND(B138&lt;&gt;"",B138=$D$5),SUM($E$10:E138),"")))</f>
        <v/>
      </c>
      <c r="F139" s="16" t="str">
        <f t="shared" si="9"/>
        <v/>
      </c>
      <c r="G139" s="14" t="str">
        <f t="shared" si="10"/>
        <v/>
      </c>
    </row>
    <row r="140" spans="1:7" ht="16.5" customHeight="1">
      <c r="A140" s="3" t="str">
        <f t="shared" si="12"/>
        <v/>
      </c>
      <c r="B140" s="4" t="str">
        <f t="shared" si="13"/>
        <v/>
      </c>
      <c r="C140" s="2" t="str">
        <f t="shared" ref="C140:C203" si="14">IF(B140&lt;&gt;"",A140-A139,"")</f>
        <v/>
      </c>
      <c r="D140" s="14" t="str">
        <f t="shared" si="11"/>
        <v/>
      </c>
      <c r="E140" s="15" t="str">
        <f>IF(AND($B140&lt;&gt;"",$B140&lt;=$G$4),$G139*C140*$D$6/360,IF(B140&lt;&gt;"",$G139*C140*$G$5/360,IF(AND(B139&lt;&gt;"",B139=$D$5),SUM($E$10:E139),"")))</f>
        <v/>
      </c>
      <c r="F140" s="16" t="str">
        <f t="shared" si="9"/>
        <v/>
      </c>
      <c r="G140" s="14" t="str">
        <f t="shared" si="10"/>
        <v/>
      </c>
    </row>
    <row r="141" spans="1:7" ht="16.5" customHeight="1">
      <c r="A141" s="3" t="str">
        <f t="shared" si="12"/>
        <v/>
      </c>
      <c r="B141" s="4" t="str">
        <f t="shared" si="13"/>
        <v/>
      </c>
      <c r="C141" s="2" t="str">
        <f t="shared" si="14"/>
        <v/>
      </c>
      <c r="D141" s="14" t="str">
        <f t="shared" si="11"/>
        <v/>
      </c>
      <c r="E141" s="15" t="str">
        <f>IF(AND($B141&lt;&gt;"",$B141&lt;=$G$4),$G140*C141*$D$6/360,IF(B141&lt;&gt;"",$G140*C141*$G$5/360,IF(AND(B140&lt;&gt;"",B140=$D$5),SUM($E$10:E140),"")))</f>
        <v/>
      </c>
      <c r="F141" s="16" t="str">
        <f t="shared" ref="F141:F204" si="15">IF(D141&lt;&gt;"",D141+E141,"")</f>
        <v/>
      </c>
      <c r="G141" s="14" t="str">
        <f t="shared" ref="G141:G204" si="16">IF($B141&lt;&gt;"",G140-D141,"")</f>
        <v/>
      </c>
    </row>
    <row r="142" spans="1:7" ht="16.5" customHeight="1">
      <c r="A142" s="3" t="str">
        <f t="shared" si="12"/>
        <v/>
      </c>
      <c r="B142" s="4" t="str">
        <f t="shared" si="13"/>
        <v/>
      </c>
      <c r="C142" s="2" t="str">
        <f t="shared" si="14"/>
        <v/>
      </c>
      <c r="D142" s="14" t="str">
        <f t="shared" si="11"/>
        <v/>
      </c>
      <c r="E142" s="15" t="str">
        <f>IF(AND($B142&lt;&gt;"",$B142&lt;=$G$4),$G141*C142*$D$6/360,IF(B142&lt;&gt;"",$G141*C142*$G$5/360,IF(AND(B141&lt;&gt;"",B141=$D$5),SUM($E$10:E141),"")))</f>
        <v/>
      </c>
      <c r="F142" s="16" t="str">
        <f t="shared" si="15"/>
        <v/>
      </c>
      <c r="G142" s="14" t="str">
        <f t="shared" si="16"/>
        <v/>
      </c>
    </row>
    <row r="143" spans="1:7" ht="16.5" customHeight="1">
      <c r="A143" s="3" t="str">
        <f t="shared" si="12"/>
        <v/>
      </c>
      <c r="B143" s="4" t="str">
        <f t="shared" si="13"/>
        <v/>
      </c>
      <c r="C143" s="2" t="str">
        <f t="shared" si="14"/>
        <v/>
      </c>
      <c r="D143" s="14" t="str">
        <f t="shared" ref="D143:D195" si="17">IF($B142&lt;$D$5,IF(B142&lt;$G$7,0,$D$4/($D$5-$G$7)),IF($B142=$D$5,$D$4,""))</f>
        <v/>
      </c>
      <c r="E143" s="15" t="str">
        <f>IF(AND($B143&lt;&gt;"",$B143&lt;=$G$4),$G142*C143*$D$6/360,IF(B143&lt;&gt;"",$G142*C143*$G$5/360,IF(AND(B142&lt;&gt;"",B142=$D$5),SUM($E$10:E142),"")))</f>
        <v/>
      </c>
      <c r="F143" s="16" t="str">
        <f t="shared" si="15"/>
        <v/>
      </c>
      <c r="G143" s="14" t="str">
        <f t="shared" si="16"/>
        <v/>
      </c>
    </row>
    <row r="144" spans="1:7" ht="16.5" customHeight="1">
      <c r="A144" s="3" t="str">
        <f t="shared" si="12"/>
        <v/>
      </c>
      <c r="B144" s="4" t="str">
        <f t="shared" si="13"/>
        <v/>
      </c>
      <c r="C144" s="2" t="str">
        <f t="shared" si="14"/>
        <v/>
      </c>
      <c r="D144" s="14" t="str">
        <f t="shared" si="17"/>
        <v/>
      </c>
      <c r="E144" s="15" t="str">
        <f>IF(AND($B144&lt;&gt;"",$B144&lt;=$G$4),$G143*C144*$D$6/360,IF(B144&lt;&gt;"",$G143*C144*$G$5/360,IF(AND(B143&lt;&gt;"",B143=$D$5),SUM($E$10:E143),"")))</f>
        <v/>
      </c>
      <c r="F144" s="16" t="str">
        <f t="shared" si="15"/>
        <v/>
      </c>
      <c r="G144" s="14" t="str">
        <f t="shared" si="16"/>
        <v/>
      </c>
    </row>
    <row r="145" spans="1:7" ht="16.5" customHeight="1">
      <c r="A145" s="3" t="str">
        <f t="shared" si="12"/>
        <v/>
      </c>
      <c r="B145" s="4" t="str">
        <f t="shared" si="13"/>
        <v/>
      </c>
      <c r="C145" s="2" t="str">
        <f t="shared" si="14"/>
        <v/>
      </c>
      <c r="D145" s="14" t="str">
        <f t="shared" si="17"/>
        <v/>
      </c>
      <c r="E145" s="15" t="str">
        <f>IF(AND($B145&lt;&gt;"",$B145&lt;=$G$4),$G144*C145*$D$6/360,IF(B145&lt;&gt;"",$G144*C145*$G$5/360,IF(AND(B144&lt;&gt;"",B144=$D$5),SUM($E$10:E144),"")))</f>
        <v/>
      </c>
      <c r="F145" s="16" t="str">
        <f t="shared" si="15"/>
        <v/>
      </c>
      <c r="G145" s="14" t="str">
        <f t="shared" si="16"/>
        <v/>
      </c>
    </row>
    <row r="146" spans="1:7" ht="16.5" customHeight="1">
      <c r="A146" s="3" t="str">
        <f t="shared" si="12"/>
        <v/>
      </c>
      <c r="B146" s="4" t="str">
        <f t="shared" si="13"/>
        <v/>
      </c>
      <c r="C146" s="2" t="str">
        <f t="shared" si="14"/>
        <v/>
      </c>
      <c r="D146" s="14" t="str">
        <f t="shared" si="17"/>
        <v/>
      </c>
      <c r="E146" s="15" t="str">
        <f>IF(AND($B146&lt;&gt;"",$B146&lt;=$G$4),$G145*C146*$D$6/360,IF(B146&lt;&gt;"",$G145*C146*$G$5/360,IF(AND(B145&lt;&gt;"",B145=$D$5),SUM($E$10:E145),"")))</f>
        <v/>
      </c>
      <c r="F146" s="16" t="str">
        <f t="shared" si="15"/>
        <v/>
      </c>
      <c r="G146" s="14" t="str">
        <f t="shared" si="16"/>
        <v/>
      </c>
    </row>
    <row r="147" spans="1:7" ht="16.5" customHeight="1">
      <c r="A147" s="3" t="str">
        <f t="shared" si="12"/>
        <v/>
      </c>
      <c r="B147" s="4" t="str">
        <f t="shared" si="13"/>
        <v/>
      </c>
      <c r="C147" s="2" t="str">
        <f t="shared" si="14"/>
        <v/>
      </c>
      <c r="D147" s="14" t="str">
        <f t="shared" si="17"/>
        <v/>
      </c>
      <c r="E147" s="15" t="str">
        <f>IF(AND($B147&lt;&gt;"",$B147&lt;=$G$4),$G146*C147*$D$6/360,IF(B147&lt;&gt;"",$G146*C147*$G$5/360,IF(AND(B146&lt;&gt;"",B146=$D$5),SUM($E$10:E146),"")))</f>
        <v/>
      </c>
      <c r="F147" s="16" t="str">
        <f t="shared" si="15"/>
        <v/>
      </c>
      <c r="G147" s="14" t="str">
        <f t="shared" si="16"/>
        <v/>
      </c>
    </row>
    <row r="148" spans="1:7" ht="16.5" customHeight="1">
      <c r="A148" s="3" t="str">
        <f t="shared" si="12"/>
        <v/>
      </c>
      <c r="B148" s="4" t="str">
        <f t="shared" si="13"/>
        <v/>
      </c>
      <c r="C148" s="2" t="str">
        <f t="shared" si="14"/>
        <v/>
      </c>
      <c r="D148" s="14" t="str">
        <f t="shared" si="17"/>
        <v/>
      </c>
      <c r="E148" s="15" t="str">
        <f>IF(AND($B148&lt;&gt;"",$B148&lt;=$G$4),$G147*C148*$D$6/360,IF(B148&lt;&gt;"",$G147*C148*$G$5/360,IF(AND(B147&lt;&gt;"",B147=$D$5),SUM($E$10:E147),"")))</f>
        <v/>
      </c>
      <c r="F148" s="16" t="str">
        <f t="shared" si="15"/>
        <v/>
      </c>
      <c r="G148" s="14" t="str">
        <f t="shared" si="16"/>
        <v/>
      </c>
    </row>
    <row r="149" spans="1:7" ht="16.5" customHeight="1">
      <c r="A149" s="3" t="str">
        <f t="shared" si="12"/>
        <v/>
      </c>
      <c r="B149" s="4" t="str">
        <f t="shared" si="13"/>
        <v/>
      </c>
      <c r="C149" s="2" t="str">
        <f t="shared" si="14"/>
        <v/>
      </c>
      <c r="D149" s="14" t="str">
        <f t="shared" si="17"/>
        <v/>
      </c>
      <c r="E149" s="15" t="str">
        <f>IF(AND($B149&lt;&gt;"",$B149&lt;=$G$4),$G148*C149*$D$6/360,IF(B149&lt;&gt;"",$G148*C149*$G$5/360,IF(AND(B148&lt;&gt;"",B148=$D$5),SUM($E$10:E148),"")))</f>
        <v/>
      </c>
      <c r="F149" s="16" t="str">
        <f t="shared" si="15"/>
        <v/>
      </c>
      <c r="G149" s="14" t="str">
        <f t="shared" si="16"/>
        <v/>
      </c>
    </row>
    <row r="150" spans="1:7" ht="16.5" customHeight="1">
      <c r="A150" s="3" t="str">
        <f t="shared" si="12"/>
        <v/>
      </c>
      <c r="B150" s="4" t="str">
        <f t="shared" si="13"/>
        <v/>
      </c>
      <c r="C150" s="2" t="str">
        <f t="shared" si="14"/>
        <v/>
      </c>
      <c r="D150" s="14" t="str">
        <f t="shared" si="17"/>
        <v/>
      </c>
      <c r="E150" s="15" t="str">
        <f>IF(AND($B150&lt;&gt;"",$B150&lt;=$G$4),$G149*C150*$D$6/360,IF(B150&lt;&gt;"",$G149*C150*$G$5/360,IF(AND(B149&lt;&gt;"",B149=$D$5),SUM($E$10:E149),"")))</f>
        <v/>
      </c>
      <c r="F150" s="16" t="str">
        <f t="shared" si="15"/>
        <v/>
      </c>
      <c r="G150" s="14" t="str">
        <f t="shared" si="16"/>
        <v/>
      </c>
    </row>
    <row r="151" spans="1:7" ht="16.5" customHeight="1">
      <c r="A151" s="3" t="str">
        <f t="shared" si="12"/>
        <v/>
      </c>
      <c r="B151" s="4" t="str">
        <f t="shared" si="13"/>
        <v/>
      </c>
      <c r="C151" s="2" t="str">
        <f t="shared" si="14"/>
        <v/>
      </c>
      <c r="D151" s="14" t="str">
        <f t="shared" si="17"/>
        <v/>
      </c>
      <c r="E151" s="15" t="str">
        <f>IF(AND($B151&lt;&gt;"",$B151&lt;=$G$4),$G150*C151*$D$6/360,IF(B151&lt;&gt;"",$G150*C151*$G$5/360,IF(AND(B150&lt;&gt;"",B150=$D$5),SUM($E$10:E150),"")))</f>
        <v/>
      </c>
      <c r="F151" s="16" t="str">
        <f t="shared" si="15"/>
        <v/>
      </c>
      <c r="G151" s="14" t="str">
        <f t="shared" si="16"/>
        <v/>
      </c>
    </row>
    <row r="152" spans="1:7" ht="16.5" customHeight="1">
      <c r="A152" s="3" t="str">
        <f t="shared" si="12"/>
        <v/>
      </c>
      <c r="B152" s="4" t="str">
        <f t="shared" si="13"/>
        <v/>
      </c>
      <c r="C152" s="2" t="str">
        <f t="shared" si="14"/>
        <v/>
      </c>
      <c r="D152" s="14" t="str">
        <f t="shared" si="17"/>
        <v/>
      </c>
      <c r="E152" s="15" t="str">
        <f>IF(AND($B152&lt;&gt;"",$B152&lt;=$G$4),$G151*C152*$D$6/360,IF(B152&lt;&gt;"",$G151*C152*$G$5/360,IF(AND(B151&lt;&gt;"",B151=$D$5),SUM($E$10:E151),"")))</f>
        <v/>
      </c>
      <c r="F152" s="16" t="str">
        <f t="shared" si="15"/>
        <v/>
      </c>
      <c r="G152" s="14" t="str">
        <f t="shared" si="16"/>
        <v/>
      </c>
    </row>
    <row r="153" spans="1:7" ht="16.5" customHeight="1">
      <c r="A153" s="3" t="str">
        <f t="shared" si="12"/>
        <v/>
      </c>
      <c r="B153" s="4" t="str">
        <f t="shared" si="13"/>
        <v/>
      </c>
      <c r="C153" s="2" t="str">
        <f t="shared" si="14"/>
        <v/>
      </c>
      <c r="D153" s="14" t="str">
        <f t="shared" si="17"/>
        <v/>
      </c>
      <c r="E153" s="15" t="str">
        <f>IF(AND($B153&lt;&gt;"",$B153&lt;=$G$4),$G152*C153*$D$6/360,IF(B153&lt;&gt;"",$G152*C153*$G$5/360,IF(AND(B152&lt;&gt;"",B152=$D$5),SUM($E$10:E152),"")))</f>
        <v/>
      </c>
      <c r="F153" s="16" t="str">
        <f t="shared" si="15"/>
        <v/>
      </c>
      <c r="G153" s="14" t="str">
        <f t="shared" si="16"/>
        <v/>
      </c>
    </row>
    <row r="154" spans="1:7" ht="16.5" customHeight="1">
      <c r="A154" s="3" t="str">
        <f t="shared" si="12"/>
        <v/>
      </c>
      <c r="B154" s="4" t="str">
        <f t="shared" si="13"/>
        <v/>
      </c>
      <c r="C154" s="2" t="str">
        <f t="shared" si="14"/>
        <v/>
      </c>
      <c r="D154" s="14" t="str">
        <f t="shared" si="17"/>
        <v/>
      </c>
      <c r="E154" s="15" t="str">
        <f>IF(AND($B154&lt;&gt;"",$B154&lt;=$G$4),$G153*C154*$D$6/360,IF(B154&lt;&gt;"",$G153*C154*$G$5/360,IF(AND(B153&lt;&gt;"",B153=$D$5),SUM($E$10:E153),"")))</f>
        <v/>
      </c>
      <c r="F154" s="16" t="str">
        <f t="shared" si="15"/>
        <v/>
      </c>
      <c r="G154" s="14" t="str">
        <f t="shared" si="16"/>
        <v/>
      </c>
    </row>
    <row r="155" spans="1:7" ht="16.5" customHeight="1">
      <c r="A155" s="3" t="str">
        <f t="shared" si="12"/>
        <v/>
      </c>
      <c r="B155" s="4" t="str">
        <f t="shared" si="13"/>
        <v/>
      </c>
      <c r="C155" s="2" t="str">
        <f t="shared" si="14"/>
        <v/>
      </c>
      <c r="D155" s="14" t="str">
        <f t="shared" si="17"/>
        <v/>
      </c>
      <c r="E155" s="15" t="str">
        <f>IF(AND($B155&lt;&gt;"",$B155&lt;=$G$4),$G154*C155*$D$6/360,IF(B155&lt;&gt;"",$G154*C155*$G$5/360,IF(AND(B154&lt;&gt;"",B154=$D$5),SUM($E$10:E154),"")))</f>
        <v/>
      </c>
      <c r="F155" s="16" t="str">
        <f t="shared" si="15"/>
        <v/>
      </c>
      <c r="G155" s="14" t="str">
        <f t="shared" si="16"/>
        <v/>
      </c>
    </row>
    <row r="156" spans="1:7" ht="16.5" customHeight="1">
      <c r="A156" s="3" t="str">
        <f t="shared" si="12"/>
        <v/>
      </c>
      <c r="B156" s="4" t="str">
        <f t="shared" si="13"/>
        <v/>
      </c>
      <c r="C156" s="2" t="str">
        <f t="shared" si="14"/>
        <v/>
      </c>
      <c r="D156" s="14" t="str">
        <f t="shared" si="17"/>
        <v/>
      </c>
      <c r="E156" s="15" t="str">
        <f>IF(AND($B156&lt;&gt;"",$B156&lt;=$G$4),$G155*C156*$D$6/360,IF(B156&lt;&gt;"",$G155*C156*$G$5/360,IF(AND(B155&lt;&gt;"",B155=$D$5),SUM($E$10:E155),"")))</f>
        <v/>
      </c>
      <c r="F156" s="16" t="str">
        <f t="shared" si="15"/>
        <v/>
      </c>
      <c r="G156" s="14" t="str">
        <f t="shared" si="16"/>
        <v/>
      </c>
    </row>
    <row r="157" spans="1:7" ht="16.5" customHeight="1">
      <c r="A157" s="3" t="str">
        <f t="shared" si="12"/>
        <v/>
      </c>
      <c r="B157" s="4" t="str">
        <f t="shared" si="13"/>
        <v/>
      </c>
      <c r="C157" s="2" t="str">
        <f t="shared" si="14"/>
        <v/>
      </c>
      <c r="D157" s="14" t="str">
        <f t="shared" si="17"/>
        <v/>
      </c>
      <c r="E157" s="15" t="str">
        <f>IF(AND($B157&lt;&gt;"",$B157&lt;=$G$4),$G156*C157*$D$6/360,IF(B157&lt;&gt;"",$G156*C157*$G$5/360,IF(AND(B156&lt;&gt;"",B156=$D$5),SUM($E$10:E156),"")))</f>
        <v/>
      </c>
      <c r="F157" s="16" t="str">
        <f t="shared" si="15"/>
        <v/>
      </c>
      <c r="G157" s="14" t="str">
        <f t="shared" si="16"/>
        <v/>
      </c>
    </row>
    <row r="158" spans="1:7" ht="16.5" customHeight="1">
      <c r="A158" s="3" t="str">
        <f t="shared" si="12"/>
        <v/>
      </c>
      <c r="B158" s="4" t="str">
        <f t="shared" si="13"/>
        <v/>
      </c>
      <c r="C158" s="2" t="str">
        <f t="shared" si="14"/>
        <v/>
      </c>
      <c r="D158" s="14" t="str">
        <f t="shared" si="17"/>
        <v/>
      </c>
      <c r="E158" s="15" t="str">
        <f>IF(AND($B158&lt;&gt;"",$B158&lt;=$G$4),$G157*C158*$D$6/360,IF(B158&lt;&gt;"",$G157*C158*$G$5/360,IF(AND(B157&lt;&gt;"",B157=$D$5),SUM($E$10:E157),"")))</f>
        <v/>
      </c>
      <c r="F158" s="16" t="str">
        <f t="shared" si="15"/>
        <v/>
      </c>
      <c r="G158" s="14" t="str">
        <f t="shared" si="16"/>
        <v/>
      </c>
    </row>
    <row r="159" spans="1:7" ht="16.5" customHeight="1">
      <c r="A159" s="3" t="str">
        <f t="shared" si="12"/>
        <v/>
      </c>
      <c r="B159" s="4" t="str">
        <f t="shared" si="13"/>
        <v/>
      </c>
      <c r="C159" s="2" t="str">
        <f t="shared" si="14"/>
        <v/>
      </c>
      <c r="D159" s="14" t="str">
        <f t="shared" si="17"/>
        <v/>
      </c>
      <c r="E159" s="15" t="str">
        <f>IF(AND($B159&lt;&gt;"",$B159&lt;=$G$4),$G158*C159*$D$6/360,IF(B159&lt;&gt;"",$G158*C159*$G$5/360,IF(AND(B158&lt;&gt;"",B158=$D$5),SUM($E$10:E158),"")))</f>
        <v/>
      </c>
      <c r="F159" s="16" t="str">
        <f t="shared" si="15"/>
        <v/>
      </c>
      <c r="G159" s="14" t="str">
        <f t="shared" si="16"/>
        <v/>
      </c>
    </row>
    <row r="160" spans="1:7" ht="16.5" customHeight="1">
      <c r="A160" s="3" t="str">
        <f t="shared" si="12"/>
        <v/>
      </c>
      <c r="B160" s="4" t="str">
        <f t="shared" si="13"/>
        <v/>
      </c>
      <c r="C160" s="2" t="str">
        <f t="shared" si="14"/>
        <v/>
      </c>
      <c r="D160" s="14" t="str">
        <f t="shared" si="17"/>
        <v/>
      </c>
      <c r="E160" s="15" t="str">
        <f>IF(AND($B160&lt;&gt;"",$B160&lt;=$G$4),$G159*C160*$D$6/360,IF(B160&lt;&gt;"",$G159*C160*$G$5/360,IF(AND(B159&lt;&gt;"",B159=$D$5),SUM($E$10:E159),"")))</f>
        <v/>
      </c>
      <c r="F160" s="16" t="str">
        <f t="shared" si="15"/>
        <v/>
      </c>
      <c r="G160" s="14" t="str">
        <f t="shared" si="16"/>
        <v/>
      </c>
    </row>
    <row r="161" spans="1:7" ht="16.5" customHeight="1">
      <c r="A161" s="3" t="str">
        <f t="shared" si="12"/>
        <v/>
      </c>
      <c r="B161" s="4" t="str">
        <f t="shared" si="13"/>
        <v/>
      </c>
      <c r="C161" s="2" t="str">
        <f t="shared" si="14"/>
        <v/>
      </c>
      <c r="D161" s="14" t="str">
        <f t="shared" si="17"/>
        <v/>
      </c>
      <c r="E161" s="15" t="str">
        <f>IF(AND($B161&lt;&gt;"",$B161&lt;=$G$4),$G160*C161*$D$6/360,IF(B161&lt;&gt;"",$G160*C161*$G$5/360,IF(AND(B160&lt;&gt;"",B160=$D$5),SUM($E$10:E160),"")))</f>
        <v/>
      </c>
      <c r="F161" s="16" t="str">
        <f t="shared" si="15"/>
        <v/>
      </c>
      <c r="G161" s="14" t="str">
        <f t="shared" si="16"/>
        <v/>
      </c>
    </row>
    <row r="162" spans="1:7" ht="16.5" customHeight="1">
      <c r="A162" s="3" t="str">
        <f t="shared" si="12"/>
        <v/>
      </c>
      <c r="B162" s="4" t="str">
        <f t="shared" si="13"/>
        <v/>
      </c>
      <c r="C162" s="2" t="str">
        <f t="shared" si="14"/>
        <v/>
      </c>
      <c r="D162" s="14" t="str">
        <f t="shared" si="17"/>
        <v/>
      </c>
      <c r="E162" s="15" t="str">
        <f>IF(AND($B162&lt;&gt;"",$B162&lt;=$G$4),$G161*C162*$D$6/360,IF(B162&lt;&gt;"",$G161*C162*$G$5/360,IF(AND(B161&lt;&gt;"",B161=$D$5),SUM($E$10:E161),"")))</f>
        <v/>
      </c>
      <c r="F162" s="16" t="str">
        <f t="shared" si="15"/>
        <v/>
      </c>
      <c r="G162" s="14" t="str">
        <f t="shared" si="16"/>
        <v/>
      </c>
    </row>
    <row r="163" spans="1:7" ht="16.5" customHeight="1">
      <c r="A163" s="3" t="str">
        <f t="shared" si="12"/>
        <v/>
      </c>
      <c r="B163" s="4" t="str">
        <f t="shared" si="13"/>
        <v/>
      </c>
      <c r="C163" s="2" t="str">
        <f t="shared" si="14"/>
        <v/>
      </c>
      <c r="D163" s="14" t="str">
        <f t="shared" si="17"/>
        <v/>
      </c>
      <c r="E163" s="15" t="str">
        <f>IF(AND($B163&lt;&gt;"",$B163&lt;=$G$4),$G162*C163*$D$6/360,IF(B163&lt;&gt;"",$G162*C163*$G$5/360,IF(AND(B162&lt;&gt;"",B162=$D$5),SUM($E$10:E162),"")))</f>
        <v/>
      </c>
      <c r="F163" s="16" t="str">
        <f t="shared" si="15"/>
        <v/>
      </c>
      <c r="G163" s="14" t="str">
        <f t="shared" si="16"/>
        <v/>
      </c>
    </row>
    <row r="164" spans="1:7" ht="16.5" customHeight="1">
      <c r="A164" s="3" t="str">
        <f t="shared" si="12"/>
        <v/>
      </c>
      <c r="B164" s="4" t="str">
        <f t="shared" si="13"/>
        <v/>
      </c>
      <c r="C164" s="2" t="str">
        <f t="shared" si="14"/>
        <v/>
      </c>
      <c r="D164" s="14" t="str">
        <f t="shared" si="17"/>
        <v/>
      </c>
      <c r="E164" s="15" t="str">
        <f>IF(AND($B164&lt;&gt;"",$B164&lt;=$G$4),$G163*C164*$D$6/360,IF(B164&lt;&gt;"",$G163*C164*$G$5/360,IF(AND(B163&lt;&gt;"",B163=$D$5),SUM($E$10:E163),"")))</f>
        <v/>
      </c>
      <c r="F164" s="16" t="str">
        <f t="shared" si="15"/>
        <v/>
      </c>
      <c r="G164" s="14" t="str">
        <f t="shared" si="16"/>
        <v/>
      </c>
    </row>
    <row r="165" spans="1:7" ht="16.5" customHeight="1">
      <c r="A165" s="3" t="str">
        <f t="shared" si="12"/>
        <v/>
      </c>
      <c r="B165" s="4" t="str">
        <f t="shared" si="13"/>
        <v/>
      </c>
      <c r="C165" s="2" t="str">
        <f t="shared" si="14"/>
        <v/>
      </c>
      <c r="D165" s="14" t="str">
        <f t="shared" si="17"/>
        <v/>
      </c>
      <c r="E165" s="15" t="str">
        <f>IF(AND($B165&lt;&gt;"",$B165&lt;=$G$4),$G164*C165*$D$6/360,IF(B165&lt;&gt;"",$G164*C165*$G$5/360,IF(AND(B164&lt;&gt;"",B164=$D$5),SUM($E$10:E164),"")))</f>
        <v/>
      </c>
      <c r="F165" s="16" t="str">
        <f t="shared" si="15"/>
        <v/>
      </c>
      <c r="G165" s="14" t="str">
        <f t="shared" si="16"/>
        <v/>
      </c>
    </row>
    <row r="166" spans="1:7" ht="16.5" customHeight="1">
      <c r="A166" s="3" t="str">
        <f t="shared" si="12"/>
        <v/>
      </c>
      <c r="B166" s="4" t="str">
        <f t="shared" si="13"/>
        <v/>
      </c>
      <c r="C166" s="2" t="str">
        <f t="shared" si="14"/>
        <v/>
      </c>
      <c r="D166" s="14" t="str">
        <f t="shared" si="17"/>
        <v/>
      </c>
      <c r="E166" s="15" t="str">
        <f>IF(AND($B166&lt;&gt;"",$B166&lt;=$G$4),$G165*C166*$D$6/360,IF(B166&lt;&gt;"",$G165*C166*$G$5/360,IF(AND(B165&lt;&gt;"",B165=$D$5),SUM($E$10:E165),"")))</f>
        <v/>
      </c>
      <c r="F166" s="16" t="str">
        <f t="shared" si="15"/>
        <v/>
      </c>
      <c r="G166" s="14" t="str">
        <f t="shared" si="16"/>
        <v/>
      </c>
    </row>
    <row r="167" spans="1:7" ht="16.5" customHeight="1">
      <c r="A167" s="3" t="str">
        <f t="shared" si="12"/>
        <v/>
      </c>
      <c r="B167" s="4" t="str">
        <f t="shared" si="13"/>
        <v/>
      </c>
      <c r="C167" s="2" t="str">
        <f t="shared" si="14"/>
        <v/>
      </c>
      <c r="D167" s="14" t="str">
        <f t="shared" si="17"/>
        <v/>
      </c>
      <c r="E167" s="15" t="str">
        <f>IF(AND($B167&lt;&gt;"",$B167&lt;=$G$4),$G166*C167*$D$6/360,IF(B167&lt;&gt;"",$G166*C167*$G$5/360,IF(AND(B166&lt;&gt;"",B166=$D$5),SUM($E$10:E166),"")))</f>
        <v/>
      </c>
      <c r="F167" s="16" t="str">
        <f t="shared" si="15"/>
        <v/>
      </c>
      <c r="G167" s="14" t="str">
        <f t="shared" si="16"/>
        <v/>
      </c>
    </row>
    <row r="168" spans="1:7" ht="16.5" customHeight="1">
      <c r="A168" s="3" t="str">
        <f t="shared" si="12"/>
        <v/>
      </c>
      <c r="B168" s="4" t="str">
        <f t="shared" si="13"/>
        <v/>
      </c>
      <c r="C168" s="2" t="str">
        <f t="shared" si="14"/>
        <v/>
      </c>
      <c r="D168" s="14" t="str">
        <f t="shared" si="17"/>
        <v/>
      </c>
      <c r="E168" s="15" t="str">
        <f>IF(AND($B168&lt;&gt;"",$B168&lt;=$G$4),$G167*C168*$D$6/360,IF(B168&lt;&gt;"",$G167*C168*$G$5/360,IF(AND(B167&lt;&gt;"",B167=$D$5),SUM($E$10:E167),"")))</f>
        <v/>
      </c>
      <c r="F168" s="16" t="str">
        <f t="shared" si="15"/>
        <v/>
      </c>
      <c r="G168" s="14" t="str">
        <f t="shared" si="16"/>
        <v/>
      </c>
    </row>
    <row r="169" spans="1:7" ht="16.5" customHeight="1">
      <c r="A169" s="3" t="str">
        <f t="shared" si="12"/>
        <v/>
      </c>
      <c r="B169" s="4" t="str">
        <f t="shared" si="13"/>
        <v/>
      </c>
      <c r="C169" s="2" t="str">
        <f t="shared" si="14"/>
        <v/>
      </c>
      <c r="D169" s="14" t="str">
        <f t="shared" si="17"/>
        <v/>
      </c>
      <c r="E169" s="15" t="str">
        <f>IF(AND($B169&lt;&gt;"",$B169&lt;=$G$4),$G168*C169*$D$6/360,IF(B169&lt;&gt;"",$G168*C169*$G$5/360,IF(AND(B168&lt;&gt;"",B168=$D$5),SUM($E$10:E168),"")))</f>
        <v/>
      </c>
      <c r="F169" s="16" t="str">
        <f t="shared" si="15"/>
        <v/>
      </c>
      <c r="G169" s="14" t="str">
        <f t="shared" si="16"/>
        <v/>
      </c>
    </row>
    <row r="170" spans="1:7" ht="16.5" customHeight="1">
      <c r="A170" s="3" t="str">
        <f t="shared" si="12"/>
        <v/>
      </c>
      <c r="B170" s="4" t="str">
        <f t="shared" si="13"/>
        <v/>
      </c>
      <c r="C170" s="2" t="str">
        <f t="shared" si="14"/>
        <v/>
      </c>
      <c r="D170" s="14" t="str">
        <f t="shared" si="17"/>
        <v/>
      </c>
      <c r="E170" s="15" t="str">
        <f>IF(AND($B170&lt;&gt;"",$B170&lt;=$G$4),$G169*C170*$D$6/360,IF(B170&lt;&gt;"",$G169*C170*$G$5/360,IF(AND(B169&lt;&gt;"",B169=$D$5),SUM($E$10:E169),"")))</f>
        <v/>
      </c>
      <c r="F170" s="16" t="str">
        <f t="shared" si="15"/>
        <v/>
      </c>
      <c r="G170" s="14" t="str">
        <f t="shared" si="16"/>
        <v/>
      </c>
    </row>
    <row r="171" spans="1:7" ht="16.5" customHeight="1">
      <c r="A171" s="3" t="str">
        <f t="shared" si="12"/>
        <v/>
      </c>
      <c r="B171" s="4" t="str">
        <f t="shared" si="13"/>
        <v/>
      </c>
      <c r="C171" s="2" t="str">
        <f t="shared" si="14"/>
        <v/>
      </c>
      <c r="D171" s="14" t="str">
        <f t="shared" si="17"/>
        <v/>
      </c>
      <c r="E171" s="15" t="str">
        <f>IF(AND($B171&lt;&gt;"",$B171&lt;=$G$4),$G170*C171*$D$6/360,IF(B171&lt;&gt;"",$G170*C171*$G$5/360,IF(AND(B170&lt;&gt;"",B170=$D$5),SUM($E$10:E170),"")))</f>
        <v/>
      </c>
      <c r="F171" s="16" t="str">
        <f t="shared" si="15"/>
        <v/>
      </c>
      <c r="G171" s="14" t="str">
        <f t="shared" si="16"/>
        <v/>
      </c>
    </row>
    <row r="172" spans="1:7" ht="16.5" customHeight="1">
      <c r="A172" s="3" t="str">
        <f t="shared" si="12"/>
        <v/>
      </c>
      <c r="B172" s="4" t="str">
        <f t="shared" si="13"/>
        <v/>
      </c>
      <c r="C172" s="2" t="str">
        <f t="shared" si="14"/>
        <v/>
      </c>
      <c r="D172" s="14" t="str">
        <f t="shared" si="17"/>
        <v/>
      </c>
      <c r="E172" s="15" t="str">
        <f>IF(AND($B172&lt;&gt;"",$B172&lt;=$G$4),$G171*C172*$D$6/360,IF(B172&lt;&gt;"",$G171*C172*$G$5/360,IF(AND(B171&lt;&gt;"",B171=$D$5),SUM($E$10:E171),"")))</f>
        <v/>
      </c>
      <c r="F172" s="16" t="str">
        <f t="shared" si="15"/>
        <v/>
      </c>
      <c r="G172" s="14" t="str">
        <f t="shared" si="16"/>
        <v/>
      </c>
    </row>
    <row r="173" spans="1:7" ht="16.5" customHeight="1">
      <c r="A173" s="3" t="str">
        <f t="shared" si="12"/>
        <v/>
      </c>
      <c r="B173" s="4" t="str">
        <f t="shared" si="13"/>
        <v/>
      </c>
      <c r="C173" s="2" t="str">
        <f t="shared" si="14"/>
        <v/>
      </c>
      <c r="D173" s="14" t="str">
        <f t="shared" si="17"/>
        <v/>
      </c>
      <c r="E173" s="15" t="str">
        <f>IF(AND($B173&lt;&gt;"",$B173&lt;=$G$4),$G172*C173*$D$6/360,IF(B173&lt;&gt;"",$G172*C173*$G$5/360,IF(AND(B172&lt;&gt;"",B172=$D$5),SUM($E$10:E172),"")))</f>
        <v/>
      </c>
      <c r="F173" s="16" t="str">
        <f t="shared" si="15"/>
        <v/>
      </c>
      <c r="G173" s="14" t="str">
        <f t="shared" si="16"/>
        <v/>
      </c>
    </row>
    <row r="174" spans="1:7" ht="16.5" customHeight="1">
      <c r="A174" s="3" t="str">
        <f t="shared" si="12"/>
        <v/>
      </c>
      <c r="B174" s="4" t="str">
        <f t="shared" si="13"/>
        <v/>
      </c>
      <c r="C174" s="2" t="str">
        <f t="shared" si="14"/>
        <v/>
      </c>
      <c r="D174" s="14" t="str">
        <f t="shared" si="17"/>
        <v/>
      </c>
      <c r="E174" s="15" t="str">
        <f>IF(AND($B174&lt;&gt;"",$B174&lt;=$G$4),$G173*C174*$D$6/360,IF(B174&lt;&gt;"",$G173*C174*$G$5/360,IF(AND(B173&lt;&gt;"",B173=$D$5),SUM($E$10:E173),"")))</f>
        <v/>
      </c>
      <c r="F174" s="16" t="str">
        <f t="shared" si="15"/>
        <v/>
      </c>
      <c r="G174" s="14" t="str">
        <f t="shared" si="16"/>
        <v/>
      </c>
    </row>
    <row r="175" spans="1:7" ht="16.5" customHeight="1">
      <c r="A175" s="3" t="str">
        <f t="shared" si="12"/>
        <v/>
      </c>
      <c r="B175" s="4" t="str">
        <f t="shared" si="13"/>
        <v/>
      </c>
      <c r="C175" s="2" t="str">
        <f t="shared" si="14"/>
        <v/>
      </c>
      <c r="D175" s="14" t="str">
        <f t="shared" si="17"/>
        <v/>
      </c>
      <c r="E175" s="15" t="str">
        <f>IF(AND($B175&lt;&gt;"",$B175&lt;=$G$4),$G174*C175*$D$6/360,IF(B175&lt;&gt;"",$G174*C175*$G$5/360,IF(AND(B174&lt;&gt;"",B174=$D$5),SUM($E$10:E174),"")))</f>
        <v/>
      </c>
      <c r="F175" s="16" t="str">
        <f t="shared" si="15"/>
        <v/>
      </c>
      <c r="G175" s="14" t="str">
        <f t="shared" si="16"/>
        <v/>
      </c>
    </row>
    <row r="176" spans="1:7" ht="16.5" customHeight="1">
      <c r="A176" s="3" t="str">
        <f t="shared" si="12"/>
        <v/>
      </c>
      <c r="B176" s="4" t="str">
        <f t="shared" si="13"/>
        <v/>
      </c>
      <c r="C176" s="2" t="str">
        <f t="shared" si="14"/>
        <v/>
      </c>
      <c r="D176" s="14" t="str">
        <f t="shared" si="17"/>
        <v/>
      </c>
      <c r="E176" s="15" t="str">
        <f>IF(AND($B176&lt;&gt;"",$B176&lt;=$G$4),$G175*C176*$D$6/360,IF(B176&lt;&gt;"",$G175*C176*$G$5/360,IF(AND(B175&lt;&gt;"",B175=$D$5),SUM($E$10:E175),"")))</f>
        <v/>
      </c>
      <c r="F176" s="16" t="str">
        <f t="shared" si="15"/>
        <v/>
      </c>
      <c r="G176" s="14" t="str">
        <f t="shared" si="16"/>
        <v/>
      </c>
    </row>
    <row r="177" spans="1:7" ht="16.5" customHeight="1">
      <c r="A177" s="3" t="str">
        <f t="shared" si="12"/>
        <v/>
      </c>
      <c r="B177" s="4" t="str">
        <f t="shared" si="13"/>
        <v/>
      </c>
      <c r="C177" s="2" t="str">
        <f t="shared" si="14"/>
        <v/>
      </c>
      <c r="D177" s="14" t="str">
        <f t="shared" si="17"/>
        <v/>
      </c>
      <c r="E177" s="15" t="str">
        <f>IF(AND($B177&lt;&gt;"",$B177&lt;=$G$4),$G176*C177*$D$6/360,IF(B177&lt;&gt;"",$G176*C177*$G$5/360,IF(AND(B176&lt;&gt;"",B176=$D$5),SUM($E$10:E176),"")))</f>
        <v/>
      </c>
      <c r="F177" s="16" t="str">
        <f t="shared" si="15"/>
        <v/>
      </c>
      <c r="G177" s="14" t="str">
        <f t="shared" si="16"/>
        <v/>
      </c>
    </row>
    <row r="178" spans="1:7" ht="16.5" customHeight="1">
      <c r="A178" s="3" t="str">
        <f t="shared" si="12"/>
        <v/>
      </c>
      <c r="B178" s="4" t="str">
        <f t="shared" si="13"/>
        <v/>
      </c>
      <c r="C178" s="2" t="str">
        <f t="shared" si="14"/>
        <v/>
      </c>
      <c r="D178" s="14" t="str">
        <f t="shared" si="17"/>
        <v/>
      </c>
      <c r="E178" s="15" t="str">
        <f>IF(AND($B178&lt;&gt;"",$B178&lt;=$G$4),$G177*C178*$D$6/360,IF(B178&lt;&gt;"",$G177*C178*$G$5/360,IF(AND(B177&lt;&gt;"",B177=$D$5),SUM($E$10:E177),"")))</f>
        <v/>
      </c>
      <c r="F178" s="16" t="str">
        <f t="shared" si="15"/>
        <v/>
      </c>
      <c r="G178" s="14" t="str">
        <f t="shared" si="16"/>
        <v/>
      </c>
    </row>
    <row r="179" spans="1:7" ht="16.5" customHeight="1">
      <c r="A179" s="3" t="str">
        <f t="shared" si="12"/>
        <v/>
      </c>
      <c r="B179" s="4" t="str">
        <f t="shared" si="13"/>
        <v/>
      </c>
      <c r="C179" s="2" t="str">
        <f t="shared" si="14"/>
        <v/>
      </c>
      <c r="D179" s="14" t="str">
        <f t="shared" si="17"/>
        <v/>
      </c>
      <c r="E179" s="15" t="str">
        <f>IF(AND($B179&lt;&gt;"",$B179&lt;=$G$4),$G178*C179*$D$6/360,IF(B179&lt;&gt;"",$G178*C179*$G$5/360,IF(AND(B178&lt;&gt;"",B178=$D$5),SUM($E$10:E178),"")))</f>
        <v/>
      </c>
      <c r="F179" s="16" t="str">
        <f t="shared" si="15"/>
        <v/>
      </c>
      <c r="G179" s="14" t="str">
        <f t="shared" si="16"/>
        <v/>
      </c>
    </row>
    <row r="180" spans="1:7" ht="16.5" customHeight="1">
      <c r="A180" s="3" t="str">
        <f t="shared" si="12"/>
        <v/>
      </c>
      <c r="B180" s="4" t="str">
        <f t="shared" si="13"/>
        <v/>
      </c>
      <c r="C180" s="2" t="str">
        <f t="shared" si="14"/>
        <v/>
      </c>
      <c r="D180" s="14" t="str">
        <f t="shared" si="17"/>
        <v/>
      </c>
      <c r="E180" s="15" t="str">
        <f>IF(AND($B180&lt;&gt;"",$B180&lt;=$G$4),$G179*C180*$D$6/360,IF(B180&lt;&gt;"",$G179*C180*$G$5/360,IF(AND(B179&lt;&gt;"",B179=$D$5),SUM($E$10:E179),"")))</f>
        <v/>
      </c>
      <c r="F180" s="16" t="str">
        <f t="shared" si="15"/>
        <v/>
      </c>
      <c r="G180" s="14" t="str">
        <f t="shared" si="16"/>
        <v/>
      </c>
    </row>
    <row r="181" spans="1:7" ht="16.5" customHeight="1">
      <c r="A181" s="3" t="str">
        <f t="shared" si="12"/>
        <v/>
      </c>
      <c r="B181" s="4" t="str">
        <f t="shared" si="13"/>
        <v/>
      </c>
      <c r="C181" s="2" t="str">
        <f t="shared" si="14"/>
        <v/>
      </c>
      <c r="D181" s="14" t="str">
        <f t="shared" si="17"/>
        <v/>
      </c>
      <c r="E181" s="15" t="str">
        <f>IF(AND($B181&lt;&gt;"",$B181&lt;=$G$4),$G180*C181*$D$6/360,IF(B181&lt;&gt;"",$G180*C181*$G$5/360,IF(AND(B180&lt;&gt;"",B180=$D$5),SUM($E$10:E180),"")))</f>
        <v/>
      </c>
      <c r="F181" s="16" t="str">
        <f t="shared" si="15"/>
        <v/>
      </c>
      <c r="G181" s="14" t="str">
        <f t="shared" si="16"/>
        <v/>
      </c>
    </row>
    <row r="182" spans="1:7" ht="16.5" customHeight="1">
      <c r="A182" s="3" t="str">
        <f t="shared" si="12"/>
        <v/>
      </c>
      <c r="B182" s="4" t="str">
        <f t="shared" si="13"/>
        <v/>
      </c>
      <c r="C182" s="2" t="str">
        <f t="shared" si="14"/>
        <v/>
      </c>
      <c r="D182" s="14" t="str">
        <f t="shared" si="17"/>
        <v/>
      </c>
      <c r="E182" s="15" t="str">
        <f>IF(AND($B182&lt;&gt;"",$B182&lt;=$G$4),$G181*C182*$D$6/360,IF(B182&lt;&gt;"",$G181*C182*$G$5/360,IF(AND(B181&lt;&gt;"",B181=$D$5),SUM($E$10:E181),"")))</f>
        <v/>
      </c>
      <c r="F182" s="16" t="str">
        <f t="shared" si="15"/>
        <v/>
      </c>
      <c r="G182" s="14" t="str">
        <f t="shared" si="16"/>
        <v/>
      </c>
    </row>
    <row r="183" spans="1:7" ht="16.5" customHeight="1">
      <c r="A183" s="3" t="str">
        <f t="shared" si="12"/>
        <v/>
      </c>
      <c r="B183" s="4" t="str">
        <f t="shared" si="13"/>
        <v/>
      </c>
      <c r="C183" s="2" t="str">
        <f t="shared" si="14"/>
        <v/>
      </c>
      <c r="D183" s="14" t="str">
        <f t="shared" si="17"/>
        <v/>
      </c>
      <c r="E183" s="15" t="str">
        <f>IF(AND($B183&lt;&gt;"",$B183&lt;=$G$4),$G182*C183*$D$6/360,IF(B183&lt;&gt;"",$G182*C183*$G$5/360,IF(AND(B182&lt;&gt;"",B182=$D$5),SUM($E$10:E182),"")))</f>
        <v/>
      </c>
      <c r="F183" s="16" t="str">
        <f t="shared" si="15"/>
        <v/>
      </c>
      <c r="G183" s="14" t="str">
        <f t="shared" si="16"/>
        <v/>
      </c>
    </row>
    <row r="184" spans="1:7" ht="16.5" customHeight="1">
      <c r="A184" s="3" t="str">
        <f t="shared" si="12"/>
        <v/>
      </c>
      <c r="B184" s="4" t="str">
        <f t="shared" si="13"/>
        <v/>
      </c>
      <c r="C184" s="2" t="str">
        <f t="shared" si="14"/>
        <v/>
      </c>
      <c r="D184" s="14" t="str">
        <f t="shared" si="17"/>
        <v/>
      </c>
      <c r="E184" s="15" t="str">
        <f>IF(AND($B184&lt;&gt;"",$B184&lt;=$G$4),$G183*C184*$D$6/360,IF(B184&lt;&gt;"",$G183*C184*$G$5/360,IF(AND(B183&lt;&gt;"",B183=$D$5),SUM($E$10:E183),"")))</f>
        <v/>
      </c>
      <c r="F184" s="16" t="str">
        <f t="shared" si="15"/>
        <v/>
      </c>
      <c r="G184" s="14" t="str">
        <f t="shared" si="16"/>
        <v/>
      </c>
    </row>
    <row r="185" spans="1:7" ht="16.5" customHeight="1">
      <c r="A185" s="3" t="str">
        <f t="shared" si="12"/>
        <v/>
      </c>
      <c r="B185" s="4" t="str">
        <f t="shared" si="13"/>
        <v/>
      </c>
      <c r="C185" s="2" t="str">
        <f t="shared" si="14"/>
        <v/>
      </c>
      <c r="D185" s="14" t="str">
        <f t="shared" si="17"/>
        <v/>
      </c>
      <c r="E185" s="15" t="str">
        <f>IF(AND($B185&lt;&gt;"",$B185&lt;=$G$4),$G184*C185*$D$6/360,IF(B185&lt;&gt;"",$G184*C185*$G$5/360,IF(AND(B184&lt;&gt;"",B184=$D$5),SUM($E$10:E184),"")))</f>
        <v/>
      </c>
      <c r="F185" s="16" t="str">
        <f t="shared" si="15"/>
        <v/>
      </c>
      <c r="G185" s="14" t="str">
        <f t="shared" si="16"/>
        <v/>
      </c>
    </row>
    <row r="186" spans="1:7" ht="16.5" customHeight="1">
      <c r="A186" s="3" t="str">
        <f t="shared" si="12"/>
        <v/>
      </c>
      <c r="B186" s="4" t="str">
        <f t="shared" si="13"/>
        <v/>
      </c>
      <c r="C186" s="2" t="str">
        <f t="shared" si="14"/>
        <v/>
      </c>
      <c r="D186" s="14" t="str">
        <f t="shared" si="17"/>
        <v/>
      </c>
      <c r="E186" s="15" t="str">
        <f>IF(AND($B186&lt;&gt;"",$B186&lt;=$G$4),$G185*C186*$D$6/360,IF(B186&lt;&gt;"",$G185*C186*$G$5/360,IF(AND(B185&lt;&gt;"",B185=$D$5),SUM($E$10:E185),"")))</f>
        <v/>
      </c>
      <c r="F186" s="16" t="str">
        <f t="shared" si="15"/>
        <v/>
      </c>
      <c r="G186" s="14" t="str">
        <f t="shared" si="16"/>
        <v/>
      </c>
    </row>
    <row r="187" spans="1:7" ht="16.5" customHeight="1">
      <c r="A187" s="3" t="str">
        <f t="shared" si="12"/>
        <v/>
      </c>
      <c r="B187" s="4" t="str">
        <f t="shared" si="13"/>
        <v/>
      </c>
      <c r="C187" s="2" t="str">
        <f t="shared" si="14"/>
        <v/>
      </c>
      <c r="D187" s="14" t="str">
        <f t="shared" si="17"/>
        <v/>
      </c>
      <c r="E187" s="15" t="str">
        <f>IF(AND($B187&lt;&gt;"",$B187&lt;=$G$4),$G186*C187*$D$6/360,IF(B187&lt;&gt;"",$G186*C187*$G$5/360,IF(AND(B186&lt;&gt;"",B186=$D$5),SUM($E$10:E186),"")))</f>
        <v/>
      </c>
      <c r="F187" s="16" t="str">
        <f t="shared" si="15"/>
        <v/>
      </c>
      <c r="G187" s="14" t="str">
        <f t="shared" si="16"/>
        <v/>
      </c>
    </row>
    <row r="188" spans="1:7" ht="16.5" customHeight="1">
      <c r="A188" s="3" t="str">
        <f t="shared" si="12"/>
        <v/>
      </c>
      <c r="B188" s="4" t="str">
        <f t="shared" si="13"/>
        <v/>
      </c>
      <c r="C188" s="2" t="str">
        <f t="shared" si="14"/>
        <v/>
      </c>
      <c r="D188" s="14" t="str">
        <f t="shared" si="17"/>
        <v/>
      </c>
      <c r="E188" s="15" t="str">
        <f>IF(AND($B188&lt;&gt;"",$B188&lt;=$G$4),$G187*C188*$D$6/360,IF(B188&lt;&gt;"",$G187*C188*$G$5/360,IF(AND(B187&lt;&gt;"",B187=$D$5),SUM($E$10:E187),"")))</f>
        <v/>
      </c>
      <c r="F188" s="16" t="str">
        <f t="shared" si="15"/>
        <v/>
      </c>
      <c r="G188" s="14" t="str">
        <f t="shared" si="16"/>
        <v/>
      </c>
    </row>
    <row r="189" spans="1:7" ht="16.5" customHeight="1">
      <c r="A189" s="3" t="str">
        <f t="shared" si="12"/>
        <v/>
      </c>
      <c r="B189" s="4" t="str">
        <f t="shared" si="13"/>
        <v/>
      </c>
      <c r="C189" s="2" t="str">
        <f t="shared" si="14"/>
        <v/>
      </c>
      <c r="D189" s="14" t="str">
        <f t="shared" si="17"/>
        <v/>
      </c>
      <c r="E189" s="15" t="str">
        <f>IF(AND($B189&lt;&gt;"",$B189&lt;=$G$4),$G188*C189*$D$6/360,IF(B189&lt;&gt;"",$G188*C189*$G$5/360,IF(AND(B188&lt;&gt;"",B188=$D$5),SUM($E$10:E188),"")))</f>
        <v/>
      </c>
      <c r="F189" s="16" t="str">
        <f t="shared" si="15"/>
        <v/>
      </c>
      <c r="G189" s="14" t="str">
        <f t="shared" si="16"/>
        <v/>
      </c>
    </row>
    <row r="190" spans="1:7" ht="16.5" customHeight="1">
      <c r="A190" s="3" t="str">
        <f t="shared" si="12"/>
        <v/>
      </c>
      <c r="B190" s="4" t="str">
        <f t="shared" si="13"/>
        <v/>
      </c>
      <c r="C190" s="2" t="str">
        <f t="shared" si="14"/>
        <v/>
      </c>
      <c r="D190" s="14" t="str">
        <f t="shared" si="17"/>
        <v/>
      </c>
      <c r="E190" s="15" t="str">
        <f>IF(AND($B190&lt;&gt;"",$B190&lt;=$G$4),$G189*C190*$D$6/360,IF(B190&lt;&gt;"",$G189*C190*$G$5/360,IF(AND(B189&lt;&gt;"",B189=$D$5),SUM($E$10:E189),"")))</f>
        <v/>
      </c>
      <c r="F190" s="16" t="str">
        <f t="shared" si="15"/>
        <v/>
      </c>
      <c r="G190" s="14" t="str">
        <f t="shared" si="16"/>
        <v/>
      </c>
    </row>
    <row r="191" spans="1:7" ht="16.5" customHeight="1">
      <c r="A191" s="3" t="str">
        <f t="shared" si="12"/>
        <v/>
      </c>
      <c r="B191" s="4" t="str">
        <f t="shared" si="13"/>
        <v/>
      </c>
      <c r="C191" s="2" t="str">
        <f t="shared" si="14"/>
        <v/>
      </c>
      <c r="D191" s="14" t="str">
        <f t="shared" si="17"/>
        <v/>
      </c>
      <c r="E191" s="15" t="str">
        <f>IF(AND($B191&lt;&gt;"",$B191&lt;=$G$4),$G190*C191*$D$6/360,IF(B191&lt;&gt;"",$G190*C191*$G$5/360,IF(AND(B190&lt;&gt;"",B190=$D$5),SUM($E$10:E190),"")))</f>
        <v/>
      </c>
      <c r="F191" s="16" t="str">
        <f t="shared" si="15"/>
        <v/>
      </c>
      <c r="G191" s="14" t="str">
        <f t="shared" si="16"/>
        <v/>
      </c>
    </row>
    <row r="192" spans="1:7" ht="16.5" customHeight="1">
      <c r="A192" s="3" t="str">
        <f t="shared" si="12"/>
        <v/>
      </c>
      <c r="B192" s="4" t="str">
        <f t="shared" si="13"/>
        <v/>
      </c>
      <c r="C192" s="2" t="str">
        <f t="shared" si="14"/>
        <v/>
      </c>
      <c r="D192" s="14" t="str">
        <f t="shared" si="17"/>
        <v/>
      </c>
      <c r="E192" s="15" t="str">
        <f>IF(AND($B192&lt;&gt;"",$B192&lt;=$G$4),$G191*C192*$D$6/360,IF(B192&lt;&gt;"",$G191*C192*$G$5/360,IF(AND(B191&lt;&gt;"",B191=$D$5),SUM($E$10:E191),"")))</f>
        <v/>
      </c>
      <c r="F192" s="16" t="str">
        <f t="shared" si="15"/>
        <v/>
      </c>
      <c r="G192" s="14" t="str">
        <f t="shared" si="16"/>
        <v/>
      </c>
    </row>
    <row r="193" spans="1:7" ht="16.5" customHeight="1">
      <c r="A193" s="3" t="str">
        <f t="shared" si="12"/>
        <v/>
      </c>
      <c r="B193" s="4" t="str">
        <f t="shared" si="13"/>
        <v/>
      </c>
      <c r="C193" s="2" t="str">
        <f t="shared" si="14"/>
        <v/>
      </c>
      <c r="D193" s="14" t="str">
        <f t="shared" si="17"/>
        <v/>
      </c>
      <c r="E193" s="15" t="str">
        <f>IF(AND($B193&lt;&gt;"",$B193&lt;=$G$4),$G192*C193*$D$6/360,IF(B193&lt;&gt;"",$G192*C193*$G$5/360,IF(AND(B192&lt;&gt;"",B192=$D$5),SUM($E$10:E192),"")))</f>
        <v/>
      </c>
      <c r="F193" s="16" t="str">
        <f t="shared" si="15"/>
        <v/>
      </c>
      <c r="G193" s="14" t="str">
        <f t="shared" si="16"/>
        <v/>
      </c>
    </row>
    <row r="194" spans="1:7" ht="16.5" customHeight="1">
      <c r="A194" s="3" t="str">
        <f t="shared" si="12"/>
        <v/>
      </c>
      <c r="B194" s="4" t="str">
        <f t="shared" si="13"/>
        <v/>
      </c>
      <c r="C194" s="2" t="str">
        <f t="shared" si="14"/>
        <v/>
      </c>
      <c r="D194" s="14" t="str">
        <f t="shared" si="17"/>
        <v/>
      </c>
      <c r="E194" s="15" t="str">
        <f>IF(AND($B194&lt;&gt;"",$B194&lt;=$G$4),$G193*C194*$D$6/360,IF(B194&lt;&gt;"",$G193*C194*$G$5/360,IF(AND(B193&lt;&gt;"",B193=$D$5),SUM($E$10:E193),"")))</f>
        <v/>
      </c>
      <c r="F194" s="16" t="str">
        <f t="shared" si="15"/>
        <v/>
      </c>
      <c r="G194" s="14" t="str">
        <f t="shared" si="16"/>
        <v/>
      </c>
    </row>
    <row r="195" spans="1:7" ht="16.5" customHeight="1">
      <c r="A195" s="3" t="str">
        <f t="shared" si="12"/>
        <v/>
      </c>
      <c r="B195" s="4" t="str">
        <f t="shared" si="13"/>
        <v/>
      </c>
      <c r="C195" s="2" t="str">
        <f t="shared" si="14"/>
        <v/>
      </c>
      <c r="D195" s="14" t="str">
        <f t="shared" si="17"/>
        <v/>
      </c>
      <c r="E195" s="15" t="str">
        <f>IF(AND($B195&lt;&gt;"",$B195&lt;=$G$4),$G194*C195*$D$6/360,IF(B195&lt;&gt;"",$G194*C195*$G$5/360,IF(AND(B194&lt;&gt;"",B194=$D$5),SUM($E$10:E194),"")))</f>
        <v/>
      </c>
      <c r="F195" s="16" t="str">
        <f t="shared" si="15"/>
        <v/>
      </c>
      <c r="G195" s="14" t="str">
        <f t="shared" si="16"/>
        <v/>
      </c>
    </row>
    <row r="196" spans="1:7" ht="16.5" customHeight="1">
      <c r="A196" s="3" t="str">
        <f t="shared" si="12"/>
        <v/>
      </c>
      <c r="B196" s="4" t="str">
        <f t="shared" si="13"/>
        <v/>
      </c>
      <c r="C196" s="2" t="str">
        <f t="shared" si="14"/>
        <v/>
      </c>
      <c r="D196" s="14" t="str">
        <f t="shared" ref="D196:D259" si="18">IF($B195&lt;$D$5,$D$4/$D$5,IF($B195=$D$5,$D$4,""))</f>
        <v/>
      </c>
      <c r="E196" s="15" t="str">
        <f>IF(AND($B196&lt;&gt;"",$B196&lt;=$G$4),$G195*C196*$D$6/360,IF(B196&lt;&gt;"",$G195*C196*$G$5/360,IF(AND(B195&lt;&gt;"",B195=$D$5),SUM($E$10:E195),"")))</f>
        <v/>
      </c>
      <c r="F196" s="16" t="str">
        <f t="shared" si="15"/>
        <v/>
      </c>
      <c r="G196" s="14" t="str">
        <f t="shared" si="16"/>
        <v/>
      </c>
    </row>
    <row r="197" spans="1:7" ht="16.5" customHeight="1">
      <c r="A197" s="3" t="str">
        <f t="shared" si="12"/>
        <v/>
      </c>
      <c r="B197" s="4" t="str">
        <f t="shared" si="13"/>
        <v/>
      </c>
      <c r="C197" s="2" t="str">
        <f t="shared" si="14"/>
        <v/>
      </c>
      <c r="D197" s="14" t="str">
        <f t="shared" si="18"/>
        <v/>
      </c>
      <c r="E197" s="15" t="str">
        <f>IF(AND($B197&lt;&gt;"",$B197&lt;=$G$4),$G196*C197*$D$6/360,IF(B197&lt;&gt;"",$G196*C197*$G$5/360,IF(AND(B196&lt;&gt;"",B196=$D$5),SUM($E$10:E196),"")))</f>
        <v/>
      </c>
      <c r="F197" s="16" t="str">
        <f t="shared" si="15"/>
        <v/>
      </c>
      <c r="G197" s="14" t="str">
        <f t="shared" si="16"/>
        <v/>
      </c>
    </row>
    <row r="198" spans="1:7" ht="16.5" customHeight="1">
      <c r="A198" s="3" t="str">
        <f t="shared" si="12"/>
        <v/>
      </c>
      <c r="B198" s="4" t="str">
        <f t="shared" si="13"/>
        <v/>
      </c>
      <c r="C198" s="2" t="str">
        <f t="shared" si="14"/>
        <v/>
      </c>
      <c r="D198" s="14" t="str">
        <f t="shared" si="18"/>
        <v/>
      </c>
      <c r="E198" s="15" t="str">
        <f>IF(AND($B198&lt;&gt;"",$B198&lt;=$G$4),$G197*C198*$D$6/360,IF(B198&lt;&gt;"",$G197*C198*$G$5/360,IF(AND(B197&lt;&gt;"",B197=$D$5),SUM($E$10:E197),"")))</f>
        <v/>
      </c>
      <c r="F198" s="16" t="str">
        <f t="shared" si="15"/>
        <v/>
      </c>
      <c r="G198" s="14" t="str">
        <f t="shared" si="16"/>
        <v/>
      </c>
    </row>
    <row r="199" spans="1:7" ht="16.5" customHeight="1">
      <c r="A199" s="3" t="str">
        <f t="shared" si="12"/>
        <v/>
      </c>
      <c r="B199" s="4" t="str">
        <f t="shared" si="13"/>
        <v/>
      </c>
      <c r="C199" s="2" t="str">
        <f t="shared" si="14"/>
        <v/>
      </c>
      <c r="D199" s="14" t="str">
        <f t="shared" si="18"/>
        <v/>
      </c>
      <c r="E199" s="15" t="str">
        <f>IF(AND($B199&lt;&gt;"",$B199&lt;=$G$4),$G198*C199*$D$6/360,IF(B199&lt;&gt;"",$G198*C199*$G$5/360,IF(AND(B198&lt;&gt;"",B198=$D$5),SUM($E$10:E198),"")))</f>
        <v/>
      </c>
      <c r="F199" s="16" t="str">
        <f t="shared" si="15"/>
        <v/>
      </c>
      <c r="G199" s="14" t="str">
        <f t="shared" si="16"/>
        <v/>
      </c>
    </row>
    <row r="200" spans="1:7" ht="16.5" customHeight="1">
      <c r="A200" s="3" t="str">
        <f t="shared" si="12"/>
        <v/>
      </c>
      <c r="B200" s="4" t="str">
        <f t="shared" si="13"/>
        <v/>
      </c>
      <c r="C200" s="2" t="str">
        <f t="shared" si="14"/>
        <v/>
      </c>
      <c r="D200" s="14" t="str">
        <f t="shared" si="18"/>
        <v/>
      </c>
      <c r="E200" s="15" t="str">
        <f>IF(AND($B200&lt;&gt;"",$B200&lt;=$G$4),$G199*C200*$D$6/360,IF(B200&lt;&gt;"",$G199*C200*$G$5/360,IF(AND(B199&lt;&gt;"",B199=$D$5),SUM($E$10:E199),"")))</f>
        <v/>
      </c>
      <c r="F200" s="16" t="str">
        <f t="shared" si="15"/>
        <v/>
      </c>
      <c r="G200" s="14" t="str">
        <f t="shared" si="16"/>
        <v/>
      </c>
    </row>
    <row r="201" spans="1:7" ht="16.5" customHeight="1">
      <c r="A201" s="3" t="str">
        <f t="shared" si="12"/>
        <v/>
      </c>
      <c r="B201" s="4" t="str">
        <f t="shared" si="13"/>
        <v/>
      </c>
      <c r="C201" s="2" t="str">
        <f t="shared" si="14"/>
        <v/>
      </c>
      <c r="D201" s="14" t="str">
        <f t="shared" si="18"/>
        <v/>
      </c>
      <c r="E201" s="15" t="str">
        <f>IF(AND($B201&lt;&gt;"",$B201&lt;=$G$4),$G200*C201*$D$6/360,IF(B201&lt;&gt;"",$G200*C201*$G$5/360,IF(AND(B200&lt;&gt;"",B200=$D$5),SUM($E$10:E200),"")))</f>
        <v/>
      </c>
      <c r="F201" s="16" t="str">
        <f t="shared" si="15"/>
        <v/>
      </c>
      <c r="G201" s="14" t="str">
        <f t="shared" si="16"/>
        <v/>
      </c>
    </row>
    <row r="202" spans="1:7" ht="16.5" customHeight="1">
      <c r="A202" s="3" t="str">
        <f t="shared" si="12"/>
        <v/>
      </c>
      <c r="B202" s="4" t="str">
        <f t="shared" si="13"/>
        <v/>
      </c>
      <c r="C202" s="2" t="str">
        <f t="shared" si="14"/>
        <v/>
      </c>
      <c r="D202" s="14" t="str">
        <f t="shared" si="18"/>
        <v/>
      </c>
      <c r="E202" s="15" t="str">
        <f>IF(AND($B202&lt;&gt;"",$B202&lt;=$G$4),$G201*C202*$D$6/360,IF(B202&lt;&gt;"",$G201*C202*$G$5/360,IF(AND(B201&lt;&gt;"",B201=$D$5),SUM($E$10:E201),"")))</f>
        <v/>
      </c>
      <c r="F202" s="16" t="str">
        <f t="shared" si="15"/>
        <v/>
      </c>
      <c r="G202" s="14" t="str">
        <f t="shared" si="16"/>
        <v/>
      </c>
    </row>
    <row r="203" spans="1:7" ht="16.5" customHeight="1">
      <c r="A203" s="3" t="str">
        <f t="shared" ref="A203:A266" si="19">IF(B202&lt;$D$5,DATE(YEAR(A202),MONTH(A202)+1,DAY(A202)),IF(B202=$D$5,"Tổng",""))</f>
        <v/>
      </c>
      <c r="B203" s="4" t="str">
        <f t="shared" ref="B203:B266" si="20">IF(B202&lt;$D$5,B202+1,"")</f>
        <v/>
      </c>
      <c r="C203" s="2" t="str">
        <f t="shared" si="14"/>
        <v/>
      </c>
      <c r="D203" s="14" t="str">
        <f t="shared" si="18"/>
        <v/>
      </c>
      <c r="E203" s="15" t="str">
        <f>IF(AND($B203&lt;&gt;"",$B203&lt;=$G$4),$G202*C203*$D$6/360,IF(B203&lt;&gt;"",$G202*C203*$G$5/360,IF(AND(B202&lt;&gt;"",B202=$D$5),SUM($E$10:E202),"")))</f>
        <v/>
      </c>
      <c r="F203" s="16" t="str">
        <f t="shared" si="15"/>
        <v/>
      </c>
      <c r="G203" s="14" t="str">
        <f t="shared" si="16"/>
        <v/>
      </c>
    </row>
    <row r="204" spans="1:7" ht="16.5" customHeight="1">
      <c r="A204" s="3" t="str">
        <f t="shared" si="19"/>
        <v/>
      </c>
      <c r="B204" s="4" t="str">
        <f t="shared" si="20"/>
        <v/>
      </c>
      <c r="C204" s="2" t="str">
        <f t="shared" ref="C204:C267" si="21">IF(B204&lt;&gt;"",A204-A203,"")</f>
        <v/>
      </c>
      <c r="D204" s="14" t="str">
        <f t="shared" si="18"/>
        <v/>
      </c>
      <c r="E204" s="15" t="str">
        <f>IF(AND($B204&lt;&gt;"",$B204&lt;=$G$4),$G203*C204*$D$6/360,IF(B204&lt;&gt;"",$G203*C204*$G$5/360,IF(AND(B203&lt;&gt;"",B203=$D$5),SUM($E$10:E203),"")))</f>
        <v/>
      </c>
      <c r="F204" s="16" t="str">
        <f t="shared" si="15"/>
        <v/>
      </c>
      <c r="G204" s="14" t="str">
        <f t="shared" si="16"/>
        <v/>
      </c>
    </row>
    <row r="205" spans="1:7" ht="16.5" customHeight="1">
      <c r="A205" s="3" t="str">
        <f t="shared" si="19"/>
        <v/>
      </c>
      <c r="B205" s="4" t="str">
        <f t="shared" si="20"/>
        <v/>
      </c>
      <c r="C205" s="2" t="str">
        <f t="shared" si="21"/>
        <v/>
      </c>
      <c r="D205" s="14" t="str">
        <f t="shared" si="18"/>
        <v/>
      </c>
      <c r="E205" s="15" t="str">
        <f>IF(AND($B205&lt;&gt;"",$B205&lt;=$G$4),$G204*C205*$D$6/360,IF(B205&lt;&gt;"",$G204*C205*$G$5/360,IF(AND(B204&lt;&gt;"",B204=$D$5),SUM($E$10:E204),"")))</f>
        <v/>
      </c>
      <c r="F205" s="16" t="str">
        <f t="shared" ref="F205:F262" si="22">IF(D205&lt;&gt;"",D205+E205,"")</f>
        <v/>
      </c>
      <c r="G205" s="14" t="str">
        <f t="shared" ref="G205:G268" si="23">IF($B205&lt;&gt;"",G204-D205,"")</f>
        <v/>
      </c>
    </row>
    <row r="206" spans="1:7" ht="16.5" customHeight="1">
      <c r="A206" s="3" t="str">
        <f t="shared" si="19"/>
        <v/>
      </c>
      <c r="B206" s="4" t="str">
        <f t="shared" si="20"/>
        <v/>
      </c>
      <c r="C206" s="2" t="str">
        <f t="shared" si="21"/>
        <v/>
      </c>
      <c r="D206" s="14" t="str">
        <f t="shared" si="18"/>
        <v/>
      </c>
      <c r="E206" s="15" t="str">
        <f>IF(AND($B206&lt;&gt;"",$B206&lt;=$G$4),$G205*C206*$D$6/360,IF(B206&lt;&gt;"",$G205*C206*$G$5/360,IF(AND(B205&lt;&gt;"",B205=$D$5),SUM($E$10:E205),"")))</f>
        <v/>
      </c>
      <c r="F206" s="16" t="str">
        <f t="shared" si="22"/>
        <v/>
      </c>
      <c r="G206" s="14" t="str">
        <f t="shared" si="23"/>
        <v/>
      </c>
    </row>
    <row r="207" spans="1:7" ht="16.5" customHeight="1">
      <c r="A207" s="3" t="str">
        <f t="shared" si="19"/>
        <v/>
      </c>
      <c r="B207" s="4" t="str">
        <f t="shared" si="20"/>
        <v/>
      </c>
      <c r="C207" s="2" t="str">
        <f t="shared" si="21"/>
        <v/>
      </c>
      <c r="D207" s="14" t="str">
        <f t="shared" si="18"/>
        <v/>
      </c>
      <c r="E207" s="15" t="str">
        <f>IF(AND($B207&lt;&gt;"",$B207&lt;=$G$4),$G206*C207*$D$6/360,IF(B207&lt;&gt;"",$G206*C207*$G$5/360,IF(AND(B206&lt;&gt;"",B206=$D$5),SUM($E$10:E206),"")))</f>
        <v/>
      </c>
      <c r="F207" s="16" t="str">
        <f t="shared" si="22"/>
        <v/>
      </c>
      <c r="G207" s="14" t="str">
        <f t="shared" si="23"/>
        <v/>
      </c>
    </row>
    <row r="208" spans="1:7" ht="16.5" customHeight="1">
      <c r="A208" s="3" t="str">
        <f t="shared" si="19"/>
        <v/>
      </c>
      <c r="B208" s="4" t="str">
        <f t="shared" si="20"/>
        <v/>
      </c>
      <c r="C208" s="2" t="str">
        <f t="shared" si="21"/>
        <v/>
      </c>
      <c r="D208" s="14" t="str">
        <f t="shared" si="18"/>
        <v/>
      </c>
      <c r="E208" s="15" t="str">
        <f>IF(AND($B208&lt;&gt;"",$B208&lt;=$G$4),$G207*C208*$D$6/360,IF(B208&lt;&gt;"",$G207*C208*$G$5/360,IF(AND(B207&lt;&gt;"",B207=$D$5),SUM($E$10:E207),"")))</f>
        <v/>
      </c>
      <c r="F208" s="16" t="str">
        <f t="shared" si="22"/>
        <v/>
      </c>
      <c r="G208" s="14" t="str">
        <f t="shared" si="23"/>
        <v/>
      </c>
    </row>
    <row r="209" spans="1:7" ht="16.5" customHeight="1">
      <c r="A209" s="3" t="str">
        <f t="shared" si="19"/>
        <v/>
      </c>
      <c r="B209" s="4" t="str">
        <f t="shared" si="20"/>
        <v/>
      </c>
      <c r="C209" s="2" t="str">
        <f t="shared" si="21"/>
        <v/>
      </c>
      <c r="D209" s="14" t="str">
        <f t="shared" si="18"/>
        <v/>
      </c>
      <c r="E209" s="15" t="str">
        <f>IF(AND($B209&lt;&gt;"",$B209&lt;=$G$4),$G208*C209*$D$6/360,IF(B209&lt;&gt;"",$G208*C209*$G$5/360,IF(AND(B208&lt;&gt;"",B208=$D$5),SUM($E$10:E208),"")))</f>
        <v/>
      </c>
      <c r="F209" s="16" t="str">
        <f t="shared" si="22"/>
        <v/>
      </c>
      <c r="G209" s="14" t="str">
        <f t="shared" si="23"/>
        <v/>
      </c>
    </row>
    <row r="210" spans="1:7" ht="16.5" customHeight="1">
      <c r="A210" s="3" t="str">
        <f t="shared" si="19"/>
        <v/>
      </c>
      <c r="B210" s="4" t="str">
        <f t="shared" si="20"/>
        <v/>
      </c>
      <c r="C210" s="2" t="str">
        <f t="shared" si="21"/>
        <v/>
      </c>
      <c r="D210" s="14" t="str">
        <f t="shared" si="18"/>
        <v/>
      </c>
      <c r="E210" s="15" t="str">
        <f>IF(AND($B210&lt;&gt;"",$B210&lt;=$G$4),$G209*C210*$D$6/360,IF(B210&lt;&gt;"",$G209*C210*$G$5/360,IF(AND(B209&lt;&gt;"",B209=$D$5),SUM($E$10:E209),"")))</f>
        <v/>
      </c>
      <c r="F210" s="16" t="str">
        <f t="shared" si="22"/>
        <v/>
      </c>
      <c r="G210" s="14" t="str">
        <f t="shared" si="23"/>
        <v/>
      </c>
    </row>
    <row r="211" spans="1:7" ht="16.5" customHeight="1">
      <c r="A211" s="3" t="str">
        <f t="shared" si="19"/>
        <v/>
      </c>
      <c r="B211" s="4" t="str">
        <f t="shared" si="20"/>
        <v/>
      </c>
      <c r="C211" s="2" t="str">
        <f t="shared" si="21"/>
        <v/>
      </c>
      <c r="D211" s="14" t="str">
        <f t="shared" si="18"/>
        <v/>
      </c>
      <c r="E211" s="15" t="str">
        <f>IF(AND($B211&lt;&gt;"",$B211&lt;=$G$4),$G210*C211*$D$6/360,IF(B211&lt;&gt;"",$G210*C211*$G$5/360,IF(AND(B210&lt;&gt;"",B210=$D$5),SUM($E$10:E210),"")))</f>
        <v/>
      </c>
      <c r="F211" s="16" t="str">
        <f t="shared" si="22"/>
        <v/>
      </c>
      <c r="G211" s="14" t="str">
        <f t="shared" si="23"/>
        <v/>
      </c>
    </row>
    <row r="212" spans="1:7" ht="16.5" customHeight="1">
      <c r="A212" s="3" t="str">
        <f t="shared" si="19"/>
        <v/>
      </c>
      <c r="B212" s="4" t="str">
        <f t="shared" si="20"/>
        <v/>
      </c>
      <c r="C212" s="2" t="str">
        <f t="shared" si="21"/>
        <v/>
      </c>
      <c r="D212" s="14" t="str">
        <f t="shared" si="18"/>
        <v/>
      </c>
      <c r="E212" s="15" t="str">
        <f>IF(AND($B212&lt;&gt;"",$B212&lt;=$G$4),$G211*C212*$D$6/360,IF(B212&lt;&gt;"",$G211*C212*$G$5/360,IF(AND(B211&lt;&gt;"",B211=$D$5),SUM($E$10:E211),"")))</f>
        <v/>
      </c>
      <c r="F212" s="16" t="str">
        <f t="shared" si="22"/>
        <v/>
      </c>
      <c r="G212" s="14" t="str">
        <f t="shared" si="23"/>
        <v/>
      </c>
    </row>
    <row r="213" spans="1:7" ht="16.5" customHeight="1">
      <c r="A213" s="3" t="str">
        <f t="shared" si="19"/>
        <v/>
      </c>
      <c r="B213" s="4" t="str">
        <f t="shared" si="20"/>
        <v/>
      </c>
      <c r="C213" s="2" t="str">
        <f t="shared" si="21"/>
        <v/>
      </c>
      <c r="D213" s="14" t="str">
        <f t="shared" si="18"/>
        <v/>
      </c>
      <c r="E213" s="15" t="str">
        <f>IF(AND($B213&lt;&gt;"",$B213&lt;=$G$4),$G212*C213*$D$6/360,IF(B213&lt;&gt;"",$G212*C213*$G$5/360,IF(AND(B212&lt;&gt;"",B212=$D$5),SUM($E$10:E212),"")))</f>
        <v/>
      </c>
      <c r="F213" s="16" t="str">
        <f t="shared" si="22"/>
        <v/>
      </c>
      <c r="G213" s="14" t="str">
        <f t="shared" si="23"/>
        <v/>
      </c>
    </row>
    <row r="214" spans="1:7" ht="16.5" customHeight="1">
      <c r="A214" s="3" t="str">
        <f t="shared" si="19"/>
        <v/>
      </c>
      <c r="B214" s="4" t="str">
        <f t="shared" si="20"/>
        <v/>
      </c>
      <c r="C214" s="2" t="str">
        <f t="shared" si="21"/>
        <v/>
      </c>
      <c r="D214" s="14" t="str">
        <f t="shared" si="18"/>
        <v/>
      </c>
      <c r="E214" s="15" t="str">
        <f>IF(AND($B214&lt;&gt;"",$B214&lt;=$G$4),$G213*C214*$D$6/360,IF(B214&lt;&gt;"",$G213*C214*$G$5/360,IF(AND(B213&lt;&gt;"",B213=$D$5),SUM($E$10:E213),"")))</f>
        <v/>
      </c>
      <c r="F214" s="16" t="str">
        <f t="shared" si="22"/>
        <v/>
      </c>
      <c r="G214" s="14" t="str">
        <f t="shared" si="23"/>
        <v/>
      </c>
    </row>
    <row r="215" spans="1:7" ht="16.5" customHeight="1">
      <c r="A215" s="3" t="str">
        <f t="shared" si="19"/>
        <v/>
      </c>
      <c r="B215" s="4" t="str">
        <f t="shared" si="20"/>
        <v/>
      </c>
      <c r="C215" s="2" t="str">
        <f t="shared" si="21"/>
        <v/>
      </c>
      <c r="D215" s="14" t="str">
        <f t="shared" si="18"/>
        <v/>
      </c>
      <c r="E215" s="15" t="str">
        <f>IF(AND($B215&lt;&gt;"",$B215&lt;=$G$4),$G214*C215*$D$6/360,IF(B215&lt;&gt;"",$G214*C215*$G$5/360,IF(AND(B214&lt;&gt;"",B214=$D$5),SUM($E$10:E214),"")))</f>
        <v/>
      </c>
      <c r="F215" s="16" t="str">
        <f t="shared" si="22"/>
        <v/>
      </c>
      <c r="G215" s="14" t="str">
        <f t="shared" si="23"/>
        <v/>
      </c>
    </row>
    <row r="216" spans="1:7" ht="16.5" customHeight="1">
      <c r="A216" s="3" t="str">
        <f t="shared" si="19"/>
        <v/>
      </c>
      <c r="B216" s="4" t="str">
        <f t="shared" si="20"/>
        <v/>
      </c>
      <c r="C216" s="2" t="str">
        <f t="shared" si="21"/>
        <v/>
      </c>
      <c r="D216" s="14" t="str">
        <f t="shared" si="18"/>
        <v/>
      </c>
      <c r="E216" s="15" t="str">
        <f>IF(AND($B216&lt;&gt;"",$B216&lt;=$G$4),$G215*C216*$D$6/360,IF(B216&lt;&gt;"",$G215*C216*$G$5/360,IF(AND(B215&lt;&gt;"",B215=$D$5),SUM($E$10:E215),"")))</f>
        <v/>
      </c>
      <c r="F216" s="16" t="str">
        <f t="shared" si="22"/>
        <v/>
      </c>
      <c r="G216" s="14" t="str">
        <f t="shared" si="23"/>
        <v/>
      </c>
    </row>
    <row r="217" spans="1:7" ht="16.5" customHeight="1">
      <c r="A217" s="3" t="str">
        <f t="shared" si="19"/>
        <v/>
      </c>
      <c r="B217" s="4" t="str">
        <f t="shared" si="20"/>
        <v/>
      </c>
      <c r="C217" s="2" t="str">
        <f t="shared" si="21"/>
        <v/>
      </c>
      <c r="D217" s="14" t="str">
        <f t="shared" si="18"/>
        <v/>
      </c>
      <c r="E217" s="15" t="str">
        <f>IF(AND($B217&lt;&gt;"",$B217&lt;=$G$4),$G216*C217*$D$6/360,IF(B217&lt;&gt;"",$G216*C217*$G$5/360,IF(AND(B216&lt;&gt;"",B216=$D$5),SUM($E$10:E216),"")))</f>
        <v/>
      </c>
      <c r="F217" s="16" t="str">
        <f t="shared" si="22"/>
        <v/>
      </c>
      <c r="G217" s="14" t="str">
        <f t="shared" si="23"/>
        <v/>
      </c>
    </row>
    <row r="218" spans="1:7" ht="16.5" customHeight="1">
      <c r="A218" s="3" t="str">
        <f t="shared" si="19"/>
        <v/>
      </c>
      <c r="B218" s="4" t="str">
        <f t="shared" si="20"/>
        <v/>
      </c>
      <c r="C218" s="2" t="str">
        <f t="shared" si="21"/>
        <v/>
      </c>
      <c r="D218" s="14" t="str">
        <f t="shared" si="18"/>
        <v/>
      </c>
      <c r="E218" s="15" t="str">
        <f>IF(AND($B218&lt;&gt;"",$B218&lt;=$G$4),$G217*C218*$D$6/360,IF(B218&lt;&gt;"",$G217*C218*$G$5/360,IF(AND(B217&lt;&gt;"",B217=$D$5),SUM($E$10:E217),"")))</f>
        <v/>
      </c>
      <c r="F218" s="16" t="str">
        <f t="shared" si="22"/>
        <v/>
      </c>
      <c r="G218" s="14" t="str">
        <f t="shared" si="23"/>
        <v/>
      </c>
    </row>
    <row r="219" spans="1:7" ht="16.5" customHeight="1">
      <c r="A219" s="3" t="str">
        <f t="shared" si="19"/>
        <v/>
      </c>
      <c r="B219" s="4" t="str">
        <f t="shared" si="20"/>
        <v/>
      </c>
      <c r="C219" s="2" t="str">
        <f t="shared" si="21"/>
        <v/>
      </c>
      <c r="D219" s="14" t="str">
        <f t="shared" si="18"/>
        <v/>
      </c>
      <c r="E219" s="15" t="str">
        <f>IF(AND($B219&lt;&gt;"",$B219&lt;=$G$4),$G218*C219*$D$6/360,IF(B219&lt;&gt;"",$G218*C219*$G$5/360,IF(AND(B218&lt;&gt;"",B218=$D$5),SUM($E$10:E218),"")))</f>
        <v/>
      </c>
      <c r="F219" s="16" t="str">
        <f t="shared" si="22"/>
        <v/>
      </c>
      <c r="G219" s="14" t="str">
        <f t="shared" si="23"/>
        <v/>
      </c>
    </row>
    <row r="220" spans="1:7" ht="16.5" customHeight="1">
      <c r="A220" s="3" t="str">
        <f t="shared" si="19"/>
        <v/>
      </c>
      <c r="B220" s="4" t="str">
        <f t="shared" si="20"/>
        <v/>
      </c>
      <c r="C220" s="2" t="str">
        <f t="shared" si="21"/>
        <v/>
      </c>
      <c r="D220" s="14" t="str">
        <f t="shared" si="18"/>
        <v/>
      </c>
      <c r="E220" s="15" t="str">
        <f>IF(AND($B220&lt;&gt;"",$B220&lt;=$G$4),$G219*C220*$D$6/360,IF(B220&lt;&gt;"",$G219*C220*$G$5/360,IF(AND(B219&lt;&gt;"",B219=$D$5),SUM($E$10:E219),"")))</f>
        <v/>
      </c>
      <c r="F220" s="16" t="str">
        <f t="shared" si="22"/>
        <v/>
      </c>
      <c r="G220" s="14" t="str">
        <f t="shared" si="23"/>
        <v/>
      </c>
    </row>
    <row r="221" spans="1:7" ht="16.5" customHeight="1">
      <c r="A221" s="3" t="str">
        <f t="shared" si="19"/>
        <v/>
      </c>
      <c r="B221" s="4" t="str">
        <f t="shared" si="20"/>
        <v/>
      </c>
      <c r="C221" s="2" t="str">
        <f t="shared" si="21"/>
        <v/>
      </c>
      <c r="D221" s="14" t="str">
        <f t="shared" si="18"/>
        <v/>
      </c>
      <c r="E221" s="15" t="str">
        <f>IF(AND($B221&lt;&gt;"",$B221&lt;=$G$4),$G220*C221*$D$6/360,IF(B221&lt;&gt;"",$G220*C221*$G$5/360,IF(AND(B220&lt;&gt;"",B220=$D$5),SUM($E$10:E220),"")))</f>
        <v/>
      </c>
      <c r="F221" s="16" t="str">
        <f t="shared" si="22"/>
        <v/>
      </c>
      <c r="G221" s="14" t="str">
        <f t="shared" si="23"/>
        <v/>
      </c>
    </row>
    <row r="222" spans="1:7" ht="16.5" customHeight="1">
      <c r="A222" s="3" t="str">
        <f t="shared" si="19"/>
        <v/>
      </c>
      <c r="B222" s="4" t="str">
        <f t="shared" si="20"/>
        <v/>
      </c>
      <c r="C222" s="2" t="str">
        <f t="shared" si="21"/>
        <v/>
      </c>
      <c r="D222" s="14" t="str">
        <f t="shared" si="18"/>
        <v/>
      </c>
      <c r="E222" s="15" t="str">
        <f>IF(AND($B222&lt;&gt;"",$B222&lt;=$G$4),$G221*C222*$D$6/360,IF(B222&lt;&gt;"",$G221*C222*$G$5/360,IF(AND(B221&lt;&gt;"",B221=$D$5),SUM($E$10:E221),"")))</f>
        <v/>
      </c>
      <c r="F222" s="16" t="str">
        <f t="shared" si="22"/>
        <v/>
      </c>
      <c r="G222" s="14" t="str">
        <f t="shared" si="23"/>
        <v/>
      </c>
    </row>
    <row r="223" spans="1:7" ht="16.5" customHeight="1">
      <c r="A223" s="3" t="str">
        <f t="shared" si="19"/>
        <v/>
      </c>
      <c r="B223" s="4" t="str">
        <f t="shared" si="20"/>
        <v/>
      </c>
      <c r="C223" s="2" t="str">
        <f t="shared" si="21"/>
        <v/>
      </c>
      <c r="D223" s="14" t="str">
        <f t="shared" si="18"/>
        <v/>
      </c>
      <c r="E223" s="15" t="str">
        <f>IF(AND($B223&lt;&gt;"",$B223&lt;=$G$4),$G222*C223*$D$6/360,IF(B223&lt;&gt;"",$G222*C223*$G$5/360,IF(AND(B222&lt;&gt;"",B222=$D$5),SUM($E$10:E222),"")))</f>
        <v/>
      </c>
      <c r="F223" s="16" t="str">
        <f t="shared" si="22"/>
        <v/>
      </c>
      <c r="G223" s="14" t="str">
        <f t="shared" si="23"/>
        <v/>
      </c>
    </row>
    <row r="224" spans="1:7" ht="16.5" customHeight="1">
      <c r="A224" s="3" t="str">
        <f t="shared" si="19"/>
        <v/>
      </c>
      <c r="B224" s="4" t="str">
        <f t="shared" si="20"/>
        <v/>
      </c>
      <c r="C224" s="2" t="str">
        <f t="shared" si="21"/>
        <v/>
      </c>
      <c r="D224" s="14" t="str">
        <f t="shared" si="18"/>
        <v/>
      </c>
      <c r="E224" s="15" t="str">
        <f>IF(AND($B224&lt;&gt;"",$B224&lt;=$G$4),$G223*C224*$D$6/360,IF(B224&lt;&gt;"",$G223*C224*$G$5/360,IF(AND(B223&lt;&gt;"",B223=$D$5),SUM($E$10:E223),"")))</f>
        <v/>
      </c>
      <c r="F224" s="16" t="str">
        <f t="shared" si="22"/>
        <v/>
      </c>
      <c r="G224" s="14" t="str">
        <f t="shared" si="23"/>
        <v/>
      </c>
    </row>
    <row r="225" spans="1:7" ht="16.5" customHeight="1">
      <c r="A225" s="3" t="str">
        <f t="shared" si="19"/>
        <v/>
      </c>
      <c r="B225" s="4" t="str">
        <f t="shared" si="20"/>
        <v/>
      </c>
      <c r="C225" s="2" t="str">
        <f t="shared" si="21"/>
        <v/>
      </c>
      <c r="D225" s="14" t="str">
        <f t="shared" si="18"/>
        <v/>
      </c>
      <c r="E225" s="15" t="str">
        <f>IF(AND($B225&lt;&gt;"",$B225&lt;=$G$4),$G224*C225*$D$6/360,IF(B225&lt;&gt;"",$G224*C225*$G$5/360,IF(AND(B224&lt;&gt;"",B224=$D$5),SUM($E$10:E224),"")))</f>
        <v/>
      </c>
      <c r="F225" s="16" t="str">
        <f t="shared" si="22"/>
        <v/>
      </c>
      <c r="G225" s="14" t="str">
        <f t="shared" si="23"/>
        <v/>
      </c>
    </row>
    <row r="226" spans="1:7" ht="16.5" customHeight="1">
      <c r="A226" s="3" t="str">
        <f t="shared" si="19"/>
        <v/>
      </c>
      <c r="B226" s="4" t="str">
        <f t="shared" si="20"/>
        <v/>
      </c>
      <c r="C226" s="2" t="str">
        <f t="shared" si="21"/>
        <v/>
      </c>
      <c r="D226" s="14" t="str">
        <f t="shared" si="18"/>
        <v/>
      </c>
      <c r="E226" s="15" t="str">
        <f>IF(AND($B226&lt;&gt;"",$B226&lt;=$G$4),$G225*C226*$D$6/360,IF(B226&lt;&gt;"",$G225*C226*$G$5/360,IF(AND(B225&lt;&gt;"",B225=$D$5),SUM($E$10:E225),"")))</f>
        <v/>
      </c>
      <c r="F226" s="16" t="str">
        <f t="shared" si="22"/>
        <v/>
      </c>
      <c r="G226" s="14" t="str">
        <f t="shared" si="23"/>
        <v/>
      </c>
    </row>
    <row r="227" spans="1:7" ht="16.5" customHeight="1">
      <c r="A227" s="3" t="str">
        <f t="shared" si="19"/>
        <v/>
      </c>
      <c r="B227" s="4" t="str">
        <f t="shared" si="20"/>
        <v/>
      </c>
      <c r="C227" s="2" t="str">
        <f t="shared" si="21"/>
        <v/>
      </c>
      <c r="D227" s="14" t="str">
        <f t="shared" si="18"/>
        <v/>
      </c>
      <c r="E227" s="15" t="str">
        <f>IF(AND($B227&lt;&gt;"",$B227&lt;=$G$4),$G226*C227*$D$6/360,IF(B227&lt;&gt;"",$G226*C227*$G$5/360,IF(AND(B226&lt;&gt;"",B226=$D$5),SUM($E$10:E226),"")))</f>
        <v/>
      </c>
      <c r="F227" s="16" t="str">
        <f t="shared" si="22"/>
        <v/>
      </c>
      <c r="G227" s="14" t="str">
        <f t="shared" si="23"/>
        <v/>
      </c>
    </row>
    <row r="228" spans="1:7" ht="16.5" customHeight="1">
      <c r="A228" s="3" t="str">
        <f t="shared" si="19"/>
        <v/>
      </c>
      <c r="B228" s="4" t="str">
        <f t="shared" si="20"/>
        <v/>
      </c>
      <c r="C228" s="2" t="str">
        <f t="shared" si="21"/>
        <v/>
      </c>
      <c r="D228" s="14" t="str">
        <f t="shared" si="18"/>
        <v/>
      </c>
      <c r="E228" s="15" t="str">
        <f>IF(AND($B228&lt;&gt;"",$B228&lt;=$G$4),$G227*C228*$D$6/360,IF(B228&lt;&gt;"",$G227*C228*$G$5/360,IF(AND(B227&lt;&gt;"",B227=$D$5),SUM($E$10:E227),"")))</f>
        <v/>
      </c>
      <c r="F228" s="16" t="str">
        <f t="shared" si="22"/>
        <v/>
      </c>
      <c r="G228" s="14" t="str">
        <f t="shared" si="23"/>
        <v/>
      </c>
    </row>
    <row r="229" spans="1:7" ht="16.5" customHeight="1">
      <c r="A229" s="3" t="str">
        <f t="shared" si="19"/>
        <v/>
      </c>
      <c r="B229" s="4" t="str">
        <f t="shared" si="20"/>
        <v/>
      </c>
      <c r="C229" s="2" t="str">
        <f t="shared" si="21"/>
        <v/>
      </c>
      <c r="D229" s="14" t="str">
        <f t="shared" si="18"/>
        <v/>
      </c>
      <c r="E229" s="15" t="str">
        <f>IF(AND($B229&lt;&gt;"",$B229&lt;=$G$4),$G228*C229*$D$6/360,IF(B229&lt;&gt;"",$G228*C229*$G$5/360,IF(AND(B228&lt;&gt;"",B228=$D$5),SUM($E$10:E228),"")))</f>
        <v/>
      </c>
      <c r="F229" s="16" t="str">
        <f t="shared" si="22"/>
        <v/>
      </c>
      <c r="G229" s="14" t="str">
        <f t="shared" si="23"/>
        <v/>
      </c>
    </row>
    <row r="230" spans="1:7" ht="16.5" customHeight="1">
      <c r="A230" s="3" t="str">
        <f t="shared" si="19"/>
        <v/>
      </c>
      <c r="B230" s="4" t="str">
        <f t="shared" si="20"/>
        <v/>
      </c>
      <c r="C230" s="2" t="str">
        <f t="shared" si="21"/>
        <v/>
      </c>
      <c r="D230" s="14" t="str">
        <f t="shared" si="18"/>
        <v/>
      </c>
      <c r="E230" s="15" t="str">
        <f>IF(AND($B230&lt;&gt;"",$B230&lt;=$G$4),$G229*C230*$D$6/360,IF(B230&lt;&gt;"",$G229*C230*$G$5/360,IF(AND(B229&lt;&gt;"",B229=$D$5),SUM($E$10:E229),"")))</f>
        <v/>
      </c>
      <c r="F230" s="16" t="str">
        <f t="shared" si="22"/>
        <v/>
      </c>
      <c r="G230" s="14" t="str">
        <f t="shared" si="23"/>
        <v/>
      </c>
    </row>
    <row r="231" spans="1:7" ht="16.5" customHeight="1">
      <c r="A231" s="3" t="str">
        <f t="shared" si="19"/>
        <v/>
      </c>
      <c r="B231" s="4" t="str">
        <f t="shared" si="20"/>
        <v/>
      </c>
      <c r="C231" s="2" t="str">
        <f t="shared" si="21"/>
        <v/>
      </c>
      <c r="D231" s="14" t="str">
        <f t="shared" si="18"/>
        <v/>
      </c>
      <c r="E231" s="15" t="str">
        <f>IF(AND($B231&lt;&gt;"",$B231&lt;=$G$4),$G230*C231*$D$6/360,IF(B231&lt;&gt;"",$G230*C231*$G$5/360,IF(AND(B230&lt;&gt;"",B230=$D$5),SUM($E$10:E230),"")))</f>
        <v/>
      </c>
      <c r="F231" s="16" t="str">
        <f t="shared" si="22"/>
        <v/>
      </c>
      <c r="G231" s="14" t="str">
        <f t="shared" si="23"/>
        <v/>
      </c>
    </row>
    <row r="232" spans="1:7" ht="16.5" customHeight="1">
      <c r="A232" s="3" t="str">
        <f t="shared" si="19"/>
        <v/>
      </c>
      <c r="B232" s="4" t="str">
        <f t="shared" si="20"/>
        <v/>
      </c>
      <c r="C232" s="2" t="str">
        <f t="shared" si="21"/>
        <v/>
      </c>
      <c r="D232" s="14" t="str">
        <f t="shared" si="18"/>
        <v/>
      </c>
      <c r="E232" s="15" t="str">
        <f>IF(AND($B232&lt;&gt;"",$B232&lt;=$G$4),$G231*C232*$D$6/360,IF(B232&lt;&gt;"",$G231*C232*$G$5/360,IF(AND(B231&lt;&gt;"",B231=$D$5),SUM($E$10:E231),"")))</f>
        <v/>
      </c>
      <c r="F232" s="16" t="str">
        <f t="shared" si="22"/>
        <v/>
      </c>
      <c r="G232" s="14" t="str">
        <f t="shared" si="23"/>
        <v/>
      </c>
    </row>
    <row r="233" spans="1:7" ht="16.5" customHeight="1">
      <c r="A233" s="3" t="str">
        <f t="shared" si="19"/>
        <v/>
      </c>
      <c r="B233" s="4" t="str">
        <f t="shared" si="20"/>
        <v/>
      </c>
      <c r="C233" s="2" t="str">
        <f t="shared" si="21"/>
        <v/>
      </c>
      <c r="D233" s="14" t="str">
        <f t="shared" si="18"/>
        <v/>
      </c>
      <c r="E233" s="15" t="str">
        <f>IF(AND($B233&lt;&gt;"",$B233&lt;=$G$4),$G232*C233*$D$6/360,IF(B233&lt;&gt;"",$G232*C233*$G$5/360,IF(AND(B232&lt;&gt;"",B232=$D$5),SUM($E$10:E232),"")))</f>
        <v/>
      </c>
      <c r="F233" s="16" t="str">
        <f t="shared" si="22"/>
        <v/>
      </c>
      <c r="G233" s="14" t="str">
        <f t="shared" si="23"/>
        <v/>
      </c>
    </row>
    <row r="234" spans="1:7" ht="16.5" customHeight="1">
      <c r="A234" s="3" t="str">
        <f t="shared" si="19"/>
        <v/>
      </c>
      <c r="B234" s="4" t="str">
        <f t="shared" si="20"/>
        <v/>
      </c>
      <c r="C234" s="2" t="str">
        <f t="shared" si="21"/>
        <v/>
      </c>
      <c r="D234" s="14" t="str">
        <f t="shared" si="18"/>
        <v/>
      </c>
      <c r="E234" s="15" t="str">
        <f>IF(AND($B234&lt;&gt;"",$B234&lt;=$G$4),$G233*C234*$D$6/360,IF(B234&lt;&gt;"",$G233*C234*$G$5/360,IF(AND(B233&lt;&gt;"",B233=$D$5),SUM($E$10:E233),"")))</f>
        <v/>
      </c>
      <c r="F234" s="16" t="str">
        <f t="shared" si="22"/>
        <v/>
      </c>
      <c r="G234" s="14" t="str">
        <f t="shared" si="23"/>
        <v/>
      </c>
    </row>
    <row r="235" spans="1:7" ht="16.5" customHeight="1">
      <c r="A235" s="3" t="str">
        <f t="shared" si="19"/>
        <v/>
      </c>
      <c r="B235" s="4" t="str">
        <f t="shared" si="20"/>
        <v/>
      </c>
      <c r="C235" s="2" t="str">
        <f t="shared" si="21"/>
        <v/>
      </c>
      <c r="D235" s="14" t="str">
        <f t="shared" si="18"/>
        <v/>
      </c>
      <c r="E235" s="15" t="str">
        <f>IF(AND($B235&lt;&gt;"",$B235&lt;=$G$4),$G234*C235*$D$6/360,IF(B235&lt;&gt;"",$G234*C235*$G$5/360,IF(AND(B234&lt;&gt;"",B234=$D$5),SUM($E$10:E234),"")))</f>
        <v/>
      </c>
      <c r="F235" s="16" t="str">
        <f t="shared" si="22"/>
        <v/>
      </c>
      <c r="G235" s="14" t="str">
        <f t="shared" si="23"/>
        <v/>
      </c>
    </row>
    <row r="236" spans="1:7" ht="16.5" customHeight="1">
      <c r="A236" s="3" t="str">
        <f t="shared" si="19"/>
        <v/>
      </c>
      <c r="B236" s="4" t="str">
        <f t="shared" si="20"/>
        <v/>
      </c>
      <c r="C236" s="2" t="str">
        <f t="shared" si="21"/>
        <v/>
      </c>
      <c r="D236" s="14" t="str">
        <f t="shared" si="18"/>
        <v/>
      </c>
      <c r="E236" s="15" t="str">
        <f>IF(AND($B236&lt;&gt;"",$B236&lt;=$G$4),$G235*C236*$D$6/360,IF(B236&lt;&gt;"",$G235*C236*$G$5/360,IF(AND(B235&lt;&gt;"",B235=$D$5),SUM($E$10:E235),"")))</f>
        <v/>
      </c>
      <c r="F236" s="16" t="str">
        <f t="shared" si="22"/>
        <v/>
      </c>
      <c r="G236" s="14" t="str">
        <f t="shared" si="23"/>
        <v/>
      </c>
    </row>
    <row r="237" spans="1:7" ht="16.5" customHeight="1">
      <c r="A237" s="3" t="str">
        <f t="shared" si="19"/>
        <v/>
      </c>
      <c r="B237" s="4" t="str">
        <f t="shared" si="20"/>
        <v/>
      </c>
      <c r="C237" s="2" t="str">
        <f t="shared" si="21"/>
        <v/>
      </c>
      <c r="D237" s="14" t="str">
        <f t="shared" si="18"/>
        <v/>
      </c>
      <c r="E237" s="15" t="str">
        <f>IF(AND($B237&lt;&gt;"",$B237&lt;=$G$4),$G236*C237*$D$6/360,IF(B237&lt;&gt;"",$G236*C237*$G$5/360,IF(AND(B236&lt;&gt;"",B236=$D$5),SUM($E$10:E236),"")))</f>
        <v/>
      </c>
      <c r="F237" s="16" t="str">
        <f t="shared" si="22"/>
        <v/>
      </c>
      <c r="G237" s="14" t="str">
        <f t="shared" si="23"/>
        <v/>
      </c>
    </row>
    <row r="238" spans="1:7" ht="16.5" customHeight="1">
      <c r="A238" s="3" t="str">
        <f t="shared" si="19"/>
        <v/>
      </c>
      <c r="B238" s="4" t="str">
        <f t="shared" si="20"/>
        <v/>
      </c>
      <c r="C238" s="2" t="str">
        <f t="shared" si="21"/>
        <v/>
      </c>
      <c r="D238" s="14" t="str">
        <f t="shared" si="18"/>
        <v/>
      </c>
      <c r="E238" s="15" t="str">
        <f>IF(AND($B238&lt;&gt;"",$B238&lt;=$G$4),$G237*C238*$D$6/360,IF(B238&lt;&gt;"",$G237*C238*$G$5/360,IF(AND(B237&lt;&gt;"",B237=$D$5),SUM($E$10:E237),"")))</f>
        <v/>
      </c>
      <c r="F238" s="16" t="str">
        <f t="shared" si="22"/>
        <v/>
      </c>
      <c r="G238" s="14" t="str">
        <f t="shared" si="23"/>
        <v/>
      </c>
    </row>
    <row r="239" spans="1:7" ht="16.5" customHeight="1">
      <c r="A239" s="3" t="str">
        <f t="shared" si="19"/>
        <v/>
      </c>
      <c r="B239" s="4" t="str">
        <f t="shared" si="20"/>
        <v/>
      </c>
      <c r="C239" s="2" t="str">
        <f t="shared" si="21"/>
        <v/>
      </c>
      <c r="D239" s="14" t="str">
        <f t="shared" si="18"/>
        <v/>
      </c>
      <c r="E239" s="15" t="str">
        <f>IF(AND($B239&lt;&gt;"",$B239&lt;=$G$4),$G238*C239*$D$6/360,IF(B239&lt;&gt;"",$G238*C239*$G$5/360,IF(AND(B238&lt;&gt;"",B238=$D$5),SUM($E$10:E238),"")))</f>
        <v/>
      </c>
      <c r="F239" s="16" t="str">
        <f t="shared" si="22"/>
        <v/>
      </c>
      <c r="G239" s="14" t="str">
        <f t="shared" si="23"/>
        <v/>
      </c>
    </row>
    <row r="240" spans="1:7" ht="16.5" customHeight="1">
      <c r="A240" s="3" t="str">
        <f t="shared" si="19"/>
        <v/>
      </c>
      <c r="B240" s="4" t="str">
        <f t="shared" si="20"/>
        <v/>
      </c>
      <c r="C240" s="2" t="str">
        <f t="shared" si="21"/>
        <v/>
      </c>
      <c r="D240" s="14" t="str">
        <f t="shared" si="18"/>
        <v/>
      </c>
      <c r="E240" s="15" t="str">
        <f>IF(AND($B240&lt;&gt;"",$B240&lt;=$G$4),$G239*C240*$D$6/360,IF(B240&lt;&gt;"",$G239*C240*$G$5/360,IF(AND(B239&lt;&gt;"",B239=$D$5),SUM($E$10:E239),"")))</f>
        <v/>
      </c>
      <c r="F240" s="16" t="str">
        <f t="shared" si="22"/>
        <v/>
      </c>
      <c r="G240" s="14" t="str">
        <f t="shared" si="23"/>
        <v/>
      </c>
    </row>
    <row r="241" spans="1:7" ht="16.5" customHeight="1">
      <c r="A241" s="3" t="str">
        <f t="shared" si="19"/>
        <v/>
      </c>
      <c r="B241" s="4" t="str">
        <f t="shared" si="20"/>
        <v/>
      </c>
      <c r="C241" s="2" t="str">
        <f t="shared" si="21"/>
        <v/>
      </c>
      <c r="D241" s="14" t="str">
        <f t="shared" si="18"/>
        <v/>
      </c>
      <c r="E241" s="15" t="str">
        <f>IF(AND($B241&lt;&gt;"",$B241&lt;=$G$4),$G240*C241*$D$6/360,IF(B241&lt;&gt;"",$G240*C241*$G$5/360,IF(AND(B240&lt;&gt;"",B240=$D$5),SUM($E$10:E240),"")))</f>
        <v/>
      </c>
      <c r="F241" s="16" t="str">
        <f t="shared" si="22"/>
        <v/>
      </c>
      <c r="G241" s="14" t="str">
        <f t="shared" si="23"/>
        <v/>
      </c>
    </row>
    <row r="242" spans="1:7" ht="16.5" customHeight="1">
      <c r="A242" s="3" t="str">
        <f t="shared" si="19"/>
        <v/>
      </c>
      <c r="B242" s="4" t="str">
        <f t="shared" si="20"/>
        <v/>
      </c>
      <c r="C242" s="2" t="str">
        <f t="shared" si="21"/>
        <v/>
      </c>
      <c r="D242" s="14" t="str">
        <f t="shared" si="18"/>
        <v/>
      </c>
      <c r="E242" s="15" t="str">
        <f>IF(AND($B242&lt;&gt;"",$B242&lt;=$G$4),$G241*C242*$D$6/360,IF(B242&lt;&gt;"",$G241*C242*$G$5/360,IF(AND(B241&lt;&gt;"",B241=$D$5),SUM($E$10:E241),"")))</f>
        <v/>
      </c>
      <c r="F242" s="16" t="str">
        <f t="shared" si="22"/>
        <v/>
      </c>
      <c r="G242" s="14" t="str">
        <f t="shared" si="23"/>
        <v/>
      </c>
    </row>
    <row r="243" spans="1:7" ht="16.5" customHeight="1">
      <c r="A243" s="3" t="str">
        <f t="shared" si="19"/>
        <v/>
      </c>
      <c r="B243" s="4" t="str">
        <f t="shared" si="20"/>
        <v/>
      </c>
      <c r="C243" s="2" t="str">
        <f t="shared" si="21"/>
        <v/>
      </c>
      <c r="D243" s="14" t="str">
        <f t="shared" si="18"/>
        <v/>
      </c>
      <c r="E243" s="15" t="str">
        <f>IF(AND($B243&lt;&gt;"",$B243&lt;=$G$4),$G242*C243*$D$6/360,IF(B243&lt;&gt;"",$G242*C243*$G$5/360,IF(AND(B242&lt;&gt;"",B242=$D$5),SUM($E$10:E242),"")))</f>
        <v/>
      </c>
      <c r="F243" s="16" t="str">
        <f t="shared" si="22"/>
        <v/>
      </c>
      <c r="G243" s="14" t="str">
        <f t="shared" si="23"/>
        <v/>
      </c>
    </row>
    <row r="244" spans="1:7" ht="16.5" customHeight="1">
      <c r="A244" s="3" t="str">
        <f t="shared" si="19"/>
        <v/>
      </c>
      <c r="B244" s="4" t="str">
        <f t="shared" si="20"/>
        <v/>
      </c>
      <c r="C244" s="2" t="str">
        <f t="shared" si="21"/>
        <v/>
      </c>
      <c r="D244" s="14" t="str">
        <f t="shared" si="18"/>
        <v/>
      </c>
      <c r="E244" s="15" t="str">
        <f>IF(AND($B244&lt;&gt;"",$B244&lt;=$G$4),$G243*C244*$D$6/360,IF(B244&lt;&gt;"",$G243*C244*$G$5/360,IF(AND(B243&lt;&gt;"",B243=$D$5),SUM($E$10:E243),"")))</f>
        <v/>
      </c>
      <c r="F244" s="16" t="str">
        <f t="shared" si="22"/>
        <v/>
      </c>
      <c r="G244" s="14" t="str">
        <f t="shared" si="23"/>
        <v/>
      </c>
    </row>
    <row r="245" spans="1:7" ht="16.5" customHeight="1">
      <c r="A245" s="3" t="str">
        <f t="shared" si="19"/>
        <v/>
      </c>
      <c r="B245" s="4" t="str">
        <f t="shared" si="20"/>
        <v/>
      </c>
      <c r="C245" s="2" t="str">
        <f t="shared" si="21"/>
        <v/>
      </c>
      <c r="D245" s="14" t="str">
        <f t="shared" si="18"/>
        <v/>
      </c>
      <c r="E245" s="15" t="str">
        <f>IF(AND($B245&lt;&gt;"",$B245&lt;=$G$4),$G244*C245*$D$6/360,IF(B245&lt;&gt;"",$G244*C245*$G$5/360,IF(AND(B244&lt;&gt;"",B244=$D$5),SUM($E$10:E244),"")))</f>
        <v/>
      </c>
      <c r="F245" s="16" t="str">
        <f t="shared" si="22"/>
        <v/>
      </c>
      <c r="G245" s="14" t="str">
        <f t="shared" si="23"/>
        <v/>
      </c>
    </row>
    <row r="246" spans="1:7" ht="16.5" customHeight="1">
      <c r="A246" s="3" t="str">
        <f t="shared" si="19"/>
        <v/>
      </c>
      <c r="B246" s="4" t="str">
        <f t="shared" si="20"/>
        <v/>
      </c>
      <c r="C246" s="2" t="str">
        <f t="shared" si="21"/>
        <v/>
      </c>
      <c r="D246" s="14" t="str">
        <f t="shared" si="18"/>
        <v/>
      </c>
      <c r="E246" s="15" t="str">
        <f>IF(AND($B246&lt;&gt;"",$B246&lt;=$G$4),$G245*C246*$D$6/360,IF(B246&lt;&gt;"",$G245*C246*$G$5/360,IF(AND(B245&lt;&gt;"",B245=$D$5),SUM($E$10:E245),"")))</f>
        <v/>
      </c>
      <c r="F246" s="16" t="str">
        <f t="shared" si="22"/>
        <v/>
      </c>
      <c r="G246" s="14" t="str">
        <f t="shared" si="23"/>
        <v/>
      </c>
    </row>
    <row r="247" spans="1:7" ht="16.5" customHeight="1">
      <c r="A247" s="3" t="str">
        <f t="shared" si="19"/>
        <v/>
      </c>
      <c r="B247" s="4" t="str">
        <f t="shared" si="20"/>
        <v/>
      </c>
      <c r="C247" s="2" t="str">
        <f t="shared" si="21"/>
        <v/>
      </c>
      <c r="D247" s="14" t="str">
        <f t="shared" si="18"/>
        <v/>
      </c>
      <c r="E247" s="15" t="str">
        <f>IF(AND($B247&lt;&gt;"",$B247&lt;=$G$4),$G246*C247*$D$6/360,IF(B247&lt;&gt;"",$G246*C247*$G$5/360,IF(AND(B246&lt;&gt;"",B246=$D$5),SUM($E$10:E246),"")))</f>
        <v/>
      </c>
      <c r="F247" s="16" t="str">
        <f t="shared" si="22"/>
        <v/>
      </c>
      <c r="G247" s="14" t="str">
        <f t="shared" si="23"/>
        <v/>
      </c>
    </row>
    <row r="248" spans="1:7" ht="16.5" customHeight="1">
      <c r="A248" s="3" t="str">
        <f t="shared" si="19"/>
        <v/>
      </c>
      <c r="B248" s="4" t="str">
        <f t="shared" si="20"/>
        <v/>
      </c>
      <c r="C248" s="2" t="str">
        <f t="shared" si="21"/>
        <v/>
      </c>
      <c r="D248" s="14" t="str">
        <f t="shared" si="18"/>
        <v/>
      </c>
      <c r="E248" s="15" t="str">
        <f>IF(AND($B248&lt;&gt;"",$B248&lt;=$G$4),$G247*C248*$D$6/360,IF(B248&lt;&gt;"",$G247*C248*$G$5/360,IF(AND(B247&lt;&gt;"",B247=$D$5),SUM($E$10:E247),"")))</f>
        <v/>
      </c>
      <c r="F248" s="16" t="str">
        <f t="shared" si="22"/>
        <v/>
      </c>
      <c r="G248" s="14" t="str">
        <f t="shared" si="23"/>
        <v/>
      </c>
    </row>
    <row r="249" spans="1:7" ht="16.5" customHeight="1">
      <c r="A249" s="3" t="str">
        <f t="shared" si="19"/>
        <v/>
      </c>
      <c r="B249" s="4" t="str">
        <f t="shared" si="20"/>
        <v/>
      </c>
      <c r="C249" s="2" t="str">
        <f t="shared" si="21"/>
        <v/>
      </c>
      <c r="D249" s="14" t="str">
        <f t="shared" si="18"/>
        <v/>
      </c>
      <c r="E249" s="15" t="str">
        <f>IF(AND($B249&lt;&gt;"",$B249&lt;=$G$4),$G248*C249*$D$6/360,IF(B249&lt;&gt;"",$G248*C249*$G$5/360,IF(AND(B248&lt;&gt;"",B248=$D$5),SUM($E$10:E248),"")))</f>
        <v/>
      </c>
      <c r="F249" s="16" t="str">
        <f t="shared" si="22"/>
        <v/>
      </c>
      <c r="G249" s="14" t="str">
        <f t="shared" si="23"/>
        <v/>
      </c>
    </row>
    <row r="250" spans="1:7" ht="16.5" customHeight="1">
      <c r="A250" s="3" t="str">
        <f t="shared" si="19"/>
        <v/>
      </c>
      <c r="B250" s="4" t="str">
        <f t="shared" si="20"/>
        <v/>
      </c>
      <c r="C250" s="2" t="str">
        <f t="shared" si="21"/>
        <v/>
      </c>
      <c r="D250" s="14" t="str">
        <f t="shared" si="18"/>
        <v/>
      </c>
      <c r="E250" s="15" t="str">
        <f>IF(AND($B250&lt;&gt;"",$B250&lt;=$G$4),$G249*C250*$D$6/360,IF(B250&lt;&gt;"",$G249*C250*$G$5/360,IF(AND(B249&lt;&gt;"",B249=$D$5),SUM($E$10:E249),"")))</f>
        <v/>
      </c>
      <c r="F250" s="16" t="str">
        <f t="shared" si="22"/>
        <v/>
      </c>
      <c r="G250" s="14" t="str">
        <f t="shared" si="23"/>
        <v/>
      </c>
    </row>
    <row r="251" spans="1:7" ht="16.5" customHeight="1">
      <c r="A251" s="17" t="str">
        <f t="shared" si="19"/>
        <v/>
      </c>
      <c r="B251" s="18" t="str">
        <f t="shared" si="20"/>
        <v/>
      </c>
      <c r="C251" s="6" t="str">
        <f t="shared" si="21"/>
        <v/>
      </c>
      <c r="D251" s="19" t="str">
        <f t="shared" si="18"/>
        <v/>
      </c>
      <c r="E251" s="20" t="str">
        <f>IF(AND($B251&lt;&gt;"",$B251&lt;=$G$4),$G250*C251*$D$6/360,IF(B251&lt;&gt;"",$G250*C251*$G$5/360,IF(AND(B250&lt;&gt;"",B250=$D$5),SUM($E$10:E250),"")))</f>
        <v/>
      </c>
      <c r="F251" s="21" t="str">
        <f t="shared" si="22"/>
        <v/>
      </c>
      <c r="G251" s="19" t="str">
        <f t="shared" si="23"/>
        <v/>
      </c>
    </row>
    <row r="252" spans="1:7" ht="16.5" customHeight="1">
      <c r="A252" s="3" t="str">
        <f t="shared" si="19"/>
        <v/>
      </c>
      <c r="B252" s="4" t="str">
        <f t="shared" si="20"/>
        <v/>
      </c>
      <c r="C252" s="2" t="str">
        <f t="shared" si="21"/>
        <v/>
      </c>
      <c r="D252" s="14" t="str">
        <f t="shared" si="18"/>
        <v/>
      </c>
      <c r="E252" s="15" t="str">
        <f>IF(AND($B252&lt;&gt;"",$B252&lt;=$G$4),$G251*C252*$D$6/360,IF(B252&lt;&gt;"",$G251*C252*$G$5/360,IF(AND(B252&lt;&gt;"",B251=$D$5),SUM($E$10:E251),"")))</f>
        <v/>
      </c>
      <c r="F252" s="16" t="str">
        <f t="shared" si="22"/>
        <v/>
      </c>
      <c r="G252" s="14" t="str">
        <f t="shared" si="23"/>
        <v/>
      </c>
    </row>
    <row r="253" spans="1:7" ht="16.5" customHeight="1">
      <c r="A253" s="3" t="str">
        <f t="shared" si="19"/>
        <v/>
      </c>
      <c r="B253" s="4" t="str">
        <f t="shared" si="20"/>
        <v/>
      </c>
      <c r="C253" s="2" t="str">
        <f t="shared" si="21"/>
        <v/>
      </c>
      <c r="D253" s="14" t="str">
        <f t="shared" si="18"/>
        <v/>
      </c>
      <c r="E253" s="15" t="str">
        <f>IF(AND($B253&lt;&gt;"",$B253&lt;=$G$4),$G252*C253*$D$6/360,IF(B253&lt;&gt;"",$G252*C253*$G$5/360,IF(AND(B253&lt;&gt;"",B252=$D$5),SUM($E$10:E252),"")))</f>
        <v/>
      </c>
      <c r="F253" s="16" t="str">
        <f t="shared" si="22"/>
        <v/>
      </c>
      <c r="G253" s="14" t="str">
        <f t="shared" si="23"/>
        <v/>
      </c>
    </row>
    <row r="254" spans="1:7" ht="16.5" customHeight="1">
      <c r="A254" s="3" t="str">
        <f t="shared" si="19"/>
        <v/>
      </c>
      <c r="B254" s="4" t="str">
        <f t="shared" si="20"/>
        <v/>
      </c>
      <c r="C254" s="2" t="str">
        <f t="shared" si="21"/>
        <v/>
      </c>
      <c r="D254" s="14" t="str">
        <f t="shared" si="18"/>
        <v/>
      </c>
      <c r="E254" s="15" t="str">
        <f>IF(AND($B254&lt;&gt;"",$B254&lt;=$G$4),$G253*C254*$D$6/360,IF(B254&lt;&gt;"",$G253*C254*$G$5/360,IF(AND(B254&lt;&gt;"",B253=$D$5),SUM($E$10:E253),"")))</f>
        <v/>
      </c>
      <c r="F254" s="16" t="str">
        <f t="shared" si="22"/>
        <v/>
      </c>
      <c r="G254" s="14" t="str">
        <f t="shared" si="23"/>
        <v/>
      </c>
    </row>
    <row r="255" spans="1:7" ht="16.5" customHeight="1">
      <c r="A255" s="3" t="str">
        <f t="shared" si="19"/>
        <v/>
      </c>
      <c r="B255" s="4" t="str">
        <f t="shared" si="20"/>
        <v/>
      </c>
      <c r="C255" s="2" t="str">
        <f t="shared" si="21"/>
        <v/>
      </c>
      <c r="D255" s="14" t="str">
        <f t="shared" si="18"/>
        <v/>
      </c>
      <c r="E255" s="15" t="str">
        <f>IF(AND($B255&lt;&gt;"",$B255&lt;=$G$4),$G254*C255*$D$6/360,IF(B255&lt;&gt;"",$G254*C255*$G$5/360,IF(AND(B255&lt;&gt;"",B254=$D$5),SUM($E$10:E254),"")))</f>
        <v/>
      </c>
      <c r="F255" s="16" t="str">
        <f t="shared" si="22"/>
        <v/>
      </c>
      <c r="G255" s="14" t="str">
        <f t="shared" si="23"/>
        <v/>
      </c>
    </row>
    <row r="256" spans="1:7" ht="16.5" customHeight="1">
      <c r="A256" s="3" t="str">
        <f t="shared" si="19"/>
        <v/>
      </c>
      <c r="B256" s="4" t="str">
        <f t="shared" si="20"/>
        <v/>
      </c>
      <c r="C256" s="2" t="str">
        <f t="shared" si="21"/>
        <v/>
      </c>
      <c r="D256" s="14" t="str">
        <f t="shared" si="18"/>
        <v/>
      </c>
      <c r="E256" s="15" t="str">
        <f>IF(AND($B256&lt;&gt;"",$B256&lt;=$G$4),$G255*C256*$D$6/360,IF(B256&lt;&gt;"",$G255*C256*$G$5/360,IF(AND(B256&lt;&gt;"",B255=$D$5),SUM($E$10:E255),"")))</f>
        <v/>
      </c>
      <c r="F256" s="16" t="str">
        <f t="shared" si="22"/>
        <v/>
      </c>
      <c r="G256" s="14" t="str">
        <f t="shared" si="23"/>
        <v/>
      </c>
    </row>
    <row r="257" spans="1:7" ht="16.5" customHeight="1">
      <c r="A257" s="3" t="str">
        <f t="shared" si="19"/>
        <v/>
      </c>
      <c r="B257" s="4" t="str">
        <f t="shared" si="20"/>
        <v/>
      </c>
      <c r="C257" s="2" t="str">
        <f t="shared" si="21"/>
        <v/>
      </c>
      <c r="D257" s="14" t="str">
        <f t="shared" si="18"/>
        <v/>
      </c>
      <c r="E257" s="15" t="str">
        <f>IF(AND($B257&lt;&gt;"",$B257&lt;=$G$4),$G256*C257*$D$6/360,IF(B257&lt;&gt;"",$G256*C257*$G$5/360,IF(AND(B257&lt;&gt;"",B256=$D$5),SUM($E$10:E256),"")))</f>
        <v/>
      </c>
      <c r="F257" s="16" t="str">
        <f t="shared" si="22"/>
        <v/>
      </c>
      <c r="G257" s="14" t="str">
        <f t="shared" si="23"/>
        <v/>
      </c>
    </row>
    <row r="258" spans="1:7" ht="16.5" customHeight="1">
      <c r="A258" s="3" t="str">
        <f t="shared" si="19"/>
        <v/>
      </c>
      <c r="B258" s="4" t="str">
        <f t="shared" si="20"/>
        <v/>
      </c>
      <c r="C258" s="2" t="str">
        <f t="shared" si="21"/>
        <v/>
      </c>
      <c r="D258" s="14" t="str">
        <f t="shared" si="18"/>
        <v/>
      </c>
      <c r="E258" s="15" t="str">
        <f>IF(AND($B258&lt;&gt;"",$B258&lt;=$G$4),$G257*C258*$D$6/360,IF(B258&lt;&gt;"",$G257*C258*$G$5/360,IF(AND(B258&lt;&gt;"",B257=$D$5),SUM($E$10:E257),"")))</f>
        <v/>
      </c>
      <c r="F258" s="16" t="str">
        <f t="shared" si="22"/>
        <v/>
      </c>
      <c r="G258" s="14" t="str">
        <f t="shared" si="23"/>
        <v/>
      </c>
    </row>
    <row r="259" spans="1:7" ht="16.5" customHeight="1">
      <c r="A259" s="3" t="str">
        <f t="shared" si="19"/>
        <v/>
      </c>
      <c r="B259" s="4" t="str">
        <f t="shared" si="20"/>
        <v/>
      </c>
      <c r="C259" s="2" t="str">
        <f t="shared" si="21"/>
        <v/>
      </c>
      <c r="D259" s="14" t="str">
        <f t="shared" si="18"/>
        <v/>
      </c>
      <c r="E259" s="15" t="str">
        <f>IF(AND($B259&lt;&gt;"",$B259&lt;=$G$4),$G258*C259*$D$6/360,IF(B259&lt;&gt;"",$G258*C259*$G$5/360,IF(AND(B259&lt;&gt;"",B258=$D$5),SUM($E$10:E258),"")))</f>
        <v/>
      </c>
      <c r="F259" s="16" t="str">
        <f t="shared" si="22"/>
        <v/>
      </c>
      <c r="G259" s="14" t="str">
        <f t="shared" si="23"/>
        <v/>
      </c>
    </row>
    <row r="260" spans="1:7" ht="16.5" customHeight="1">
      <c r="A260" s="3" t="str">
        <f t="shared" si="19"/>
        <v/>
      </c>
      <c r="B260" s="4" t="str">
        <f t="shared" si="20"/>
        <v/>
      </c>
      <c r="C260" s="2" t="str">
        <f t="shared" si="21"/>
        <v/>
      </c>
      <c r="D260" s="14" t="str">
        <f t="shared" ref="D260:D300" si="24">IF($B259&lt;$D$5,$D$4/$D$5,IF($B259=$D$5,$D$4,""))</f>
        <v/>
      </c>
      <c r="E260" s="15" t="str">
        <f>IF(AND($B260&lt;&gt;"",$B260&lt;=$G$4),$G259*C260*$D$6/360,IF(B260&lt;&gt;"",$G259*C260*$G$5/360,IF(AND(B260&lt;&gt;"",B259=$D$5),SUM($E$10:E259),"")))</f>
        <v/>
      </c>
      <c r="F260" s="16" t="str">
        <f t="shared" si="22"/>
        <v/>
      </c>
      <c r="G260" s="14" t="str">
        <f t="shared" si="23"/>
        <v/>
      </c>
    </row>
    <row r="261" spans="1:7" ht="16.5" customHeight="1">
      <c r="A261" s="3" t="str">
        <f t="shared" si="19"/>
        <v/>
      </c>
      <c r="B261" s="4" t="str">
        <f t="shared" si="20"/>
        <v/>
      </c>
      <c r="C261" s="2" t="str">
        <f t="shared" si="21"/>
        <v/>
      </c>
      <c r="D261" s="14" t="str">
        <f t="shared" si="24"/>
        <v/>
      </c>
      <c r="E261" s="15" t="str">
        <f>IF(AND($B261&lt;&gt;"",$B261&lt;=$G$4),$G260*C261*$D$6/360,IF(B261&lt;&gt;"",$G260*C261*$G$5/360,IF(AND(B261&lt;&gt;"",B260=$D$5),SUM($E$10:E260),"")))</f>
        <v/>
      </c>
      <c r="F261" s="16" t="str">
        <f t="shared" si="22"/>
        <v/>
      </c>
      <c r="G261" s="14" t="str">
        <f t="shared" si="23"/>
        <v/>
      </c>
    </row>
    <row r="262" spans="1:7" ht="16.5" customHeight="1">
      <c r="A262" s="3" t="str">
        <f t="shared" si="19"/>
        <v/>
      </c>
      <c r="B262" s="4" t="str">
        <f t="shared" si="20"/>
        <v/>
      </c>
      <c r="C262" s="2" t="str">
        <f t="shared" si="21"/>
        <v/>
      </c>
      <c r="D262" s="14" t="str">
        <f t="shared" si="24"/>
        <v/>
      </c>
      <c r="E262" s="15" t="str">
        <f>IF(AND($B262&lt;&gt;"",$B262&lt;=$G$4),$G261*C262*$D$6/360,IF(B262&lt;&gt;"",$G261*C262*$G$5/360,IF(AND(B262&lt;&gt;"",B261=$D$5),SUM($E$10:E261),"")))</f>
        <v/>
      </c>
      <c r="F262" s="16" t="str">
        <f t="shared" si="22"/>
        <v/>
      </c>
      <c r="G262" s="14" t="str">
        <f t="shared" si="23"/>
        <v/>
      </c>
    </row>
    <row r="263" spans="1:7" ht="16.5" customHeight="1">
      <c r="A263" s="3" t="str">
        <f t="shared" si="19"/>
        <v/>
      </c>
      <c r="B263" s="4" t="str">
        <f t="shared" si="20"/>
        <v/>
      </c>
      <c r="C263" s="2" t="str">
        <f t="shared" si="21"/>
        <v/>
      </c>
      <c r="D263" s="14" t="str">
        <f t="shared" si="24"/>
        <v/>
      </c>
      <c r="E263" s="15" t="str">
        <f>IF(AND($B263&lt;&gt;"",$B263&lt;=$G$4),$G262*C263*$D$6/360,IF(B263&lt;&gt;"",$G262*C263*$G$5/360,IF(AND(B263&lt;&gt;"",B262=$D$5),SUM($E$10:E262),"")))</f>
        <v/>
      </c>
      <c r="F263" s="16" t="str">
        <f t="shared" ref="F263:F271" si="25">IF(B263&lt;&gt;"",D263+E263,"")</f>
        <v/>
      </c>
      <c r="G263" s="14" t="str">
        <f t="shared" si="23"/>
        <v/>
      </c>
    </row>
    <row r="264" spans="1:7" ht="16.5" customHeight="1">
      <c r="A264" s="3" t="str">
        <f t="shared" si="19"/>
        <v/>
      </c>
      <c r="B264" s="4" t="str">
        <f t="shared" si="20"/>
        <v/>
      </c>
      <c r="C264" s="2" t="str">
        <f t="shared" si="21"/>
        <v/>
      </c>
      <c r="D264" s="14" t="str">
        <f t="shared" si="24"/>
        <v/>
      </c>
      <c r="E264" s="15" t="str">
        <f>IF(AND($B264&lt;&gt;"",$B264&lt;=$G$4),$G263*C264*$D$6/360,IF(B264&lt;&gt;"",$G263*C264*$G$5/360,IF(AND(B264&lt;&gt;"",B263=$D$5),SUM($E$10:E263),"")))</f>
        <v/>
      </c>
      <c r="F264" s="16" t="str">
        <f t="shared" si="25"/>
        <v/>
      </c>
      <c r="G264" s="14" t="str">
        <f t="shared" si="23"/>
        <v/>
      </c>
    </row>
    <row r="265" spans="1:7" ht="16.5" customHeight="1">
      <c r="A265" s="3" t="str">
        <f t="shared" si="19"/>
        <v/>
      </c>
      <c r="B265" s="4" t="str">
        <f t="shared" si="20"/>
        <v/>
      </c>
      <c r="C265" s="2" t="str">
        <f t="shared" si="21"/>
        <v/>
      </c>
      <c r="D265" s="14" t="str">
        <f t="shared" si="24"/>
        <v/>
      </c>
      <c r="E265" s="15" t="str">
        <f>IF(AND($B265&lt;&gt;"",$B265&lt;=$G$4),$G264*C265*$D$6/360,IF(B265&lt;&gt;"",$G264*C265*$G$5/360,IF(AND(B265&lt;&gt;"",B264=$D$5),SUM($E$10:E264),"")))</f>
        <v/>
      </c>
      <c r="F265" s="16" t="str">
        <f t="shared" si="25"/>
        <v/>
      </c>
      <c r="G265" s="14" t="str">
        <f t="shared" si="23"/>
        <v/>
      </c>
    </row>
    <row r="266" spans="1:7" ht="16.5" customHeight="1">
      <c r="A266" s="3" t="str">
        <f t="shared" si="19"/>
        <v/>
      </c>
      <c r="B266" s="4" t="str">
        <f t="shared" si="20"/>
        <v/>
      </c>
      <c r="C266" s="2" t="str">
        <f t="shared" si="21"/>
        <v/>
      </c>
      <c r="D266" s="14" t="str">
        <f t="shared" si="24"/>
        <v/>
      </c>
      <c r="E266" s="15" t="str">
        <f>IF(AND($B266&lt;&gt;"",$B266&lt;=$G$4),$G265*C266*$D$6/360,IF(B266&lt;&gt;"",$G265*C266*$G$5/360,IF(AND(B266&lt;&gt;"",B265=$D$5),SUM($E$10:E265),"")))</f>
        <v/>
      </c>
      <c r="F266" s="16" t="str">
        <f t="shared" si="25"/>
        <v/>
      </c>
      <c r="G266" s="14" t="str">
        <f t="shared" si="23"/>
        <v/>
      </c>
    </row>
    <row r="267" spans="1:7" ht="16.5" customHeight="1">
      <c r="A267" s="3" t="str">
        <f t="shared" ref="A267:A300" si="26">IF(B266&lt;$D$5,DATE(YEAR(A266),MONTH(A266)+1,DAY(A266)),IF(B266=$D$5,"Tổng",""))</f>
        <v/>
      </c>
      <c r="B267" s="4" t="str">
        <f t="shared" ref="B267:B300" si="27">IF(B266&lt;$D$5,B266+1,"")</f>
        <v/>
      </c>
      <c r="C267" s="2" t="str">
        <f t="shared" si="21"/>
        <v/>
      </c>
      <c r="D267" s="14" t="str">
        <f t="shared" si="24"/>
        <v/>
      </c>
      <c r="E267" s="15" t="str">
        <f>IF(AND($B267&lt;&gt;"",$B267&lt;=$G$4),$G266*C267*$D$6/360,IF(B267&lt;&gt;"",$G266*C267*$G$5/360,IF(AND(B267&lt;&gt;"",B266=$D$5),SUM($E$10:E266),"")))</f>
        <v/>
      </c>
      <c r="F267" s="16" t="str">
        <f t="shared" si="25"/>
        <v/>
      </c>
      <c r="G267" s="14" t="str">
        <f t="shared" si="23"/>
        <v/>
      </c>
    </row>
    <row r="268" spans="1:7" ht="16.5" customHeight="1">
      <c r="A268" s="3" t="str">
        <f t="shared" si="26"/>
        <v/>
      </c>
      <c r="B268" s="4" t="str">
        <f t="shared" si="27"/>
        <v/>
      </c>
      <c r="C268" s="2" t="str">
        <f t="shared" ref="C268:C296" si="28">IF(B268&lt;&gt;"",A268-A267,"")</f>
        <v/>
      </c>
      <c r="D268" s="14" t="str">
        <f t="shared" si="24"/>
        <v/>
      </c>
      <c r="E268" s="15" t="str">
        <f>IF(AND($B268&lt;&gt;"",$B268&lt;=$G$4),$G267*C268*$D$6/360,IF(B268&lt;&gt;"",$G267*C268*$G$5/360,IF(AND(B268&lt;&gt;"",B267=$D$5),SUM($E$10:E267),"")))</f>
        <v/>
      </c>
      <c r="F268" s="16" t="str">
        <f t="shared" si="25"/>
        <v/>
      </c>
      <c r="G268" s="14" t="str">
        <f t="shared" si="23"/>
        <v/>
      </c>
    </row>
    <row r="269" spans="1:7" ht="16.5" customHeight="1">
      <c r="A269" s="3" t="str">
        <f t="shared" si="26"/>
        <v/>
      </c>
      <c r="B269" s="4" t="str">
        <f t="shared" si="27"/>
        <v/>
      </c>
      <c r="C269" s="2" t="str">
        <f t="shared" si="28"/>
        <v/>
      </c>
      <c r="D269" s="14" t="str">
        <f t="shared" si="24"/>
        <v/>
      </c>
      <c r="E269" s="15" t="str">
        <f>IF(AND($B269&lt;&gt;"",$B269&lt;=$G$4),$G268*C269*$D$6/360,IF(B269&lt;&gt;"",$G268*C269*$G$5/360,IF(AND(B269&lt;&gt;"",B268=$D$5),SUM($E$10:E268),"")))</f>
        <v/>
      </c>
      <c r="F269" s="16" t="str">
        <f t="shared" si="25"/>
        <v/>
      </c>
      <c r="G269" s="14" t="str">
        <f t="shared" ref="G269:G281" si="29">IF($B269&lt;&gt;"",G268-D269,"")</f>
        <v/>
      </c>
    </row>
    <row r="270" spans="1:7" ht="16.5" customHeight="1">
      <c r="A270" s="3" t="str">
        <f t="shared" si="26"/>
        <v/>
      </c>
      <c r="B270" s="4" t="str">
        <f t="shared" si="27"/>
        <v/>
      </c>
      <c r="C270" s="2" t="str">
        <f t="shared" si="28"/>
        <v/>
      </c>
      <c r="D270" s="14" t="str">
        <f t="shared" si="24"/>
        <v/>
      </c>
      <c r="E270" s="15" t="str">
        <f>IF(AND($B270&lt;&gt;"",$B270&lt;=$G$4),$G269*C270*$D$6/360,IF(B270&lt;&gt;"",$G269*C270*$G$5/360,IF(AND(B270&lt;&gt;"",B269=$D$5),SUM($E$10:E269),"")))</f>
        <v/>
      </c>
      <c r="F270" s="16" t="str">
        <f t="shared" si="25"/>
        <v/>
      </c>
      <c r="G270" s="14" t="str">
        <f t="shared" si="29"/>
        <v/>
      </c>
    </row>
    <row r="271" spans="1:7" ht="16.5" customHeight="1">
      <c r="A271" s="3" t="str">
        <f t="shared" si="26"/>
        <v/>
      </c>
      <c r="B271" s="4" t="str">
        <f t="shared" si="27"/>
        <v/>
      </c>
      <c r="C271" s="2" t="str">
        <f t="shared" si="28"/>
        <v/>
      </c>
      <c r="D271" s="14" t="str">
        <f t="shared" si="24"/>
        <v/>
      </c>
      <c r="E271" s="15" t="str">
        <f>IF(AND($B271&lt;&gt;"",$B271&lt;=$G$4),$G270*C271*$D$6/360,IF(B271&lt;&gt;"",$G270*C271*$G$5/360,IF(AND(B271&lt;&gt;"",B270=$D$5),SUM($E$10:E270),"")))</f>
        <v/>
      </c>
      <c r="F271" s="16" t="str">
        <f t="shared" si="25"/>
        <v/>
      </c>
      <c r="G271" s="14" t="str">
        <f t="shared" si="29"/>
        <v/>
      </c>
    </row>
    <row r="272" spans="1:7" ht="16.5" customHeight="1">
      <c r="A272" s="3" t="str">
        <f t="shared" si="26"/>
        <v/>
      </c>
      <c r="B272" s="4" t="str">
        <f t="shared" si="27"/>
        <v/>
      </c>
      <c r="C272" s="2" t="str">
        <f t="shared" si="28"/>
        <v/>
      </c>
      <c r="D272" s="14" t="str">
        <f t="shared" si="24"/>
        <v/>
      </c>
      <c r="E272" s="15" t="str">
        <f>IF(AND($B272&lt;&gt;"",$B272&lt;=$G$4),$G271*C272*$D$6/360,IF(B272&lt;&gt;"",$G271*C272*$G$5/360,IF(AND(B272&lt;&gt;"",B271=$D$5),SUM($E$10:E271),"")))</f>
        <v/>
      </c>
      <c r="G272" s="14" t="str">
        <f t="shared" si="29"/>
        <v/>
      </c>
    </row>
    <row r="273" spans="1:7" ht="16.5" customHeight="1">
      <c r="A273" s="3" t="str">
        <f t="shared" si="26"/>
        <v/>
      </c>
      <c r="B273" s="4" t="str">
        <f t="shared" si="27"/>
        <v/>
      </c>
      <c r="C273" s="2" t="str">
        <f t="shared" si="28"/>
        <v/>
      </c>
      <c r="D273" s="14" t="str">
        <f t="shared" si="24"/>
        <v/>
      </c>
      <c r="E273" s="15" t="str">
        <f>IF(AND($B273&lt;&gt;"",$B273&lt;=$G$4),$G272*C273*$D$6/360,IF(B273&lt;&gt;"",$G272*C273*$G$5/360,IF(AND(B273&lt;&gt;"",B272=$D$5),SUM($E$10:E272),"")))</f>
        <v/>
      </c>
      <c r="G273" s="14" t="str">
        <f t="shared" si="29"/>
        <v/>
      </c>
    </row>
    <row r="274" spans="1:7" ht="16.5" customHeight="1">
      <c r="A274" s="3" t="str">
        <f t="shared" si="26"/>
        <v/>
      </c>
      <c r="B274" s="4" t="str">
        <f t="shared" si="27"/>
        <v/>
      </c>
      <c r="C274" s="2" t="str">
        <f t="shared" si="28"/>
        <v/>
      </c>
      <c r="D274" s="14" t="str">
        <f t="shared" si="24"/>
        <v/>
      </c>
      <c r="E274" s="15" t="str">
        <f>IF(AND($B274&lt;&gt;"",$B274&lt;=$G$4),$G273*C274*$D$6/360,IF(B274&lt;&gt;"",$G273*C274*$G$5/360,IF(AND(B274&lt;&gt;"",B273=$D$5),SUM($E$10:E273),"")))</f>
        <v/>
      </c>
      <c r="G274" s="14" t="str">
        <f t="shared" si="29"/>
        <v/>
      </c>
    </row>
    <row r="275" spans="1:7" ht="16.5" customHeight="1">
      <c r="A275" s="3" t="str">
        <f t="shared" si="26"/>
        <v/>
      </c>
      <c r="B275" s="4" t="str">
        <f t="shared" si="27"/>
        <v/>
      </c>
      <c r="C275" s="2" t="str">
        <f t="shared" si="28"/>
        <v/>
      </c>
      <c r="D275" s="14" t="str">
        <f t="shared" si="24"/>
        <v/>
      </c>
      <c r="E275" s="15" t="str">
        <f>IF(AND($B275&lt;&gt;"",$B275&lt;=$G$4),$G274*C275*$D$6/360,IF(B275&lt;&gt;"",$G274*C275*$G$5/360,IF(AND(B275&lt;&gt;"",B274=$D$5),SUM($E$10:E274),"")))</f>
        <v/>
      </c>
      <c r="G275" s="14" t="str">
        <f t="shared" si="29"/>
        <v/>
      </c>
    </row>
    <row r="276" spans="1:7" ht="16.5" customHeight="1">
      <c r="A276" s="3" t="str">
        <f t="shared" si="26"/>
        <v/>
      </c>
      <c r="B276" s="4" t="str">
        <f t="shared" si="27"/>
        <v/>
      </c>
      <c r="C276" s="2" t="str">
        <f t="shared" si="28"/>
        <v/>
      </c>
      <c r="D276" s="14" t="str">
        <f t="shared" si="24"/>
        <v/>
      </c>
      <c r="G276" s="14" t="str">
        <f t="shared" si="29"/>
        <v/>
      </c>
    </row>
    <row r="277" spans="1:7" ht="16.5" customHeight="1">
      <c r="A277" s="3" t="str">
        <f t="shared" si="26"/>
        <v/>
      </c>
      <c r="B277" s="4" t="str">
        <f t="shared" si="27"/>
        <v/>
      </c>
      <c r="C277" s="2" t="str">
        <f t="shared" si="28"/>
        <v/>
      </c>
      <c r="D277" s="14" t="str">
        <f t="shared" si="24"/>
        <v/>
      </c>
      <c r="G277" s="14" t="str">
        <f t="shared" si="29"/>
        <v/>
      </c>
    </row>
    <row r="278" spans="1:7" ht="16.5" customHeight="1">
      <c r="A278" s="3" t="str">
        <f t="shared" si="26"/>
        <v/>
      </c>
      <c r="B278" s="4" t="str">
        <f t="shared" si="27"/>
        <v/>
      </c>
      <c r="C278" s="2" t="str">
        <f t="shared" si="28"/>
        <v/>
      </c>
      <c r="D278" s="14" t="str">
        <f t="shared" si="24"/>
        <v/>
      </c>
      <c r="G278" s="14" t="str">
        <f t="shared" si="29"/>
        <v/>
      </c>
    </row>
    <row r="279" spans="1:7" ht="16.5" customHeight="1">
      <c r="A279" s="3" t="str">
        <f t="shared" si="26"/>
        <v/>
      </c>
      <c r="B279" s="4" t="str">
        <f t="shared" si="27"/>
        <v/>
      </c>
      <c r="C279" s="2" t="str">
        <f t="shared" si="28"/>
        <v/>
      </c>
      <c r="D279" s="14" t="str">
        <f t="shared" si="24"/>
        <v/>
      </c>
      <c r="G279" s="14" t="str">
        <f t="shared" si="29"/>
        <v/>
      </c>
    </row>
    <row r="280" spans="1:7" ht="16.5" customHeight="1">
      <c r="A280" s="3" t="str">
        <f t="shared" si="26"/>
        <v/>
      </c>
      <c r="B280" s="4" t="str">
        <f t="shared" si="27"/>
        <v/>
      </c>
      <c r="C280" s="2" t="str">
        <f t="shared" si="28"/>
        <v/>
      </c>
      <c r="D280" s="14" t="str">
        <f t="shared" si="24"/>
        <v/>
      </c>
      <c r="G280" s="14" t="str">
        <f t="shared" si="29"/>
        <v/>
      </c>
    </row>
    <row r="281" spans="1:7" ht="16.5" customHeight="1">
      <c r="A281" s="3" t="str">
        <f t="shared" si="26"/>
        <v/>
      </c>
      <c r="B281" s="4" t="str">
        <f t="shared" si="27"/>
        <v/>
      </c>
      <c r="C281" s="2" t="str">
        <f t="shared" si="28"/>
        <v/>
      </c>
      <c r="D281" s="14" t="str">
        <f t="shared" si="24"/>
        <v/>
      </c>
      <c r="G281" s="14" t="str">
        <f t="shared" si="29"/>
        <v/>
      </c>
    </row>
    <row r="282" spans="1:7" ht="16.5" customHeight="1">
      <c r="A282" s="3" t="str">
        <f t="shared" si="26"/>
        <v/>
      </c>
      <c r="B282" s="4" t="str">
        <f t="shared" si="27"/>
        <v/>
      </c>
      <c r="C282" s="2" t="str">
        <f t="shared" si="28"/>
        <v/>
      </c>
      <c r="D282" s="14" t="str">
        <f t="shared" si="24"/>
        <v/>
      </c>
      <c r="G282" s="14" t="str">
        <f>IF($B282&lt;&gt;"",G281-D282,"")</f>
        <v/>
      </c>
    </row>
    <row r="283" spans="1:7" ht="16.5" customHeight="1">
      <c r="A283" s="3" t="str">
        <f t="shared" si="26"/>
        <v/>
      </c>
      <c r="B283" s="4" t="str">
        <f t="shared" si="27"/>
        <v/>
      </c>
      <c r="C283" s="2" t="str">
        <f t="shared" si="28"/>
        <v/>
      </c>
      <c r="D283" s="14" t="str">
        <f t="shared" si="24"/>
        <v/>
      </c>
      <c r="G283" s="14" t="str">
        <f t="shared" ref="G283:G296" si="30">IF($B283&lt;&gt;"",G282-D283,"")</f>
        <v/>
      </c>
    </row>
    <row r="284" spans="1:7" ht="16.5" customHeight="1">
      <c r="A284" s="3" t="str">
        <f t="shared" si="26"/>
        <v/>
      </c>
      <c r="B284" s="4" t="str">
        <f t="shared" si="27"/>
        <v/>
      </c>
      <c r="C284" s="2" t="str">
        <f t="shared" si="28"/>
        <v/>
      </c>
      <c r="D284" s="14" t="str">
        <f t="shared" si="24"/>
        <v/>
      </c>
      <c r="G284" s="14" t="str">
        <f t="shared" si="30"/>
        <v/>
      </c>
    </row>
    <row r="285" spans="1:7" ht="16.5" customHeight="1">
      <c r="A285" s="3" t="str">
        <f t="shared" si="26"/>
        <v/>
      </c>
      <c r="B285" s="4" t="str">
        <f t="shared" si="27"/>
        <v/>
      </c>
      <c r="C285" s="2" t="str">
        <f t="shared" si="28"/>
        <v/>
      </c>
      <c r="D285" s="14" t="str">
        <f t="shared" si="24"/>
        <v/>
      </c>
      <c r="G285" s="14" t="str">
        <f t="shared" si="30"/>
        <v/>
      </c>
    </row>
    <row r="286" spans="1:7" ht="16.5" customHeight="1">
      <c r="A286" s="3" t="str">
        <f t="shared" si="26"/>
        <v/>
      </c>
      <c r="B286" s="4" t="str">
        <f t="shared" si="27"/>
        <v/>
      </c>
      <c r="C286" s="2" t="str">
        <f t="shared" si="28"/>
        <v/>
      </c>
      <c r="D286" s="14" t="str">
        <f t="shared" si="24"/>
        <v/>
      </c>
      <c r="G286" s="14" t="str">
        <f t="shared" si="30"/>
        <v/>
      </c>
    </row>
    <row r="287" spans="1:7" ht="16.5" customHeight="1">
      <c r="A287" s="3" t="str">
        <f t="shared" si="26"/>
        <v/>
      </c>
      <c r="B287" s="4" t="str">
        <f t="shared" si="27"/>
        <v/>
      </c>
      <c r="C287" s="2" t="str">
        <f t="shared" si="28"/>
        <v/>
      </c>
      <c r="D287" s="14" t="str">
        <f t="shared" si="24"/>
        <v/>
      </c>
      <c r="G287" s="14" t="str">
        <f t="shared" si="30"/>
        <v/>
      </c>
    </row>
    <row r="288" spans="1:7" ht="16.5" customHeight="1">
      <c r="A288" s="3" t="str">
        <f t="shared" si="26"/>
        <v/>
      </c>
      <c r="B288" s="4" t="str">
        <f t="shared" si="27"/>
        <v/>
      </c>
      <c r="C288" s="2" t="str">
        <f t="shared" si="28"/>
        <v/>
      </c>
      <c r="D288" s="14" t="str">
        <f t="shared" si="24"/>
        <v/>
      </c>
      <c r="G288" s="14" t="str">
        <f t="shared" si="30"/>
        <v/>
      </c>
    </row>
    <row r="289" spans="1:7" ht="16.5" customHeight="1">
      <c r="A289" s="3" t="str">
        <f t="shared" si="26"/>
        <v/>
      </c>
      <c r="B289" s="4" t="str">
        <f t="shared" si="27"/>
        <v/>
      </c>
      <c r="C289" s="2" t="str">
        <f t="shared" si="28"/>
        <v/>
      </c>
      <c r="D289" s="14" t="str">
        <f t="shared" si="24"/>
        <v/>
      </c>
      <c r="G289" s="14" t="str">
        <f t="shared" si="30"/>
        <v/>
      </c>
    </row>
    <row r="290" spans="1:7" ht="16.5" customHeight="1">
      <c r="A290" s="3" t="str">
        <f t="shared" si="26"/>
        <v/>
      </c>
      <c r="B290" s="4" t="str">
        <f t="shared" si="27"/>
        <v/>
      </c>
      <c r="C290" s="2" t="str">
        <f t="shared" si="28"/>
        <v/>
      </c>
      <c r="D290" s="14" t="str">
        <f t="shared" si="24"/>
        <v/>
      </c>
      <c r="G290" s="14" t="str">
        <f t="shared" si="30"/>
        <v/>
      </c>
    </row>
    <row r="291" spans="1:7" ht="16.5" customHeight="1">
      <c r="A291" s="3" t="str">
        <f t="shared" si="26"/>
        <v/>
      </c>
      <c r="B291" s="4" t="str">
        <f t="shared" si="27"/>
        <v/>
      </c>
      <c r="C291" s="2" t="str">
        <f t="shared" si="28"/>
        <v/>
      </c>
      <c r="D291" s="14" t="str">
        <f t="shared" si="24"/>
        <v/>
      </c>
      <c r="G291" s="14" t="str">
        <f t="shared" si="30"/>
        <v/>
      </c>
    </row>
    <row r="292" spans="1:7" ht="16.5" customHeight="1">
      <c r="A292" s="3" t="str">
        <f t="shared" si="26"/>
        <v/>
      </c>
      <c r="B292" s="4" t="str">
        <f t="shared" si="27"/>
        <v/>
      </c>
      <c r="C292" s="2" t="str">
        <f t="shared" si="28"/>
        <v/>
      </c>
      <c r="D292" s="14" t="str">
        <f t="shared" si="24"/>
        <v/>
      </c>
      <c r="G292" s="14" t="str">
        <f t="shared" si="30"/>
        <v/>
      </c>
    </row>
    <row r="293" spans="1:7" ht="16.5" customHeight="1">
      <c r="A293" s="3" t="str">
        <f t="shared" si="26"/>
        <v/>
      </c>
      <c r="B293" s="4" t="str">
        <f t="shared" si="27"/>
        <v/>
      </c>
      <c r="C293" s="2" t="str">
        <f t="shared" si="28"/>
        <v/>
      </c>
      <c r="D293" s="14" t="str">
        <f t="shared" si="24"/>
        <v/>
      </c>
      <c r="G293" s="14" t="str">
        <f t="shared" si="30"/>
        <v/>
      </c>
    </row>
    <row r="294" spans="1:7" ht="16.5" customHeight="1">
      <c r="A294" s="3" t="str">
        <f t="shared" si="26"/>
        <v/>
      </c>
      <c r="B294" s="4" t="str">
        <f t="shared" si="27"/>
        <v/>
      </c>
      <c r="C294" s="2" t="str">
        <f t="shared" si="28"/>
        <v/>
      </c>
      <c r="D294" s="14" t="str">
        <f t="shared" si="24"/>
        <v/>
      </c>
      <c r="G294" s="14" t="str">
        <f t="shared" si="30"/>
        <v/>
      </c>
    </row>
    <row r="295" spans="1:7" ht="16.5" customHeight="1">
      <c r="A295" s="3" t="str">
        <f t="shared" si="26"/>
        <v/>
      </c>
      <c r="B295" s="4" t="str">
        <f t="shared" si="27"/>
        <v/>
      </c>
      <c r="C295" s="2" t="str">
        <f t="shared" si="28"/>
        <v/>
      </c>
      <c r="D295" s="14" t="str">
        <f t="shared" si="24"/>
        <v/>
      </c>
      <c r="G295" s="14" t="str">
        <f t="shared" si="30"/>
        <v/>
      </c>
    </row>
    <row r="296" spans="1:7" ht="16.5" customHeight="1">
      <c r="A296" s="3" t="str">
        <f t="shared" si="26"/>
        <v/>
      </c>
      <c r="B296" s="4" t="str">
        <f t="shared" si="27"/>
        <v/>
      </c>
      <c r="C296" s="2" t="str">
        <f t="shared" si="28"/>
        <v/>
      </c>
      <c r="D296" s="14" t="str">
        <f t="shared" si="24"/>
        <v/>
      </c>
      <c r="G296" s="14" t="str">
        <f t="shared" si="30"/>
        <v/>
      </c>
    </row>
    <row r="297" spans="1:7" ht="16.5" customHeight="1">
      <c r="A297" s="3" t="str">
        <f t="shared" si="26"/>
        <v/>
      </c>
      <c r="B297" s="4" t="str">
        <f t="shared" si="27"/>
        <v/>
      </c>
      <c r="C297" s="2" t="str">
        <f>IF(B297&lt;&gt;"",A297-A296,"")</f>
        <v/>
      </c>
      <c r="D297" s="14" t="str">
        <f t="shared" si="24"/>
        <v/>
      </c>
    </row>
    <row r="298" spans="1:7" ht="16.5" customHeight="1">
      <c r="A298" s="3" t="str">
        <f t="shared" si="26"/>
        <v/>
      </c>
      <c r="B298" s="4" t="str">
        <f t="shared" si="27"/>
        <v/>
      </c>
      <c r="C298" s="2" t="str">
        <f t="shared" ref="C298:C300" si="31">IF(B298&lt;&gt;"",A298-A297,"")</f>
        <v/>
      </c>
      <c r="D298" s="14" t="str">
        <f t="shared" si="24"/>
        <v/>
      </c>
    </row>
    <row r="299" spans="1:7" ht="16.5" customHeight="1">
      <c r="A299" s="3" t="str">
        <f t="shared" si="26"/>
        <v/>
      </c>
      <c r="B299" s="4" t="str">
        <f t="shared" si="27"/>
        <v/>
      </c>
      <c r="C299" s="2" t="str">
        <f t="shared" si="31"/>
        <v/>
      </c>
      <c r="D299" s="14" t="str">
        <f t="shared" si="24"/>
        <v/>
      </c>
    </row>
    <row r="300" spans="1:7" ht="16.5" customHeight="1">
      <c r="A300" s="3" t="str">
        <f t="shared" si="26"/>
        <v/>
      </c>
      <c r="B300" s="4" t="str">
        <f t="shared" si="27"/>
        <v/>
      </c>
      <c r="C300" s="2" t="str">
        <f t="shared" si="31"/>
        <v/>
      </c>
      <c r="D300" s="14" t="str">
        <f t="shared" si="24"/>
        <v/>
      </c>
    </row>
  </sheetData>
  <mergeCells count="13">
    <mergeCell ref="A8:F8"/>
    <mergeCell ref="A1:G1"/>
    <mergeCell ref="A2:C2"/>
    <mergeCell ref="D2:G2"/>
    <mergeCell ref="A3:C3"/>
    <mergeCell ref="E3:G3"/>
    <mergeCell ref="A4:C4"/>
    <mergeCell ref="E4:F4"/>
    <mergeCell ref="A5:C5"/>
    <mergeCell ref="E5:F5"/>
    <mergeCell ref="A6:C6"/>
    <mergeCell ref="E6:F6"/>
    <mergeCell ref="E7:F7"/>
  </mergeCells>
  <dataValidations count="1">
    <dataValidation type="list" allowBlank="1" showInputMessage="1" showErrorMessage="1" sqref="D5" xr:uid="{15125B22-3C57-45E8-A9D1-197008B5639F}">
      <formula1>$L$5:$L$12</formula1>
    </dataValidation>
  </dataValidations>
  <pageMargins left="0.54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1B468B-8A81-4D1F-88EE-913944FCA5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22</vt:i4>
      </vt:variant>
    </vt:vector>
  </HeadingPairs>
  <TitlesOfParts>
    <vt:vector size="40" baseType="lpstr">
      <vt:lpstr>All Info</vt:lpstr>
      <vt:lpstr>BG New</vt:lpstr>
      <vt:lpstr>Config</vt:lpstr>
      <vt:lpstr>Báo giá</vt:lpstr>
      <vt:lpstr>Thuế chấp</vt:lpstr>
      <vt:lpstr>Bank 2</vt:lpstr>
      <vt:lpstr>LS_Custom</vt:lpstr>
      <vt:lpstr>Price Quote</vt:lpstr>
      <vt:lpstr>CSG</vt:lpstr>
      <vt:lpstr>Data</vt:lpstr>
      <vt:lpstr>DVDK</vt:lpstr>
      <vt:lpstr>CSG Tạm</vt:lpstr>
      <vt:lpstr>BG03Y</vt:lpstr>
      <vt:lpstr>BG04Y</vt:lpstr>
      <vt:lpstr>BG05Y</vt:lpstr>
      <vt:lpstr>BG06Y</vt:lpstr>
      <vt:lpstr>BG07Y</vt:lpstr>
      <vt:lpstr>BG08Y</vt:lpstr>
      <vt:lpstr>CPDK</vt:lpstr>
      <vt:lpstr>ECVAN</vt:lpstr>
      <vt:lpstr>HERIO</vt:lpstr>
      <vt:lpstr>LAC.HONG</vt:lpstr>
      <vt:lpstr>LIMO</vt:lpstr>
      <vt:lpstr>MANHOM</vt:lpstr>
      <vt:lpstr>MANHOM1</vt:lpstr>
      <vt:lpstr>MANHOMDOIXE</vt:lpstr>
      <vt:lpstr>MANHOMKV</vt:lpstr>
      <vt:lpstr>MINIO</vt:lpstr>
      <vt:lpstr>NERIO</vt:lpstr>
      <vt:lpstr>'Báo giá'!Print_Area</vt:lpstr>
      <vt:lpstr>'BG New'!Print_Area</vt:lpstr>
      <vt:lpstr>CSG!Print_Area</vt:lpstr>
      <vt:lpstr>'CSG Tạm'!Print_Area</vt:lpstr>
      <vt:lpstr>'Price Quote'!Print_Area</vt:lpstr>
      <vt:lpstr>VF.3</vt:lpstr>
      <vt:lpstr>VF.5</vt:lpstr>
      <vt:lpstr>VF.6</vt:lpstr>
      <vt:lpstr>VF.7</vt:lpstr>
      <vt:lpstr>VF.8</vt:lpstr>
      <vt:lpstr>VF.9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tuna</dc:creator>
  <cp:lastModifiedBy>Hồ Nguyên</cp:lastModifiedBy>
  <cp:lastPrinted>2025-10-06T05:29:48Z</cp:lastPrinted>
  <dcterms:created xsi:type="dcterms:W3CDTF">2015-05-18T11:28:14Z</dcterms:created>
  <dcterms:modified xsi:type="dcterms:W3CDTF">2025-10-28T10:50:39Z</dcterms:modified>
</cp:coreProperties>
</file>