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esktop\Rutgers\Repos\kickstarter\"/>
    </mc:Choice>
  </mc:AlternateContent>
  <xr:revisionPtr revIDLastSave="0" documentId="13_ncr:1_{E1343730-59B2-4B95-95C6-187421C04CF7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Kickstarter" sheetId="1" r:id="rId1"/>
    <sheet name="Theater Outcomes by Launch Date" sheetId="5" r:id="rId2"/>
    <sheet name="Outcomes Based on Goals" sheetId="6" r:id="rId3"/>
    <sheet name="Outcomes_vs_Goals" sheetId="7" r:id="rId4"/>
  </sheets>
  <definedNames>
    <definedName name="_xlnm._FilterDatabase" localSheetId="0" hidden="1">Kickstarter!$A$1:$U$4115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D13" i="6"/>
  <c r="D2" i="6"/>
  <c r="C13" i="6"/>
  <c r="C2" i="6"/>
  <c r="B1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2" i="6" l="1"/>
  <c r="E12" i="6"/>
  <c r="E11" i="6"/>
  <c r="H11" i="6" s="1"/>
  <c r="E8" i="6"/>
  <c r="E7" i="6"/>
  <c r="H7" i="6" s="1"/>
  <c r="E4" i="6"/>
  <c r="E3" i="6"/>
  <c r="H3" i="6" s="1"/>
  <c r="E13" i="6"/>
  <c r="H13" i="6" s="1"/>
  <c r="E10" i="6"/>
  <c r="E9" i="6"/>
  <c r="E6" i="6"/>
  <c r="E5" i="6"/>
  <c r="H5" i="6" s="1"/>
  <c r="G13" i="6" l="1"/>
  <c r="F13" i="6"/>
  <c r="G12" i="6"/>
  <c r="F12" i="6"/>
  <c r="H12" i="6"/>
  <c r="G11" i="6"/>
  <c r="F11" i="6"/>
  <c r="F10" i="6"/>
  <c r="G10" i="6"/>
  <c r="H10" i="6"/>
  <c r="F9" i="6"/>
  <c r="G9" i="6"/>
  <c r="H9" i="6"/>
  <c r="F8" i="6"/>
  <c r="G8" i="6"/>
  <c r="H8" i="6"/>
  <c r="F7" i="6"/>
  <c r="G7" i="6"/>
  <c r="F6" i="6"/>
  <c r="G6" i="6"/>
  <c r="H6" i="6"/>
  <c r="G5" i="6"/>
  <c r="F5" i="6"/>
  <c r="G4" i="6"/>
  <c r="F4" i="6"/>
  <c r="H4" i="6"/>
  <c r="F3" i="6"/>
  <c r="G3" i="6"/>
  <c r="G2" i="6"/>
  <c r="F2" i="6"/>
  <c r="H2" i="6"/>
</calcChain>
</file>

<file path=xl/sharedStrings.xml><?xml version="1.0" encoding="utf-8"?>
<sst xmlns="http://schemas.openxmlformats.org/spreadsheetml/2006/main" count="33034" uniqueCount="8405">
  <si>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</si>
  <si>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</si>
  <si>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</si>
  <si>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</si>
  <si>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</si>
  <si>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</si>
  <si>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</si>
  <si>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</si>
  <si>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</si>
  <si>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</si>
  <si>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</si>
  <si>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</si>
  <si>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</si>
  <si>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</si>
  <si>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</si>
  <si>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</si>
  <si>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</si>
  <si>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</si>
  <si>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</si>
  <si>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</si>
  <si>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</si>
  <si>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</si>
  <si>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</si>
  <si>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</si>
  <si>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</si>
  <si>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</si>
  <si>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</si>
  <si>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</si>
  <si>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</si>
  <si>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</si>
  <si>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</si>
  <si>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</si>
  <si>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</si>
  <si>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</si>
  <si>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</si>
  <si>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</si>
  <si>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</si>
  <si>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</si>
  <si>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</si>
  <si>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</si>
  <si>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</si>
  <si>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</si>
  <si>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</si>
  <si>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</si>
  <si>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</si>
  <si>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</si>
  <si>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</si>
  <si>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</si>
  <si>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</si>
  <si>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</si>
  <si>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</si>
  <si>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</si>
  <si>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</si>
  <si>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</si>
  <si>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</si>
  <si>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</si>
  <si>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</si>
  <si>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</si>
  <si>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</si>
  <si>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</si>
  <si>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</si>
  <si>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</si>
  <si>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</si>
  <si>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</si>
  <si>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</si>
  <si>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</si>
  <si>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</si>
  <si>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</si>
  <si>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</si>
  <si>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</si>
  <si>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</si>
  <si>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</si>
  <si>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</si>
  <si>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</si>
  <si>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</si>
  <si>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</si>
  <si>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</si>
  <si>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</si>
  <si>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</si>
  <si>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</si>
  <si>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</si>
  <si>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</si>
  <si>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</si>
  <si>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</si>
  <si>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</si>
  <si>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</si>
  <si>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</si>
  <si>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</si>
  <si>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</si>
  <si>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</si>
  <si>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</si>
  <si>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</si>
  <si>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</si>
  <si>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</si>
  <si>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</si>
  <si>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</si>
  <si>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</si>
  <si>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</si>
  <si>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</si>
  <si>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</si>
  <si>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</si>
  <si>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</si>
  <si>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</si>
  <si>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</si>
  <si>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</si>
  <si>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</si>
  <si>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</si>
  <si>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</si>
  <si>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</si>
  <si>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</si>
  <si>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</si>
  <si>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</si>
  <si>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</si>
  <si>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</si>
  <si>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</si>
  <si>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</si>
  <si>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</si>
  <si>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</si>
  <si>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</si>
  <si>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</si>
  <si>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</si>
  <si>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</si>
  <si>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</si>
  <si>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</si>
  <si>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</si>
  <si>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</si>
  <si>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</si>
  <si>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</si>
  <si>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</si>
  <si>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</si>
  <si>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</si>
  <si>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</si>
  <si>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</si>
  <si>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</si>
  <si>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</si>
  <si>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</si>
  <si>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</si>
  <si>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</si>
  <si>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</si>
  <si>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</si>
  <si>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</si>
  <si>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</si>
  <si>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</si>
  <si>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</si>
  <si>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</si>
  <si>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</si>
  <si>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</si>
  <si>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</si>
  <si>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</si>
  <si>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</si>
  <si>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</si>
  <si>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</si>
  <si>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</si>
  <si>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</si>
  <si>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</si>
  <si>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</si>
  <si>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</si>
  <si>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</si>
  <si>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</si>
  <si>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</si>
  <si>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</si>
  <si>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</si>
  <si>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</si>
  <si>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</si>
  <si>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</si>
  <si>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</si>
  <si>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</si>
  <si>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</si>
  <si>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</si>
  <si>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</si>
  <si>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</si>
  <si>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</si>
  <si>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</si>
  <si>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</si>
  <si>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</si>
  <si>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</si>
  <si>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</si>
  <si>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</si>
  <si>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</si>
  <si>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</si>
  <si>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</si>
  <si>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</si>
  <si>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</si>
  <si>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</si>
  <si>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</si>
  <si>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</si>
  <si>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</si>
  <si>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</si>
  <si>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</si>
  <si>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</si>
  <si>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</si>
  <si>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</si>
  <si>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</si>
  <si>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</si>
  <si>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</si>
  <si>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</si>
  <si>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</si>
  <si>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</si>
  <si>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</si>
  <si>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</si>
  <si>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</si>
  <si>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</si>
  <si>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</si>
  <si>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</si>
  <si>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</si>
  <si>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</si>
  <si>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</si>
  <si>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</si>
  <si>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</si>
  <si>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</si>
  <si>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</si>
  <si>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</si>
  <si>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</si>
  <si>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</si>
  <si>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</si>
  <si>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</si>
  <si>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</si>
  <si>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</si>
  <si>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</si>
  <si>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</si>
  <si>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</si>
  <si>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</si>
  <si>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</si>
  <si>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</si>
  <si>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</si>
  <si>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</si>
  <si>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</si>
  <si>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</si>
  <si>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</si>
  <si>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</si>
  <si>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</si>
  <si>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</si>
  <si>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</si>
  <si>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</si>
  <si>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</si>
  <si>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</si>
  <si>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</si>
  <si>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</si>
  <si>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</si>
  <si>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</si>
  <si>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</si>
  <si>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</si>
  <si>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</si>
  <si>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</si>
  <si>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</si>
  <si>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</si>
  <si>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</si>
  <si>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</si>
  <si>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</si>
  <si>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</si>
  <si>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</si>
  <si>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</si>
  <si>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</si>
  <si>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</si>
  <si>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</si>
  <si>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</si>
  <si>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</si>
  <si>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</si>
  <si>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</si>
  <si>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</si>
  <si>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</si>
  <si>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</si>
  <si>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</si>
  <si>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</si>
  <si>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</si>
  <si>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</si>
  <si>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</si>
  <si>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</si>
  <si>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</si>
  <si>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</si>
  <si>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</si>
  <si>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</si>
  <si>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</si>
  <si>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</si>
  <si>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</si>
  <si>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</si>
  <si>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</si>
  <si>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</si>
  <si>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</si>
  <si>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</si>
  <si>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</si>
  <si>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</si>
  <si>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</si>
  <si>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</si>
  <si>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</si>
  <si>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</si>
  <si>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</si>
  <si>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</si>
  <si>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</si>
  <si>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</si>
  <si>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</si>
  <si>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</si>
  <si>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</si>
  <si>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</si>
  <si>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</si>
  <si>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</si>
  <si>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</si>
  <si>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</si>
  <si>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</si>
  <si>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</si>
  <si>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</si>
  <si>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</si>
  <si>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</si>
  <si>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</si>
  <si>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</si>
  <si>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</si>
  <si>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</si>
  <si>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</si>
  <si>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</si>
  <si>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</si>
  <si>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</si>
  <si>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</si>
  <si>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</si>
  <si>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</si>
  <si>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</si>
  <si>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</si>
  <si>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</si>
  <si>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</si>
  <si>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</si>
  <si>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</si>
  <si>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</si>
  <si>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</si>
  <si>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</si>
  <si>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</si>
  <si>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</si>
  <si>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</si>
  <si>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</si>
  <si>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</si>
  <si>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</si>
  <si>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</si>
  <si>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</si>
  <si>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</si>
  <si>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</si>
  <si>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</si>
  <si>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</si>
  <si>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</si>
  <si>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</si>
  <si>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</si>
  <si>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</si>
  <si>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</si>
  <si>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</si>
  <si>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</si>
  <si>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</si>
  <si>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</si>
  <si>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</si>
  <si>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</si>
  <si>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</si>
  <si>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</si>
  <si>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</si>
  <si>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</si>
  <si>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</si>
  <si>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</si>
  <si>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</si>
  <si>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</si>
  <si>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</si>
  <si>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</si>
  <si>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</si>
  <si>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</si>
  <si>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</si>
  <si>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</si>
  <si>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</si>
  <si>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</si>
  <si>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</si>
  <si>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</si>
  <si>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</si>
  <si>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</si>
  <si>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</si>
  <si>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</si>
  <si>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</si>
  <si>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</si>
  <si>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</si>
  <si>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</si>
  <si>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</si>
  <si>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</si>
  <si>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</si>
  <si>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</si>
  <si>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</si>
  <si>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</si>
  <si>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</si>
  <si>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</si>
  <si>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</si>
  <si>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</si>
  <si>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</si>
  <si>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</si>
  <si>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</si>
  <si>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</si>
  <si>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</si>
  <si>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</si>
  <si>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</si>
  <si>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</si>
  <si>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</si>
  <si>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</si>
  <si>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</si>
  <si>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</si>
  <si>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</si>
  <si>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</si>
  <si>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</si>
  <si>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</si>
  <si>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</si>
  <si>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</si>
  <si>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</si>
  <si>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</si>
  <si>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</si>
  <si>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</si>
  <si>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</si>
  <si>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</si>
  <si>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</si>
  <si>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</si>
  <si>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</si>
  <si>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</si>
  <si>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</si>
  <si>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</si>
  <si>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</si>
  <si>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</si>
  <si>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</si>
  <si>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</si>
  <si>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</si>
  <si>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</si>
  <si>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</si>
  <si>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</si>
  <si>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</si>
  <si>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</si>
  <si>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</si>
  <si>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</si>
  <si>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</si>
  <si>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</si>
  <si>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</si>
  <si>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</si>
  <si>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</si>
  <si>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</si>
  <si>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</si>
  <si>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</si>
  <si>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</si>
  <si>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</si>
  <si>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</si>
  <si>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</si>
  <si>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</si>
  <si>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</si>
  <si>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</si>
  <si>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</si>
  <si>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</si>
  <si>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</si>
  <si>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</si>
  <si>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</si>
  <si>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</si>
  <si>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</si>
  <si>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</si>
  <si>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</si>
  <si>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</si>
  <si>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</si>
  <si>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</si>
  <si>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</si>
  <si>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</si>
  <si>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</si>
  <si>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</si>
  <si>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</si>
  <si>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</si>
  <si>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</si>
  <si>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</si>
  <si>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</si>
  <si>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</si>
  <si>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</si>
  <si>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</si>
  <si>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</si>
  <si>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</si>
  <si>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</si>
  <si>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</si>
  <si>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</si>
  <si>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</si>
  <si>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</si>
  <si>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</si>
  <si>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</si>
  <si>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</si>
  <si>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</si>
  <si>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</si>
  <si>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</si>
  <si>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</si>
  <si>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</si>
  <si>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</si>
  <si>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</si>
  <si>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</si>
  <si>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</si>
  <si>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</si>
  <si>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</si>
  <si>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</si>
  <si>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</si>
  <si>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</si>
  <si>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</si>
  <si>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</si>
  <si>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</si>
  <si>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</si>
  <si>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</si>
  <si>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</si>
  <si>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</si>
  <si>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</si>
  <si>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</si>
  <si>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</si>
  <si>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</si>
  <si>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</si>
  <si>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</si>
  <si>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</si>
  <si>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</si>
  <si>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</si>
  <si>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</si>
  <si>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</si>
  <si>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</si>
  <si>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</si>
  <si>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</si>
  <si>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</si>
  <si>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</si>
  <si>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</si>
  <si>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</si>
  <si>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</si>
  <si>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</si>
  <si>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</si>
  <si>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</si>
  <si>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</si>
  <si>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</si>
  <si>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</si>
  <si>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</si>
  <si>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</si>
  <si>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</si>
  <si>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</si>
  <si>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</si>
  <si>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</si>
  <si>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</si>
  <si>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</si>
  <si>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</si>
  <si>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</si>
  <si>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</si>
  <si>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</si>
  <si>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</si>
  <si>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</si>
  <si>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</si>
  <si>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</si>
  <si>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</si>
  <si>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</si>
  <si>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</si>
  <si>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</si>
  <si>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</si>
  <si>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</si>
  <si>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</si>
  <si>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</si>
  <si>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</si>
  <si>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</si>
  <si>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</si>
  <si>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</si>
  <si>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</si>
  <si>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</si>
  <si>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</si>
  <si>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</si>
  <si>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</si>
  <si>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</si>
  <si>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</si>
  <si>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</si>
  <si>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</si>
  <si>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</si>
  <si>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</si>
  <si>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</si>
  <si>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</si>
  <si>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</si>
  <si>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</si>
  <si>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</si>
  <si>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</si>
  <si>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</si>
  <si>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</si>
  <si>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</si>
  <si>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</si>
  <si>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</si>
  <si>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</si>
  <si>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</si>
  <si>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</si>
  <si>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</si>
  <si>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</si>
  <si>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</si>
  <si>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</si>
  <si>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</si>
  <si>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</si>
  <si>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</si>
  <si>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</si>
  <si>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</si>
  <si>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</si>
  <si>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</si>
  <si>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</si>
  <si>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</si>
  <si>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</si>
  <si>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</si>
  <si>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</si>
  <si>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</si>
  <si>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</si>
  <si>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</si>
  <si>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</si>
  <si>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</si>
  <si>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</si>
  <si>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</si>
  <si>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</si>
  <si>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</si>
  <si>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</si>
  <si>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</si>
  <si>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</si>
  <si>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</si>
  <si>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</si>
  <si>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</si>
  <si>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</si>
  <si>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</si>
  <si>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</si>
  <si>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</si>
  <si>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</si>
  <si>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</si>
  <si>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</si>
  <si>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</si>
  <si>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</si>
  <si>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</si>
  <si>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</si>
  <si>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</si>
  <si>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</si>
  <si>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</si>
  <si>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</si>
  <si>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</si>
  <si>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</si>
  <si>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</si>
  <si>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</si>
  <si>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</si>
  <si>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</si>
  <si>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</si>
  <si>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</si>
  <si>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</si>
  <si>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</si>
  <si>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</si>
  <si>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</si>
  <si>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</si>
  <si>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</si>
  <si>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</si>
  <si>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</si>
  <si>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</si>
  <si>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</si>
  <si>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</si>
  <si>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</si>
  <si>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</si>
  <si>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</si>
  <si>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</si>
  <si>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</si>
  <si>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</si>
  <si>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</si>
  <si>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</si>
  <si>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</si>
  <si>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</si>
  <si>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</si>
  <si>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</si>
  <si>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</si>
  <si>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</si>
  <si>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</si>
  <si>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</si>
  <si>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</si>
  <si>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</si>
  <si>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</si>
  <si>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</si>
  <si>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</si>
  <si>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</si>
  <si>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</si>
  <si>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</si>
  <si>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</si>
  <si>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</si>
  <si>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</si>
  <si>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</si>
  <si>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</si>
  <si>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</si>
  <si>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</si>
  <si>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</si>
  <si>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</si>
  <si>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</si>
  <si>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</si>
  <si>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</si>
  <si>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</si>
  <si>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</si>
  <si>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</si>
  <si>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</si>
  <si>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</si>
  <si>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</si>
  <si>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</si>
  <si>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</si>
  <si>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</si>
  <si>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</si>
  <si>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</si>
  <si>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</si>
  <si>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</si>
  <si>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</si>
  <si>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</si>
  <si>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</si>
  <si>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</si>
  <si>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</si>
  <si>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</si>
  <si>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</si>
  <si>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</si>
  <si>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</si>
  <si>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</si>
  <si>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</si>
  <si>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</si>
  <si>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</si>
  <si>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</si>
  <si>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</si>
  <si>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</si>
  <si>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</si>
  <si>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</si>
  <si>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</si>
  <si>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</si>
  <si>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</si>
  <si>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</si>
  <si>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</si>
  <si>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</si>
  <si>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</si>
  <si>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</si>
  <si>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</si>
  <si>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</si>
  <si>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</si>
  <si>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</si>
  <si>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</si>
  <si>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</si>
  <si>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</si>
  <si>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</si>
  <si>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</si>
  <si>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</si>
  <si>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</si>
  <si>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</si>
  <si>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</si>
  <si>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</si>
  <si>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</si>
  <si>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</si>
  <si>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</si>
  <si>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</si>
  <si>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</si>
  <si>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</si>
  <si>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</si>
  <si>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</si>
  <si>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</si>
  <si>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</si>
  <si>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</si>
  <si>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</si>
  <si>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</si>
  <si>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</si>
  <si>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</si>
  <si>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</si>
  <si>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</si>
  <si>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</si>
  <si>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</si>
  <si>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</si>
  <si>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</si>
  <si>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</si>
  <si>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</si>
  <si>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</si>
  <si>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</si>
  <si>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</si>
  <si>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</si>
  <si>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</si>
  <si>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</si>
  <si>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</si>
  <si>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</si>
  <si>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</si>
  <si>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</si>
  <si>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</si>
  <si>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</si>
  <si>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</si>
  <si>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</si>
  <si>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</si>
  <si>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</si>
  <si>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</si>
  <si>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</si>
  <si>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</si>
  <si>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</si>
  <si>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</si>
  <si>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</si>
  <si>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</si>
  <si>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</si>
  <si>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</si>
  <si>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</si>
  <si>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</si>
  <si>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</si>
  <si>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</si>
  <si>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</si>
  <si>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</si>
  <si>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</si>
  <si>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</si>
  <si>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</si>
  <si>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</si>
  <si>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</si>
  <si>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</si>
  <si>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</si>
  <si>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</si>
  <si>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</si>
  <si>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</si>
  <si>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</si>
  <si>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</si>
  <si>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</si>
  <si>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</si>
  <si>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</si>
  <si>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</si>
  <si>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</si>
  <si>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</si>
  <si>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</si>
  <si>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</si>
  <si>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</si>
  <si>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</si>
  <si>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</si>
  <si>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</si>
  <si>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</si>
  <si>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</si>
  <si>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</si>
  <si>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</si>
  <si>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</si>
  <si>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</si>
  <si>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</si>
  <si>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</si>
  <si>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</si>
  <si>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</si>
  <si>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</si>
  <si>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</si>
  <si>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</si>
  <si>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</si>
  <si>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</si>
  <si>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</si>
  <si>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</si>
  <si>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</si>
  <si>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</si>
  <si>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</si>
  <si>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</si>
  <si>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</si>
  <si>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</si>
  <si>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</si>
  <si>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</si>
  <si>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</si>
  <si>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</si>
  <si>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</si>
  <si>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</si>
  <si>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</si>
  <si>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</si>
  <si>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</si>
  <si>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</si>
  <si>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</si>
  <si>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</si>
  <si>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</si>
  <si>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</si>
  <si>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</si>
  <si>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</si>
  <si>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</si>
  <si>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</si>
  <si>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</si>
  <si>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</si>
  <si>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</si>
  <si>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</si>
  <si>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</si>
  <si>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</si>
  <si>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</si>
  <si>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</si>
  <si>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</si>
  <si>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</si>
  <si>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</si>
  <si>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</si>
  <si>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</si>
  <si>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</si>
  <si>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</si>
  <si>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</si>
  <si>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</si>
  <si>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</si>
  <si>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</si>
  <si>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</si>
  <si>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</si>
  <si>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</si>
  <si>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</si>
  <si>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</si>
  <si>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</si>
  <si>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</si>
  <si>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</si>
  <si>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</si>
  <si>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</si>
  <si>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</si>
  <si>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</si>
  <si>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</si>
  <si>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</si>
  <si>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</si>
  <si>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</si>
  <si>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</si>
  <si>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</si>
  <si>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</si>
  <si>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</si>
  <si>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</si>
  <si>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</si>
  <si>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</si>
  <si>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</si>
  <si>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</si>
  <si>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</si>
  <si>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</si>
  <si>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</si>
  <si>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</si>
  <si>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</si>
  <si>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</si>
  <si>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</si>
  <si>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</si>
  <si>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</si>
  <si>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</si>
  <si>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</si>
  <si>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</si>
  <si>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</si>
  <si>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</si>
  <si>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</si>
  <si>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</si>
  <si>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</si>
  <si>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</si>
  <si>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</si>
  <si>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</si>
  <si>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</si>
  <si>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</si>
  <si>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</si>
  <si>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</si>
  <si>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</si>
  <si>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</si>
  <si>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</si>
  <si>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</si>
  <si>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</si>
  <si>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</si>
  <si>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</si>
  <si>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</si>
  <si>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</si>
  <si>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</si>
  <si>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</si>
  <si>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</si>
  <si>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</si>
  <si>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</si>
  <si>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</si>
  <si>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</si>
  <si>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</si>
  <si>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</si>
  <si>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</si>
  <si>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</si>
  <si>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</si>
  <si>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</si>
  <si>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</si>
  <si>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</si>
  <si>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</si>
  <si>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</si>
  <si>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</si>
  <si>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</si>
  <si>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</si>
  <si>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</si>
  <si>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</si>
  <si>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</si>
  <si>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</si>
  <si>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</si>
  <si>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</si>
  <si>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</si>
  <si>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</si>
  <si>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</si>
  <si>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</si>
  <si>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</si>
  <si>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</si>
  <si>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</si>
  <si>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</si>
  <si>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</si>
  <si>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</si>
  <si>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</si>
  <si>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</si>
  <si>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</si>
  <si>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</si>
  <si>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</si>
  <si>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</si>
  <si>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</si>
  <si>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</si>
  <si>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</si>
  <si>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</si>
  <si>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</si>
  <si>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</si>
  <si>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</si>
  <si>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</si>
  <si>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</si>
  <si>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</si>
  <si>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</si>
  <si>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</si>
  <si>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</si>
  <si>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</si>
  <si>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</si>
  <si>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</si>
  <si>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</si>
  <si>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</si>
  <si>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</si>
  <si>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</si>
  <si>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</si>
  <si>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</si>
  <si>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</si>
  <si>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</si>
  <si>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</si>
  <si>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</si>
  <si>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</si>
  <si>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</si>
  <si>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</si>
  <si>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</si>
  <si>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</si>
  <si>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</si>
  <si>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</si>
  <si>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</si>
  <si>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</si>
  <si>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</si>
  <si>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</si>
  <si>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</si>
  <si>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</si>
  <si>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</si>
  <si>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</si>
  <si>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</si>
  <si>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</si>
  <si>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</si>
  <si>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</si>
  <si>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</si>
  <si>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</si>
  <si>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</si>
  <si>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</si>
  <si>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</si>
  <si>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</si>
  <si>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</si>
  <si>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</si>
  <si>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</si>
  <si>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</si>
  <si>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</si>
  <si>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</si>
  <si>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</si>
  <si>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</si>
  <si>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</si>
  <si>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</si>
  <si>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</si>
  <si>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</si>
  <si>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</si>
  <si>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</si>
  <si>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</si>
  <si>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</si>
  <si>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</si>
  <si>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</si>
  <si>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</si>
  <si>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</si>
  <si>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</si>
  <si>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</si>
  <si>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</si>
  <si>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</si>
  <si>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</si>
  <si>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</si>
  <si>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</si>
  <si>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</si>
  <si>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</si>
  <si>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</si>
  <si>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</si>
  <si>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</si>
  <si>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</si>
  <si>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</si>
  <si>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</si>
  <si>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</si>
  <si>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</si>
  <si>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</si>
  <si>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</si>
  <si>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</si>
  <si>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</si>
  <si>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</si>
  <si>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</si>
  <si>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</si>
  <si>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</si>
  <si>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</si>
  <si>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</si>
  <si>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</si>
  <si>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</si>
  <si>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</si>
  <si>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</si>
  <si>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</si>
  <si>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</si>
  <si>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</si>
  <si>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</si>
  <si>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</si>
  <si>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</si>
  <si>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</si>
  <si>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</si>
  <si>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</si>
  <si>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</si>
  <si>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</si>
  <si>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</si>
  <si>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</si>
  <si>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</si>
  <si>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</si>
  <si>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</si>
  <si>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</si>
  <si>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</si>
  <si>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</si>
  <si>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</si>
  <si>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</si>
  <si>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</si>
  <si>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</si>
  <si>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</si>
  <si>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</si>
  <si>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</si>
  <si>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</si>
  <si>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</si>
  <si>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</si>
  <si>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</si>
  <si>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</si>
  <si>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</si>
  <si>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</si>
  <si>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</si>
  <si>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</si>
  <si>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</si>
  <si>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</si>
  <si>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</si>
  <si>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</si>
  <si>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</si>
  <si>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</si>
  <si>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</si>
  <si>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</si>
  <si>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</si>
  <si>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</si>
  <si>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</si>
  <si>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</si>
  <si>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</si>
  <si>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</si>
  <si>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</si>
  <si>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</si>
  <si>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</si>
  <si>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</si>
  <si>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</si>
  <si>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</si>
  <si>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</si>
  <si>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</si>
  <si>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</si>
  <si>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</si>
  <si>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</si>
  <si>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</si>
  <si>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</si>
  <si>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</si>
  <si>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</si>
  <si>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</si>
  <si>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</si>
  <si>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</si>
  <si>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</si>
  <si>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</si>
  <si>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</si>
  <si>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</si>
  <si>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</si>
  <si>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</si>
  <si>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</si>
  <si>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</si>
  <si>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</si>
  <si>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</si>
  <si>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</si>
  <si>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</si>
  <si>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</si>
  <si>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</si>
  <si>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</si>
  <si>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</si>
  <si>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</si>
  <si>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</si>
  <si>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</si>
  <si>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</si>
  <si>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</si>
  <si>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</si>
  <si>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</si>
  <si>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</si>
  <si>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</si>
  <si>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</si>
  <si>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</si>
  <si>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</si>
  <si>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</si>
  <si>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</si>
  <si>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</si>
  <si>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</si>
  <si>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</si>
  <si>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</si>
  <si>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</si>
  <si>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</si>
  <si>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</si>
  <si>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</si>
  <si>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</si>
  <si>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</si>
  <si>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</si>
  <si>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</si>
  <si>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</si>
  <si>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</si>
  <si>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</si>
  <si>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</si>
  <si>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</si>
  <si>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</si>
  <si>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</si>
  <si>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</si>
  <si>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</si>
  <si>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</si>
  <si>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</si>
  <si>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</si>
  <si>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</si>
  <si>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</si>
  <si>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</si>
  <si>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</si>
  <si>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</si>
  <si>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</si>
  <si>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</si>
  <si>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</si>
  <si>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</si>
  <si>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</si>
  <si>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</si>
  <si>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</si>
  <si>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</si>
  <si>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</si>
  <si>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</si>
  <si>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</si>
  <si>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</si>
  <si>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</si>
  <si>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</si>
  <si>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</si>
  <si>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</si>
  <si>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</si>
  <si>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</si>
  <si>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</si>
  <si>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</si>
  <si>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</si>
  <si>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</si>
  <si>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</si>
  <si>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</si>
  <si>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</si>
  <si>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</si>
  <si>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</si>
  <si>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</si>
  <si>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</si>
  <si>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</si>
  <si>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</si>
  <si>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</si>
  <si>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</si>
  <si>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</si>
  <si>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</si>
  <si>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</si>
  <si>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</si>
  <si>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</si>
  <si>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</si>
  <si>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</si>
  <si>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</si>
  <si>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</si>
  <si>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</si>
  <si>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</si>
  <si>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</si>
  <si>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</si>
  <si>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</si>
  <si>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</si>
  <si>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</si>
  <si>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</si>
  <si>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</si>
  <si>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</si>
  <si>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</si>
  <si>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</si>
  <si>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</si>
  <si>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</si>
  <si>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</si>
  <si>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</si>
  <si>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</si>
  <si>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</si>
  <si>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</si>
  <si>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</si>
  <si>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</si>
  <si>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</si>
  <si>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</si>
  <si>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</si>
  <si>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</si>
  <si>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</si>
  <si>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</si>
  <si>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</si>
  <si>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</si>
  <si>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</si>
  <si>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</si>
  <si>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</si>
  <si>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</si>
  <si>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</si>
  <si>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</si>
  <si>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</si>
  <si>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</si>
  <si>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</si>
  <si>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</si>
  <si>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</si>
  <si>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</si>
  <si>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</si>
  <si>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</si>
  <si>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</si>
  <si>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</si>
  <si>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</si>
  <si>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</si>
  <si>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</si>
  <si>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</si>
  <si>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</si>
  <si>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</si>
  <si>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</si>
  <si>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</si>
  <si>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</si>
  <si>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</si>
  <si>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</si>
  <si>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</si>
  <si>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</si>
  <si>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</si>
  <si>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</si>
  <si>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</si>
  <si>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</si>
  <si>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</si>
  <si>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</si>
  <si>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</si>
  <si>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</si>
  <si>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</si>
  <si>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</si>
  <si>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</si>
  <si>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</si>
  <si>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</si>
  <si>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</si>
  <si>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</si>
  <si>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</si>
  <si>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</si>
  <si>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</si>
  <si>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</si>
  <si>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</si>
  <si>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</si>
  <si>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</si>
  <si>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</si>
  <si>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</si>
  <si>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</si>
  <si>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</si>
  <si>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</si>
  <si>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</si>
  <si>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</si>
  <si>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</si>
  <si>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</si>
  <si>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</si>
  <si>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</si>
  <si>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</si>
  <si>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</si>
  <si>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</si>
  <si>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</si>
  <si>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</si>
  <si>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</si>
  <si>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</si>
  <si>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</si>
  <si>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</si>
  <si>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</si>
  <si>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</si>
  <si>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</si>
  <si>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</si>
  <si>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</si>
  <si>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</si>
  <si>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</si>
  <si>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</si>
  <si>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</si>
  <si>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</si>
  <si>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</si>
  <si>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</si>
  <si>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</si>
  <si>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</si>
  <si>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</si>
  <si>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</si>
  <si>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</si>
  <si>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</si>
  <si>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</si>
  <si>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</si>
  <si>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</si>
  <si>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</si>
  <si>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</si>
  <si>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</si>
  <si>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</si>
  <si>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</si>
  <si>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</si>
  <si>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</si>
  <si>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</si>
  <si>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</si>
  <si>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</si>
  <si>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</si>
  <si>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</si>
  <si>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</si>
  <si>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</si>
  <si>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</si>
  <si>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</si>
  <si>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</si>
  <si>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</si>
  <si>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</si>
  <si>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</si>
  <si>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</si>
  <si>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</si>
  <si>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</si>
  <si>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</si>
  <si>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</si>
  <si>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</si>
  <si>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</si>
  <si>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</si>
  <si>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</si>
  <si>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</si>
  <si>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</si>
  <si>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</si>
  <si>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</si>
  <si>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</si>
  <si>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</si>
  <si>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</si>
  <si>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</si>
  <si>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</si>
  <si>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</si>
  <si>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</si>
  <si>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</si>
  <si>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</si>
  <si>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</si>
  <si>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</si>
  <si>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</si>
  <si>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</si>
  <si>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</si>
  <si>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</si>
  <si>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</si>
  <si>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</si>
  <si>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</si>
  <si>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</si>
  <si>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</si>
  <si>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</si>
  <si>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</si>
  <si>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</si>
  <si>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</si>
  <si>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</si>
  <si>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</si>
  <si>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</si>
  <si>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</si>
  <si>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</si>
  <si>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</si>
  <si>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</si>
  <si>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</si>
  <si>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</si>
  <si>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</si>
  <si>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</si>
  <si>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</si>
  <si>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</si>
  <si>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</si>
  <si>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</si>
  <si>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</si>
  <si>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</si>
  <si>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</si>
  <si>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</si>
  <si>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</si>
  <si>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</si>
  <si>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</si>
  <si>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</si>
  <si>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</si>
  <si>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</si>
  <si>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</si>
  <si>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</si>
  <si>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</si>
  <si>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</si>
  <si>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</si>
  <si>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</si>
  <si>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</si>
  <si>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</si>
  <si>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</si>
  <si>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</si>
  <si>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</si>
  <si>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</si>
  <si>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</si>
  <si>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</si>
  <si>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</si>
  <si>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</si>
  <si>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</si>
  <si>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</si>
  <si>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</si>
  <si>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</si>
  <si>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</si>
  <si>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</si>
  <si>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</si>
  <si>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</si>
  <si>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</si>
  <si>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</si>
  <si>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</si>
  <si>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</si>
  <si>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</si>
  <si>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</si>
  <si>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</si>
  <si>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</si>
  <si>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</si>
  <si>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</si>
  <si>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</si>
  <si>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</si>
  <si>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</si>
  <si>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</si>
  <si>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</si>
  <si>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</si>
  <si>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</si>
  <si>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</si>
  <si>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</si>
  <si>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</si>
  <si>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</si>
  <si>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</si>
  <si>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</si>
  <si>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</si>
  <si>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</si>
  <si>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</si>
  <si>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</si>
  <si>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</si>
  <si>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</si>
  <si>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</si>
  <si>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</si>
  <si>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</si>
  <si>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</si>
  <si>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</si>
  <si>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</si>
  <si>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</si>
  <si>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</si>
  <si>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</si>
  <si>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</si>
  <si>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</si>
  <si>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</si>
  <si>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</si>
  <si>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</si>
  <si>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</si>
  <si>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</si>
  <si>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</si>
  <si>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</si>
  <si>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</si>
  <si>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</si>
  <si>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</si>
  <si>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</si>
  <si>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</si>
  <si>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</si>
  <si>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</si>
  <si>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</si>
  <si>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</si>
  <si>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</si>
  <si>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</si>
  <si>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</si>
  <si>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</si>
  <si>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</si>
  <si>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</si>
  <si>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</si>
  <si>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</si>
  <si>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</si>
  <si>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</si>
  <si>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</si>
  <si>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</si>
  <si>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</si>
  <si>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</si>
  <si>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</si>
  <si>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</si>
  <si>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</si>
  <si>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</si>
  <si>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</si>
  <si>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</si>
  <si>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</si>
  <si>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</si>
  <si>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</si>
  <si>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</si>
  <si>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</si>
  <si>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</si>
  <si>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</si>
  <si>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</si>
  <si>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</si>
  <si>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</si>
  <si>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</si>
  <si>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</si>
  <si>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</si>
  <si>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</si>
  <si>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</si>
  <si>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</si>
  <si>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</si>
  <si>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</si>
  <si>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</si>
  <si>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</si>
  <si>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</si>
  <si>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</si>
  <si>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</si>
  <si>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</si>
  <si>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</si>
  <si>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</si>
  <si>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</si>
  <si>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</si>
  <si>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</si>
  <si>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</si>
  <si>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</si>
  <si>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</si>
  <si>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</si>
  <si>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</si>
  <si>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</si>
  <si>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</si>
  <si>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</si>
  <si>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</si>
  <si>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</si>
  <si>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</si>
  <si>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</si>
  <si>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</si>
  <si>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</si>
  <si>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</si>
  <si>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</si>
  <si>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</si>
  <si>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</si>
  <si>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</si>
  <si>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</si>
  <si>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</si>
  <si>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</si>
  <si>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</si>
  <si>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</si>
  <si>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</si>
  <si>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</si>
  <si>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</si>
  <si>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</si>
  <si>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</si>
  <si>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</si>
  <si>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</si>
  <si>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</si>
  <si>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</si>
  <si>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</si>
  <si>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</si>
  <si>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</si>
  <si>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</si>
  <si>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</si>
  <si>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</si>
  <si>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</si>
  <si>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</si>
  <si>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</si>
  <si>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</si>
  <si>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</si>
  <si>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</si>
  <si>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</si>
  <si>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</si>
  <si>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</si>
  <si>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</si>
  <si>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</si>
  <si>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</si>
  <si>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</si>
  <si>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</si>
  <si>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</si>
  <si>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</si>
  <si>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</si>
  <si>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</si>
  <si>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</si>
  <si>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</si>
  <si>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</si>
  <si>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</si>
  <si>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</si>
  <si>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</si>
  <si>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</si>
  <si>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</si>
  <si>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</si>
  <si>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</si>
  <si>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</si>
  <si>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</si>
  <si>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</si>
  <si>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</si>
  <si>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</si>
  <si>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</si>
  <si>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</si>
  <si>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</si>
  <si>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</si>
  <si>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</si>
  <si>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</si>
  <si>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</si>
  <si>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</si>
  <si>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</si>
  <si>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</si>
  <si>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</si>
  <si>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</si>
  <si>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</si>
  <si>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</si>
  <si>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</si>
  <si>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</si>
  <si>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</si>
  <si>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</si>
  <si>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</si>
  <si>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</si>
  <si>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</si>
  <si>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</si>
  <si>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</si>
  <si>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</si>
  <si>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</si>
  <si>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</si>
  <si>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</si>
  <si>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</si>
  <si>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</si>
  <si>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</si>
  <si>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</si>
  <si>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</si>
  <si>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</si>
  <si>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</si>
  <si>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</si>
  <si>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</si>
  <si>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</si>
  <si>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</si>
  <si>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</si>
  <si>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</si>
  <si>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</si>
  <si>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</si>
  <si>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</si>
  <si>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</si>
  <si>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</si>
  <si>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</si>
  <si>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</si>
  <si>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</si>
  <si>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</si>
  <si>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</si>
  <si>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</si>
  <si>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</si>
  <si>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</si>
  <si>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</si>
  <si>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</si>
  <si>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</si>
  <si>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</si>
  <si>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</si>
  <si>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</si>
  <si>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</si>
  <si>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</si>
  <si>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</si>
  <si>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</si>
  <si>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</si>
  <si>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</si>
  <si>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</si>
  <si>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</si>
  <si>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</si>
  <si>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</si>
  <si>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</si>
  <si>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</si>
  <si>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</si>
  <si>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</si>
  <si>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</si>
  <si>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</si>
  <si>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</si>
  <si>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</si>
  <si>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</si>
  <si>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</si>
  <si>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</si>
  <si>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</si>
  <si>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</si>
  <si>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</si>
  <si>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</si>
  <si>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</si>
  <si>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</si>
  <si>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</si>
  <si>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</si>
  <si>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</si>
  <si>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</si>
  <si>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</si>
  <si>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</si>
  <si>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</si>
  <si>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</si>
  <si>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</si>
  <si>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</si>
  <si>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</si>
  <si>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</si>
  <si>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</si>
  <si>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</si>
  <si>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</si>
  <si>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</si>
  <si>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</si>
  <si>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</si>
  <si>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</si>
  <si>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</si>
  <si>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</si>
  <si>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</si>
  <si>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</si>
  <si>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</si>
  <si>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</si>
  <si>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</si>
  <si>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</si>
  <si>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</si>
  <si>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</si>
  <si>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</si>
  <si>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</si>
  <si>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</si>
  <si>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</si>
  <si>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</si>
  <si>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</si>
  <si>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</si>
  <si>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</si>
  <si>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</si>
  <si>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</si>
  <si>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</si>
  <si>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</si>
  <si>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</si>
  <si>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</si>
  <si>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</si>
  <si>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</si>
  <si>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</si>
  <si>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</si>
  <si>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</si>
  <si>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</si>
  <si>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</si>
  <si>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</si>
  <si>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</si>
  <si>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</si>
  <si>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</si>
  <si>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</si>
  <si>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</si>
  <si>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</si>
  <si>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</si>
  <si>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</si>
  <si>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</si>
  <si>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</si>
  <si>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</si>
  <si>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</si>
  <si>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</si>
  <si>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</si>
  <si>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</si>
  <si>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</si>
  <si>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</si>
  <si>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</si>
  <si>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</si>
  <si>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</si>
  <si>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</si>
  <si>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</si>
  <si>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</si>
  <si>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</si>
  <si>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</si>
  <si>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</si>
  <si>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</si>
  <si>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</si>
  <si>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</si>
  <si>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</si>
  <si>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</si>
  <si>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</si>
  <si>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</si>
  <si>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</si>
  <si>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</si>
  <si>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</si>
  <si>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</si>
  <si>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</si>
  <si>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</si>
  <si>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</si>
  <si>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</si>
  <si>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</si>
  <si>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</si>
  <si>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</si>
  <si>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</si>
  <si>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</si>
  <si>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</si>
  <si>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</si>
  <si>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</si>
  <si>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</si>
  <si>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</si>
  <si>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</si>
  <si>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</si>
  <si>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</si>
  <si>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</si>
  <si>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</si>
  <si>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</si>
  <si>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</si>
  <si>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</si>
  <si>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</si>
  <si>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</si>
  <si>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</si>
  <si>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</si>
  <si>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</si>
  <si>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</si>
  <si>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</si>
  <si>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</si>
  <si>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</si>
  <si>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</si>
  <si>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</si>
  <si>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</si>
  <si>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</si>
  <si>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</si>
  <si>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</si>
  <si>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</si>
  <si>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</si>
  <si>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</si>
  <si>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</si>
  <si>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</si>
  <si>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</si>
  <si>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</si>
  <si>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</si>
  <si>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</si>
  <si>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</si>
  <si>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</si>
  <si>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</si>
  <si>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</si>
  <si>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</si>
  <si>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</si>
  <si>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</si>
  <si>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</si>
  <si>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</si>
  <si>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</si>
  <si>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</si>
  <si>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</si>
  <si>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</si>
  <si>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</si>
  <si>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</si>
  <si>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</si>
  <si>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</si>
  <si>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</si>
  <si>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</si>
  <si>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</si>
  <si>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</si>
  <si>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</si>
  <si>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</si>
  <si>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</si>
  <si>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</si>
  <si>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</si>
  <si>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</si>
  <si>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</si>
  <si>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</si>
  <si>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</si>
  <si>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</si>
  <si>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</si>
  <si>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</si>
  <si>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</si>
  <si>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</si>
  <si>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</si>
  <si>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</si>
  <si>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</si>
  <si>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</si>
  <si>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</si>
  <si>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</si>
  <si>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</si>
  <si>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</si>
  <si>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</si>
  <si>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</si>
  <si>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</si>
  <si>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</si>
  <si>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</si>
  <si>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</si>
  <si>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</si>
  <si>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</si>
  <si>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</si>
  <si>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</si>
  <si>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</si>
  <si>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</si>
  <si>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</si>
  <si>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</si>
  <si>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</si>
  <si>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</si>
  <si>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</si>
  <si>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</si>
  <si>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</si>
  <si>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</si>
  <si>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</si>
  <si>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</si>
  <si>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</si>
  <si>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</si>
  <si>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</si>
  <si>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</si>
  <si>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</si>
  <si>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</si>
  <si>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</si>
  <si>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</si>
  <si>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</si>
  <si>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</si>
  <si>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</si>
  <si>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</si>
  <si>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</si>
  <si>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</si>
  <si>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</si>
  <si>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</si>
  <si>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</si>
  <si>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</si>
  <si>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</si>
  <si>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</si>
  <si>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</si>
  <si>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</si>
  <si>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</si>
  <si>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</si>
  <si>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</si>
  <si>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</si>
  <si>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</si>
  <si>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</si>
  <si>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</si>
  <si>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</si>
  <si>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</si>
  <si>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</si>
  <si>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</si>
  <si>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</si>
  <si>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</si>
  <si>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</si>
  <si>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</si>
  <si>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</si>
  <si>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</si>
  <si>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</si>
  <si>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</si>
  <si>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</si>
  <si>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</si>
  <si>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</si>
  <si>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</si>
  <si>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</si>
  <si>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</si>
  <si>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</si>
  <si>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</si>
  <si>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</si>
  <si>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</si>
  <si>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</si>
  <si>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</si>
  <si>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</si>
  <si>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</si>
  <si>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</si>
  <si>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</si>
  <si>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</si>
  <si>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</si>
  <si>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</si>
  <si>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</si>
  <si>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</si>
  <si>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</si>
  <si>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</si>
  <si>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</si>
  <si>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</si>
  <si>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</si>
  <si>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</si>
  <si>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</si>
  <si>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</si>
  <si>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</si>
  <si>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</si>
  <si>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</si>
  <si>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</si>
  <si>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</si>
  <si>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</si>
  <si>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</si>
  <si>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</si>
  <si>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</si>
  <si>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</si>
  <si>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</si>
  <si>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</si>
  <si>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</si>
  <si>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</si>
  <si>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</si>
  <si>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</si>
  <si>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</si>
  <si>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</si>
  <si>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</si>
  <si>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</si>
  <si>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</si>
  <si>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</si>
  <si>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</si>
  <si>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</si>
  <si>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</si>
  <si>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</si>
  <si>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</si>
  <si>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</si>
  <si>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</si>
  <si>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</si>
  <si>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</si>
  <si>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</si>
  <si>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</si>
  <si>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</si>
  <si>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</si>
  <si>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</si>
  <si>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</si>
  <si>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</si>
  <si>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</si>
  <si>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</si>
  <si>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</si>
  <si>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</si>
  <si>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</si>
  <si>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</si>
  <si>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</si>
  <si>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</si>
  <si>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</si>
  <si>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</si>
  <si>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</si>
  <si>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</si>
  <si>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</si>
  <si>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</si>
  <si>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</si>
  <si>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</si>
  <si>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</si>
  <si>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</si>
  <si>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</si>
  <si>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</si>
  <si>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</si>
  <si>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</si>
  <si>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</si>
  <si>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</si>
  <si>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</si>
  <si>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</si>
  <si>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</si>
  <si>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</si>
  <si>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</si>
  <si>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</si>
  <si>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</si>
  <si>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</si>
  <si>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</si>
  <si>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</si>
  <si>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</si>
  <si>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</si>
  <si>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</si>
  <si>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</si>
  <si>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</si>
  <si>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</si>
  <si>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</si>
  <si>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</si>
  <si>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</si>
  <si>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</si>
  <si>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</si>
  <si>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</si>
  <si>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</si>
  <si>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</si>
  <si>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</si>
  <si>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</si>
  <si>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</si>
  <si>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</si>
  <si>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</si>
  <si>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</si>
  <si>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</si>
  <si>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</si>
  <si>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</si>
  <si>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</si>
  <si>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</si>
  <si>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</si>
  <si>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</si>
  <si>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</si>
  <si>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</si>
  <si>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</si>
  <si>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</si>
  <si>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</si>
  <si>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</si>
  <si>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</si>
  <si>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</si>
  <si>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</si>
  <si>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</si>
  <si>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</si>
  <si>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</si>
  <si>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</si>
  <si>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</si>
  <si>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</si>
  <si>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</si>
  <si>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</si>
  <si>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</si>
  <si>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</si>
  <si>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</si>
  <si>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</si>
  <si>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</si>
  <si>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</si>
  <si>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</si>
  <si>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</si>
  <si>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</si>
  <si>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</si>
  <si>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</si>
  <si>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</si>
  <si>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</si>
  <si>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</si>
  <si>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</si>
  <si>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</si>
  <si>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</si>
  <si>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</si>
  <si>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</si>
  <si>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</si>
  <si>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</si>
  <si>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</si>
  <si>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</si>
  <si>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</si>
  <si>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</si>
  <si>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</si>
  <si>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</si>
  <si>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</si>
  <si>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</si>
  <si>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</si>
  <si>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</si>
  <si>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</si>
  <si>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</si>
  <si>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</si>
  <si>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</si>
  <si>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</si>
  <si>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</si>
  <si>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</si>
  <si>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</si>
  <si>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</si>
  <si>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</si>
  <si>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</si>
  <si>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</si>
  <si>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</si>
  <si>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</si>
  <si>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</si>
  <si>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</si>
  <si>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</si>
  <si>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</si>
  <si>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</si>
  <si>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</si>
  <si>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</si>
  <si>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</si>
  <si>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</si>
  <si>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</si>
  <si>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</si>
  <si>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</si>
  <si>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</si>
  <si>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</si>
  <si>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</si>
  <si>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</si>
  <si>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</si>
  <si>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</si>
  <si>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</si>
  <si>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</si>
  <si>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</si>
  <si>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</si>
  <si>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</si>
  <si>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</si>
  <si>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</si>
  <si>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</si>
  <si>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</si>
  <si>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</si>
  <si>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</si>
  <si>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</si>
  <si>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</si>
  <si>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</si>
  <si>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</si>
  <si>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</si>
  <si>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</si>
  <si>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</si>
  <si>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</si>
  <si>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</si>
  <si>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</si>
  <si>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</si>
  <si>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</si>
  <si>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</si>
  <si>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</si>
  <si>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</si>
  <si>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</si>
  <si>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</si>
  <si>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</si>
  <si>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</si>
  <si>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</si>
  <si>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</si>
  <si>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</si>
  <si>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</si>
  <si>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</si>
  <si>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</si>
  <si>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</si>
  <si>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</si>
  <si>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</si>
  <si>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</si>
  <si>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</si>
  <si>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</si>
  <si>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</si>
  <si>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</si>
  <si>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</si>
  <si>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</si>
  <si>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</si>
  <si>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</si>
  <si>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</si>
  <si>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</si>
  <si>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</si>
  <si>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</si>
  <si>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</si>
  <si>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</si>
  <si>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</si>
  <si>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</si>
  <si>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</si>
  <si>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</si>
  <si>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</si>
  <si>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</si>
  <si>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</si>
  <si>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</si>
  <si>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</si>
  <si>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</si>
  <si>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</si>
  <si>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</si>
  <si>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</si>
  <si>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</si>
  <si>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</si>
  <si>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</si>
  <si>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</si>
  <si>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</si>
  <si>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</si>
  <si>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</si>
  <si>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</si>
  <si>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</si>
  <si>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</si>
  <si>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</si>
  <si>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</si>
  <si>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</si>
  <si>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</si>
  <si>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</si>
  <si>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</si>
  <si>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</si>
  <si>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</si>
  <si>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</si>
  <si>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</si>
  <si>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</si>
  <si>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</si>
  <si>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</si>
  <si>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</si>
  <si>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</si>
  <si>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</si>
  <si>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</si>
  <si>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</si>
  <si>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</si>
  <si>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</si>
  <si>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</si>
  <si>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</si>
  <si>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</si>
  <si>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</si>
  <si>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</si>
  <si>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</si>
  <si>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</si>
  <si>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</si>
  <si>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</si>
  <si>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</si>
  <si>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</si>
  <si>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</si>
  <si>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</si>
  <si>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</si>
  <si>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</si>
  <si>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</si>
  <si>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</si>
  <si>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</si>
  <si>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</si>
  <si>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</si>
  <si>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</si>
  <si>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</si>
  <si>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</si>
  <si>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</si>
  <si>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</si>
  <si>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</si>
  <si>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</si>
  <si>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</si>
  <si>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</si>
  <si>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</si>
  <si>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</si>
  <si>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</si>
  <si>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</si>
  <si>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</si>
  <si>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</si>
  <si>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</si>
  <si>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</si>
  <si>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</si>
  <si>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</si>
  <si>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</si>
  <si>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</si>
  <si>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</si>
  <si>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</si>
  <si>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</si>
  <si>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</si>
  <si>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</si>
  <si>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</si>
  <si>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</si>
  <si>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</si>
  <si>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</si>
  <si>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</si>
  <si>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</si>
  <si>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</si>
  <si>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</si>
  <si>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</si>
  <si>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</si>
  <si>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</si>
  <si>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</si>
  <si>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</si>
  <si>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</si>
  <si>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</si>
  <si>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</si>
  <si>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</si>
  <si>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</si>
  <si>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</si>
  <si>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</si>
  <si>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</si>
  <si>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</si>
  <si>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</si>
  <si>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</si>
  <si>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</si>
  <si>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</si>
  <si>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</si>
  <si>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</si>
  <si>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</si>
  <si>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</si>
  <si>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</si>
  <si>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</si>
  <si>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</si>
  <si>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</si>
  <si>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</si>
  <si>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</si>
  <si>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</si>
  <si>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</si>
  <si>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</si>
  <si>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</si>
  <si>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</si>
  <si>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</si>
  <si>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</si>
  <si>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</si>
  <si>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</si>
  <si>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</si>
  <si>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</si>
  <si>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</si>
  <si>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</si>
  <si>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</si>
  <si>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</si>
  <si>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</si>
  <si>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</si>
  <si>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</si>
  <si>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</si>
  <si>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</si>
  <si>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</si>
  <si>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</si>
  <si>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</si>
  <si>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</si>
  <si>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</si>
  <si>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</si>
  <si>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</si>
  <si>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</si>
  <si>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</si>
  <si>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</si>
  <si>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</si>
  <si>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</si>
  <si>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</si>
  <si>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</si>
  <si>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</si>
  <si>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</si>
  <si>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</si>
  <si>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</si>
  <si>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</si>
  <si>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</si>
  <si>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</si>
  <si>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</si>
  <si>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</si>
  <si>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</si>
  <si>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</si>
  <si>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</si>
  <si>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</si>
  <si>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</si>
  <si>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</si>
  <si>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</si>
  <si>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</si>
  <si>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</si>
  <si>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</si>
  <si>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</si>
  <si>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</si>
  <si>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</si>
  <si>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</si>
  <si>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</si>
  <si>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</si>
  <si>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</si>
  <si>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</si>
  <si>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</si>
  <si>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</si>
  <si>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</si>
  <si>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</si>
  <si>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</si>
  <si>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</si>
  <si>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</si>
  <si>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</si>
  <si>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</si>
  <si>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</si>
  <si>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</si>
  <si>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</si>
  <si>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</si>
  <si>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</si>
  <si>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</si>
  <si>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</si>
  <si>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</si>
  <si>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</si>
  <si>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</si>
  <si>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</si>
  <si>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</si>
  <si>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</si>
  <si>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</si>
  <si>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</si>
  <si>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</si>
  <si>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</si>
  <si>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</si>
  <si>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</si>
  <si>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</si>
  <si>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</si>
  <si>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</si>
  <si>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</si>
  <si>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</si>
  <si>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</si>
  <si>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</si>
  <si>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</si>
  <si>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</si>
  <si>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</si>
  <si>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</si>
  <si>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</si>
  <si>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</si>
  <si>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</si>
  <si>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</si>
  <si>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</si>
  <si>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</si>
  <si>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</si>
  <si>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</si>
  <si>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</si>
  <si>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</si>
  <si>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</si>
  <si>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</si>
  <si>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</si>
  <si>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</si>
  <si>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</si>
  <si>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</si>
  <si>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</si>
  <si>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</si>
  <si>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</si>
  <si>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</si>
  <si>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</si>
  <si>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</si>
  <si>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</si>
  <si>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</si>
  <si>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</si>
  <si>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</si>
  <si>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</si>
  <si>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</si>
  <si>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</si>
  <si>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</si>
  <si>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</si>
  <si>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</si>
  <si>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</si>
  <si>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</si>
  <si>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</si>
  <si>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</si>
  <si>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</si>
  <si>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</si>
  <si>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</si>
  <si>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</si>
  <si>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</si>
  <si>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</si>
  <si>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</si>
  <si>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</si>
  <si>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</si>
  <si>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</si>
  <si>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</si>
  <si>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</si>
  <si>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</si>
  <si>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</si>
  <si>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</si>
  <si>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</si>
  <si>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</si>
  <si>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</si>
  <si>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</si>
  <si>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</si>
  <si>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</si>
  <si>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</si>
  <si>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</si>
  <si>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</si>
  <si>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</si>
  <si>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</si>
  <si>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</si>
  <si>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</si>
  <si>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</si>
  <si>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</si>
  <si>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</si>
  <si>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</si>
  <si>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</si>
  <si>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</si>
  <si>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</si>
  <si>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</si>
  <si>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</si>
  <si>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</si>
  <si>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</si>
  <si>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</si>
  <si>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</si>
  <si>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</si>
  <si>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</si>
  <si>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</si>
  <si>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</si>
  <si>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</si>
  <si>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</si>
  <si>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</si>
  <si>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</si>
  <si>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</si>
  <si>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</si>
  <si>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</si>
  <si>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</si>
  <si>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</si>
  <si>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</si>
  <si>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</si>
  <si>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</si>
  <si>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</si>
  <si>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</si>
  <si>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</si>
  <si>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</si>
  <si>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</si>
  <si>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</si>
  <si>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</si>
  <si>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</si>
  <si>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</si>
  <si>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</si>
  <si>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</si>
  <si>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</si>
  <si>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</si>
  <si>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</si>
  <si>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</si>
  <si>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</si>
  <si>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</si>
  <si>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</si>
  <si>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</si>
  <si>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</si>
  <si>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</si>
  <si>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</si>
  <si>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</si>
  <si>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</si>
  <si>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</si>
  <si>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</si>
  <si>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</si>
  <si>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</si>
  <si>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</si>
  <si>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</si>
  <si>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</si>
  <si>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</si>
  <si>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</si>
  <si>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</si>
  <si>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</si>
  <si>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</si>
  <si>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</si>
  <si>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</si>
  <si>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</si>
  <si>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</si>
  <si>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</si>
  <si>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</si>
  <si>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</si>
  <si>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</si>
  <si>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</si>
  <si>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</si>
  <si>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</si>
  <si>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</si>
  <si>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</si>
  <si>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</si>
  <si>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</si>
  <si>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</si>
  <si>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</si>
  <si>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</si>
  <si>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</si>
  <si>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</si>
  <si>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</si>
  <si>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</si>
  <si>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</si>
  <si>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</si>
  <si>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</si>
  <si>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</si>
  <si>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</si>
  <si>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</si>
  <si>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</si>
  <si>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</si>
  <si>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</si>
  <si>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</si>
  <si>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</si>
  <si>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</si>
  <si>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</si>
  <si>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</si>
  <si>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</si>
  <si>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</si>
  <si>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</si>
  <si>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</si>
  <si>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</si>
  <si>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</si>
  <si>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</si>
  <si>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</si>
  <si>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</si>
  <si>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</si>
  <si>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</si>
  <si>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</si>
  <si>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</si>
  <si>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</si>
  <si>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</si>
  <si>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</si>
  <si>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</si>
  <si>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</si>
  <si>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</si>
  <si>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</si>
  <si>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</si>
  <si>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</si>
  <si>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</si>
  <si>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</si>
  <si>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</si>
  <si>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</si>
  <si>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</si>
  <si>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</si>
  <si>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</si>
  <si>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</si>
  <si>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</si>
  <si>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</si>
  <si>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</si>
  <si>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</si>
  <si>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</si>
  <si>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</si>
  <si>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</si>
  <si>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</si>
  <si>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</si>
  <si>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</si>
  <si>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</si>
  <si>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</si>
  <si>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</si>
  <si>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</si>
  <si>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</si>
  <si>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</si>
  <si>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</si>
  <si>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</si>
  <si>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</si>
  <si>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</si>
  <si>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</si>
  <si>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</si>
  <si>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</si>
  <si>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</si>
  <si>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</si>
  <si>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</si>
  <si>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</si>
  <si>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</si>
  <si>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</si>
  <si>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</si>
  <si>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</si>
  <si>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</si>
  <si>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</si>
  <si>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</si>
  <si>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</si>
  <si>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</si>
  <si>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</si>
  <si>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</si>
  <si>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</si>
  <si>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</si>
  <si>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</si>
  <si>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</si>
  <si>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</si>
  <si>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</si>
  <si>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</si>
  <si>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</si>
  <si>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</si>
  <si>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</si>
  <si>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</si>
  <si>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</si>
  <si>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</si>
  <si>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</si>
  <si>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</si>
  <si>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</si>
  <si>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</si>
  <si>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</si>
  <si>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</si>
  <si>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</si>
  <si>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</si>
  <si>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</si>
  <si>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</si>
  <si>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</si>
  <si>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</si>
  <si>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</si>
  <si>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</si>
  <si>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</si>
  <si>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</si>
  <si>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</si>
  <si>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</si>
  <si>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</si>
  <si>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</si>
  <si>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</si>
  <si>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</si>
  <si>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</si>
  <si>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</si>
  <si>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</si>
  <si>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</si>
  <si>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</si>
  <si>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</si>
  <si>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</si>
  <si>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</si>
  <si>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</si>
  <si>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</si>
  <si>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</si>
  <si>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</si>
  <si>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</si>
  <si>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</si>
  <si>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</si>
  <si>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</si>
  <si>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</si>
  <si>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</si>
  <si>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</si>
  <si>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</si>
  <si>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</si>
  <si>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</si>
  <si>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</si>
  <si>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</si>
  <si>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</si>
  <si>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</si>
  <si>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</si>
  <si>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</si>
  <si>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</si>
  <si>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</si>
  <si>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</si>
  <si>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</si>
  <si>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</si>
  <si>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</si>
  <si>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</si>
  <si>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</si>
  <si>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</si>
  <si>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</si>
  <si>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</si>
  <si>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</si>
  <si>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</si>
  <si>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</si>
  <si>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</si>
  <si>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</si>
  <si>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</si>
  <si>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</si>
  <si>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</si>
  <si>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</si>
  <si>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</si>
  <si>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</si>
  <si>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</si>
  <si>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</si>
  <si>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</si>
  <si>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</si>
  <si>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</si>
  <si>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</si>
  <si>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</si>
  <si>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</si>
  <si>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</si>
  <si>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</si>
  <si>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</si>
  <si>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</si>
  <si>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</si>
  <si>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</si>
  <si>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</si>
  <si>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</si>
  <si>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</si>
  <si>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</si>
  <si>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</si>
  <si>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</si>
  <si>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</si>
  <si>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</si>
  <si>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</si>
  <si>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</si>
  <si>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</si>
  <si>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</si>
  <si>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</si>
  <si>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</si>
  <si>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</si>
  <si>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</si>
  <si>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</si>
  <si>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</si>
  <si>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</si>
  <si>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</si>
  <si>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</si>
  <si>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</si>
  <si>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</si>
  <si>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</si>
  <si>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</si>
  <si>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</si>
  <si>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</si>
  <si>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</si>
  <si>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</si>
  <si>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</si>
  <si>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</si>
  <si>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</si>
  <si>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</si>
  <si>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</si>
  <si>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</si>
  <si>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</si>
  <si>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</si>
  <si>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</si>
  <si>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</si>
  <si>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</si>
  <si>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</si>
  <si>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</si>
  <si>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</si>
  <si>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</si>
  <si>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</si>
  <si>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</si>
  <si>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</si>
  <si>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</si>
  <si>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</si>
  <si>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</si>
  <si>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</si>
  <si>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</si>
  <si>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</si>
  <si>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</si>
  <si>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</si>
  <si>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</si>
  <si>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</si>
  <si>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</si>
  <si>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</si>
  <si>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</si>
  <si>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</si>
  <si>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</si>
  <si>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</si>
  <si>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</si>
  <si>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</si>
  <si>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</si>
  <si>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</si>
  <si>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</si>
  <si>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</si>
  <si>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</si>
  <si>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</si>
  <si>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</si>
  <si>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</si>
  <si>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</si>
  <si>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</si>
  <si>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</si>
  <si>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</si>
  <si>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</si>
  <si>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</si>
  <si>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</si>
  <si>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</si>
  <si>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</si>
  <si>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</si>
  <si>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</si>
  <si>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</si>
  <si>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</si>
  <si>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</si>
  <si>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</si>
  <si>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</si>
  <si>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</si>
  <si>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</si>
  <si>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</si>
  <si>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</si>
  <si>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</si>
  <si>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</si>
  <si>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</si>
  <si>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</si>
  <si>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</si>
  <si>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</si>
  <si>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</si>
  <si>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</si>
  <si>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</si>
  <si>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</si>
  <si>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</si>
  <si>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</si>
  <si>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</si>
  <si>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</si>
  <si>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</si>
  <si>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</si>
  <si>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</si>
  <si>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</si>
  <si>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</si>
  <si>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</si>
  <si>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</si>
  <si>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</si>
  <si>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</si>
  <si>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</si>
  <si>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</si>
  <si>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</si>
  <si>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</si>
  <si>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</si>
  <si>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</si>
  <si>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</si>
  <si>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</si>
  <si>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</si>
  <si>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</si>
  <si>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</si>
  <si>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</si>
  <si>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</si>
  <si>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</si>
  <si>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</si>
  <si>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</si>
  <si>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</si>
  <si>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</si>
  <si>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</si>
  <si>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</si>
  <si>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</si>
  <si>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</si>
  <si>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</si>
  <si>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</si>
  <si>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</si>
  <si>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</si>
  <si>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</si>
  <si>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</si>
  <si>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</si>
  <si>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</si>
  <si>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</si>
  <si>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</si>
  <si>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</si>
  <si>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</si>
  <si>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</si>
  <si>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</si>
  <si>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</si>
  <si>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</si>
  <si>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</si>
  <si>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</si>
  <si>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</si>
  <si>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</si>
  <si>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</si>
  <si>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</si>
  <si>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</si>
  <si>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</si>
  <si>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</si>
  <si>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</si>
  <si>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</si>
  <si>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</si>
  <si>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</si>
  <si>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</si>
  <si>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</si>
  <si>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</si>
  <si>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</si>
  <si>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</si>
  <si>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</si>
  <si>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</si>
  <si>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</si>
  <si>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</si>
  <si>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</si>
  <si>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</si>
  <si>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</si>
  <si>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</si>
  <si>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</si>
  <si>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</si>
  <si>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</si>
  <si>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</si>
  <si>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</si>
  <si>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</si>
  <si>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</si>
  <si>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</si>
  <si>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</si>
  <si>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</si>
  <si>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</si>
  <si>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</si>
  <si>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</si>
  <si>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</si>
  <si>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</si>
  <si>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</si>
  <si>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</si>
  <si>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</si>
  <si>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</si>
  <si>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</si>
  <si>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</si>
  <si>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</si>
  <si>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</si>
  <si>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</si>
  <si>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</si>
  <si>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</si>
  <si>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</si>
  <si>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</si>
  <si>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</si>
  <si>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</si>
  <si>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</si>
  <si>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</si>
  <si>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</si>
  <si>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</si>
  <si>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</si>
  <si>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</si>
  <si>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</si>
  <si>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</si>
  <si>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</si>
  <si>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</si>
  <si>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</si>
  <si>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</si>
  <si>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</si>
  <si>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</si>
  <si>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</si>
  <si>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</si>
  <si>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</si>
  <si>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</si>
  <si>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</si>
  <si>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</si>
  <si>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</si>
  <si>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</si>
  <si>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</si>
  <si>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</si>
  <si>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</si>
  <si>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</si>
  <si>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</si>
  <si>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</si>
  <si>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</si>
  <si>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</si>
  <si>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</si>
  <si>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</si>
  <si>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</si>
  <si>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</si>
  <si>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</si>
  <si>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</si>
  <si>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</si>
  <si>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</si>
  <si>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</si>
  <si>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</si>
  <si>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</si>
  <si>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</si>
  <si>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</si>
  <si>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</si>
  <si>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</si>
  <si>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</si>
  <si>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</si>
  <si>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</si>
  <si>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</si>
  <si>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</si>
  <si>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</si>
  <si>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</si>
  <si>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</si>
  <si>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</si>
  <si>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</si>
  <si>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</si>
  <si>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</si>
  <si>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</si>
  <si>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</si>
  <si>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</si>
  <si>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</si>
  <si>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</si>
  <si>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</si>
  <si>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</si>
  <si>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</si>
  <si>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</si>
  <si>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</si>
  <si>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</si>
  <si>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</si>
  <si>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</si>
  <si>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</si>
  <si>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</si>
  <si>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</si>
  <si>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</si>
  <si>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</si>
  <si>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</si>
  <si>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</si>
  <si>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</si>
  <si>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</si>
  <si>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</si>
  <si>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</si>
  <si>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</si>
  <si>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</si>
  <si>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</si>
  <si>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</si>
  <si>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</si>
  <si>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</si>
  <si>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</si>
  <si>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</si>
  <si>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</si>
  <si>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</si>
  <si>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</si>
  <si>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</si>
  <si>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</si>
  <si>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</si>
  <si>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</si>
  <si>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</si>
  <si>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</si>
  <si>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</si>
  <si>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</si>
  <si>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</si>
  <si>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</si>
  <si>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</si>
  <si>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</si>
  <si>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</si>
  <si>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</si>
  <si>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</si>
  <si>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</si>
  <si>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</si>
  <si>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</si>
  <si>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</si>
  <si>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</si>
  <si>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</si>
  <si>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</si>
  <si>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</si>
  <si>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</si>
  <si>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</si>
  <si>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</si>
  <si>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</si>
  <si>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</si>
  <si>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</si>
  <si>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</si>
  <si>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</si>
  <si>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</si>
  <si>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</si>
  <si>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</si>
  <si>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</si>
  <si>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</si>
  <si>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</si>
  <si>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</si>
  <si>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</si>
  <si>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</si>
  <si>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</si>
  <si>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</si>
  <si>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</si>
  <si>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</si>
  <si>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</si>
  <si>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</si>
  <si>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</si>
  <si>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</si>
  <si>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</si>
  <si>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</si>
  <si>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</si>
  <si>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</si>
  <si>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</si>
  <si>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</si>
  <si>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</si>
  <si>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</si>
  <si>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</si>
  <si>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</si>
  <si>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</si>
  <si>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</si>
  <si>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</si>
  <si>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</si>
  <si>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</si>
  <si>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</si>
  <si>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</si>
  <si>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</si>
  <si>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</si>
  <si>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</si>
  <si>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</si>
  <si>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</si>
  <si>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</si>
  <si>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</si>
  <si>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</si>
  <si>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</si>
  <si>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</si>
  <si>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</si>
  <si>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</si>
  <si>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</si>
  <si>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</si>
  <si>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</si>
  <si>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</si>
  <si>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</si>
  <si>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</si>
  <si>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</si>
  <si>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</si>
  <si>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</si>
  <si>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</si>
  <si>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</si>
  <si>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</si>
  <si>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</si>
  <si>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</si>
  <si>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</si>
  <si>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</si>
  <si>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</si>
  <si>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</si>
  <si>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</si>
  <si>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</si>
  <si>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</si>
  <si>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</si>
  <si>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</si>
  <si>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</si>
  <si>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</si>
  <si>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</si>
  <si>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</si>
  <si>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</si>
  <si>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</si>
  <si>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</si>
  <si>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</si>
  <si>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</si>
  <si>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</si>
  <si>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</si>
  <si>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</si>
  <si>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</si>
  <si>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</si>
  <si>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</si>
  <si>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</si>
  <si>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</si>
  <si>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</si>
  <si>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</si>
  <si>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</si>
  <si>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</si>
  <si>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</si>
  <si>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</si>
  <si>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</si>
  <si>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</si>
  <si>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</si>
  <si>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</si>
  <si>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</si>
  <si>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</si>
  <si>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</si>
  <si>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</si>
  <si>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</si>
  <si>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</si>
  <si>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</si>
  <si>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</si>
  <si>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</si>
  <si>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</si>
  <si>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</si>
  <si>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</si>
  <si>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</si>
  <si>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</si>
  <si>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</si>
  <si>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</si>
  <si>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</si>
  <si>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</si>
  <si>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</si>
  <si>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</si>
  <si>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</si>
  <si>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</si>
  <si>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</si>
  <si>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</si>
  <si>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</si>
  <si>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</si>
  <si>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</si>
  <si>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</si>
  <si>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</si>
  <si>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</si>
  <si>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</si>
  <si>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</si>
  <si>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</si>
  <si>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</si>
  <si>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</si>
  <si>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</si>
  <si>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</si>
  <si>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</si>
  <si>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</si>
  <si>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</si>
  <si>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</si>
  <si>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</si>
  <si>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</si>
  <si>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</si>
  <si>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</si>
  <si>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</si>
  <si>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</si>
  <si>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</si>
  <si>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</si>
  <si>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</si>
  <si>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</si>
  <si>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</si>
  <si>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</si>
  <si>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</si>
  <si>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</si>
  <si>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</si>
  <si>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</si>
  <si>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</si>
  <si>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</si>
  <si>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</si>
  <si>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</si>
  <si>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</si>
  <si>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</si>
  <si>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</si>
  <si>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</si>
  <si>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</si>
  <si>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</si>
  <si>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</si>
  <si>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</si>
  <si>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</si>
  <si>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</si>
  <si>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</si>
  <si>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</si>
  <si>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</si>
  <si>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</si>
  <si>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</si>
  <si>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</si>
  <si>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</si>
  <si>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</si>
  <si>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</si>
  <si>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</si>
  <si>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</si>
  <si>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</si>
  <si>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</si>
  <si>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</si>
  <si>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</si>
  <si>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</si>
  <si>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</si>
  <si>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</si>
  <si>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</si>
  <si>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</si>
  <si>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</si>
  <si>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</si>
  <si>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</si>
  <si>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</si>
  <si>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</si>
  <si>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</si>
  <si>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</si>
  <si>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</si>
  <si>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</si>
  <si>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</si>
  <si>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</si>
  <si>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</si>
  <si>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</si>
  <si>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</si>
  <si>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</si>
  <si>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</si>
  <si>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</si>
  <si>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</si>
  <si>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</si>
  <si>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</si>
  <si>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</si>
  <si>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</si>
  <si>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</si>
  <si>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</si>
  <si>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</si>
  <si>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</si>
  <si>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</si>
  <si>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</si>
  <si>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</si>
  <si>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</si>
  <si>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</si>
  <si>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</si>
  <si>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</si>
  <si>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</si>
  <si>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</si>
  <si>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</si>
  <si>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</si>
  <si>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</si>
  <si>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</si>
  <si>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</si>
  <si>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</si>
  <si>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</si>
  <si>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</si>
  <si>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</si>
  <si>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</si>
  <si>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</si>
  <si>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</si>
  <si>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</si>
  <si>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</si>
  <si>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</si>
  <si>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</si>
  <si>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</si>
  <si>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</si>
  <si>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</si>
  <si>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</si>
  <si>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</si>
  <si>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</si>
  <si>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</si>
  <si>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</si>
  <si>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</si>
  <si>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</si>
  <si>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</si>
  <si>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</si>
  <si>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</si>
  <si>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</si>
  <si>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</si>
  <si>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</si>
  <si>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</si>
  <si>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</si>
  <si>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</si>
  <si>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</si>
  <si>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</si>
  <si>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</si>
  <si>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</si>
  <si>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</si>
  <si>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</si>
  <si>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</si>
  <si>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</si>
  <si>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</si>
  <si>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</si>
  <si>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</si>
  <si>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</si>
  <si>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</si>
  <si>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</si>
  <si>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</si>
  <si>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</si>
  <si>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</si>
  <si>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</si>
  <si>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</si>
  <si>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</si>
  <si>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</si>
  <si>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</si>
  <si>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</si>
  <si>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</si>
  <si>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</si>
  <si>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</si>
  <si>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</si>
  <si>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</si>
  <si>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</si>
  <si>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</si>
  <si>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</si>
  <si>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</si>
  <si>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</si>
  <si>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</si>
  <si>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</si>
  <si>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</si>
  <si>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</si>
  <si>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</si>
  <si>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</si>
  <si>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</si>
  <si>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</si>
  <si>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</si>
  <si>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</si>
  <si>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</si>
  <si>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</si>
  <si>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</si>
  <si>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</si>
  <si>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</si>
  <si>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</si>
  <si>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</si>
  <si>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</si>
  <si>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</si>
  <si>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</si>
  <si>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</si>
  <si>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</si>
  <si>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</si>
  <si>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</si>
  <si>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</si>
  <si>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</si>
  <si>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</si>
  <si>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</si>
  <si>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</si>
  <si>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</si>
  <si>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</si>
  <si>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</si>
  <si>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</si>
  <si>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</si>
  <si>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</si>
  <si>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</si>
  <si>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</si>
  <si>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</si>
  <si>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</si>
  <si>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</si>
  <si>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</si>
  <si>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</si>
  <si>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</si>
  <si>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</si>
  <si>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</si>
  <si>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</si>
  <si>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</si>
  <si>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</si>
  <si>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</si>
  <si>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</si>
  <si>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</si>
  <si>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</si>
  <si>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</si>
  <si>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</si>
  <si>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</si>
  <si>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</si>
  <si>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</si>
  <si>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</si>
  <si>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</si>
  <si>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</si>
  <si>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</si>
  <si>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</si>
  <si>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</si>
  <si>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</si>
  <si>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</si>
  <si>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</si>
  <si>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</si>
  <si>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</si>
  <si>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</si>
  <si>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</si>
  <si>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</si>
  <si>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</si>
  <si>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</si>
  <si>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</si>
  <si>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</si>
  <si>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</si>
  <si>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</si>
  <si>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</si>
  <si>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</si>
  <si>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</si>
  <si>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</si>
  <si>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</si>
  <si>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</si>
  <si>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</si>
  <si>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</si>
  <si>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</si>
  <si>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</si>
  <si>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</si>
  <si>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</si>
  <si>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</si>
  <si>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</si>
  <si>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</si>
  <si>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</si>
  <si>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</si>
  <si>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</si>
  <si>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</si>
  <si>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</si>
  <si>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</si>
  <si>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</si>
  <si>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</si>
  <si>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</si>
  <si>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</si>
  <si>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</si>
  <si>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</si>
  <si>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</si>
  <si>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</si>
  <si>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</si>
  <si>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</si>
  <si>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</si>
  <si>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</si>
  <si>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</si>
  <si>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</si>
  <si>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</si>
  <si>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</si>
  <si>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</si>
  <si>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</si>
  <si>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</si>
  <si>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</si>
  <si>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</si>
  <si>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</si>
  <si>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</si>
  <si>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</si>
  <si>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</si>
  <si>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</si>
  <si>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</si>
  <si>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</si>
  <si>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</si>
  <si>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</si>
  <si>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</si>
  <si>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</si>
  <si>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</si>
  <si>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</si>
  <si>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</si>
  <si>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</si>
  <si>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</si>
  <si>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</si>
  <si>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</si>
  <si>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</si>
  <si>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</si>
  <si>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</si>
  <si>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</si>
  <si>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</si>
  <si>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</si>
  <si>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</si>
  <si>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</si>
  <si>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</si>
  <si>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</si>
  <si>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</si>
  <si>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</si>
  <si>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</si>
  <si>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</si>
  <si>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</si>
  <si>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</si>
  <si>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</si>
  <si>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</si>
  <si>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</si>
  <si>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</si>
  <si>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</si>
  <si>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</si>
  <si>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</si>
  <si>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</si>
  <si>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</si>
  <si>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</si>
  <si>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</si>
  <si>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</si>
  <si>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</si>
  <si>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</si>
  <si>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</si>
  <si>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</si>
  <si>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</si>
  <si>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</si>
  <si>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</si>
  <si>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</si>
  <si>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</si>
  <si>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</si>
  <si>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</si>
  <si>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</si>
  <si>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</si>
  <si>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</si>
  <si>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</si>
  <si>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</si>
  <si>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</si>
  <si>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</si>
  <si>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</si>
  <si>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</si>
  <si>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</si>
  <si>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</si>
  <si>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</si>
  <si>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</si>
  <si>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</si>
  <si>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</si>
  <si>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</si>
  <si>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</si>
  <si>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</si>
  <si>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</si>
  <si>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</si>
  <si>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</si>
  <si>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</si>
  <si>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</si>
  <si>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</si>
  <si>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</si>
  <si>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</si>
  <si>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</si>
  <si>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</si>
  <si>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</si>
  <si>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</si>
  <si>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</si>
  <si>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</si>
  <si>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</si>
  <si>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</si>
  <si>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</si>
  <si>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</si>
  <si>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</si>
  <si>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</si>
  <si>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</si>
  <si>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</si>
  <si>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</si>
  <si>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</si>
  <si>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</si>
  <si>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</si>
  <si>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</si>
  <si>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</si>
  <si>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</si>
  <si>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</si>
  <si>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</si>
  <si>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</si>
  <si>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</si>
  <si>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</si>
  <si>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</si>
  <si>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</si>
  <si>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</si>
  <si>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</si>
  <si>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</si>
  <si>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</si>
  <si>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</si>
  <si>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</si>
  <si>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</si>
  <si>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</si>
  <si>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</si>
  <si>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</si>
  <si>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</si>
  <si>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</si>
  <si>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</si>
  <si>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</si>
  <si>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</si>
  <si>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</si>
  <si>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</si>
  <si>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</si>
  <si>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</si>
  <si>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</si>
  <si>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</si>
  <si>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</si>
  <si>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</si>
  <si>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</si>
  <si>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</si>
  <si>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</si>
  <si>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</si>
  <si>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</si>
  <si>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</si>
  <si>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</si>
  <si>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</si>
  <si>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</si>
  <si>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</si>
  <si>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</si>
  <si>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</si>
  <si>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</si>
  <si>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</si>
  <si>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</si>
  <si>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</si>
  <si>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</si>
  <si>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</si>
  <si>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</si>
  <si>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</si>
  <si>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</si>
  <si>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</si>
  <si>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</si>
  <si>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</si>
  <si>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</si>
  <si>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</si>
  <si>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</si>
  <si>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</si>
  <si>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</si>
  <si>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</si>
  <si>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</si>
  <si>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</si>
  <si>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</si>
  <si>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</si>
  <si>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</si>
  <si>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</si>
  <si>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</si>
  <si>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</si>
  <si>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</si>
  <si>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</si>
  <si>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</si>
  <si>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</si>
  <si>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</si>
  <si>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</si>
  <si>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</si>
  <si>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</si>
  <si>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</si>
  <si>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</si>
  <si>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</si>
  <si>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</si>
  <si>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</si>
  <si>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</si>
  <si>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</si>
  <si>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</si>
  <si>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</si>
  <si>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</si>
  <si>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</si>
  <si>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</si>
  <si>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</si>
  <si>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</si>
  <si>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</si>
  <si>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</si>
  <si>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</si>
  <si>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</si>
  <si>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</si>
  <si>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</si>
  <si>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</si>
  <si>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</si>
  <si>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</si>
  <si>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</si>
  <si>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</si>
  <si>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</si>
  <si>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</si>
  <si>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</si>
  <si>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</si>
  <si>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</si>
  <si>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</si>
  <si>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</si>
  <si>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</si>
  <si>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</si>
  <si>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</si>
  <si>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</si>
  <si>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</si>
  <si>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</si>
  <si>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</si>
  <si>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</si>
  <si>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</si>
  <si>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</si>
  <si>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</si>
  <si>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</si>
  <si>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</si>
  <si>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</si>
  <si>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</si>
  <si>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</si>
  <si>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</si>
  <si>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</si>
  <si>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</si>
  <si>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</si>
  <si>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</si>
  <si>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</si>
  <si>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</si>
  <si>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</si>
  <si>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</si>
  <si>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</si>
  <si>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</si>
  <si>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</si>
  <si>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</si>
  <si>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</si>
  <si>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</si>
  <si>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</si>
  <si>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</si>
  <si>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</si>
  <si>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</si>
  <si>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</si>
  <si>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</si>
  <si>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</si>
  <si>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</si>
  <si>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</si>
  <si>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</si>
  <si>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</si>
  <si>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</si>
  <si>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</si>
  <si>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</si>
  <si>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</si>
  <si>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</si>
  <si>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</si>
  <si>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</si>
  <si>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</si>
  <si>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</si>
  <si>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</si>
  <si>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</si>
  <si>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</si>
  <si>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</si>
  <si>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</si>
  <si>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</si>
  <si>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</si>
  <si>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</si>
  <si>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</si>
  <si>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</si>
  <si>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</si>
  <si>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</si>
  <si>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</si>
  <si>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</si>
  <si>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</si>
  <si>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</si>
  <si>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</si>
  <si>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</si>
  <si>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</si>
  <si>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</si>
  <si>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</si>
  <si>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</si>
  <si>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</si>
  <si>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</si>
  <si>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</si>
  <si>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</si>
  <si>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</si>
  <si>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</si>
  <si>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</si>
  <si>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</si>
  <si>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</si>
  <si>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</si>
  <si>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</si>
  <si>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</si>
  <si>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</si>
  <si>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</si>
  <si>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</si>
  <si>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</si>
  <si>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</si>
  <si>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</si>
  <si>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</si>
  <si>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</si>
  <si>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</si>
  <si>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</si>
  <si>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</si>
  <si>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</si>
  <si>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</si>
  <si>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</si>
  <si>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</si>
  <si>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</si>
  <si>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</si>
  <si>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</si>
  <si>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</si>
  <si>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</si>
  <si>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</si>
  <si>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</si>
  <si>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</si>
  <si>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</si>
  <si>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</si>
  <si>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</si>
  <si>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</si>
  <si>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</si>
  <si>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</si>
  <si>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</si>
  <si>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</si>
  <si>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</si>
  <si>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</si>
  <si>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</si>
  <si>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</si>
  <si>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</si>
  <si>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</si>
  <si>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</si>
  <si>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</si>
  <si>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</si>
  <si>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</si>
  <si>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</si>
  <si>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</si>
  <si>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</si>
  <si>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</si>
  <si>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</si>
  <si>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</si>
  <si>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</si>
  <si>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</si>
  <si>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</si>
  <si>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</si>
  <si>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</si>
  <si>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</si>
  <si>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</si>
  <si>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</si>
  <si>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</si>
  <si>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</si>
  <si>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</si>
  <si>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</si>
  <si>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</si>
  <si>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</si>
  <si>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</si>
  <si>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</si>
  <si>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</si>
  <si>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</si>
  <si>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</si>
  <si>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</si>
  <si>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</si>
  <si>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</si>
  <si>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</si>
  <si>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</si>
  <si>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</si>
  <si>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</si>
  <si>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</si>
  <si>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</si>
  <si>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</si>
  <si>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</si>
  <si>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</si>
  <si>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</si>
  <si>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</si>
  <si>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</si>
  <si>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</si>
  <si>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</si>
  <si>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</si>
  <si>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</si>
  <si>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</si>
  <si>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</si>
  <si>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</si>
  <si>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</si>
  <si>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</si>
  <si>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</si>
  <si>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</si>
  <si>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</si>
  <si>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</si>
  <si>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</si>
  <si>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</si>
  <si>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</si>
  <si>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</si>
  <si>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</si>
  <si>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</si>
  <si>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</si>
  <si>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</si>
  <si>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</si>
  <si>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</si>
  <si>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</si>
  <si>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</si>
  <si>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</si>
  <si>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</si>
  <si>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</si>
  <si>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</si>
  <si>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</si>
  <si>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</si>
  <si>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</si>
  <si>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</si>
  <si>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</si>
  <si>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</si>
  <si>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</si>
  <si>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</si>
  <si>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</si>
  <si>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</si>
  <si>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</si>
  <si>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</si>
  <si>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</si>
  <si>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</si>
  <si>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</si>
  <si>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</si>
  <si>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</si>
  <si>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</si>
  <si>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</si>
  <si>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</si>
  <si>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</si>
  <si>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</si>
  <si>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</si>
  <si>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</si>
  <si>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</si>
  <si>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</si>
  <si>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</si>
  <si>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</si>
  <si>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</si>
  <si>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</si>
  <si>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</si>
  <si>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</si>
  <si>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</si>
  <si>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</si>
  <si>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</si>
  <si>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</si>
  <si>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</si>
  <si>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</si>
  <si>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</si>
  <si>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</si>
  <si>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</si>
  <si>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</si>
  <si>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</si>
  <si>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</si>
  <si>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</si>
  <si>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</si>
  <si>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</si>
  <si>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</si>
  <si>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</si>
  <si>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</si>
  <si>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</si>
  <si>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</si>
  <si>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</si>
  <si>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</si>
  <si>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</si>
  <si>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</si>
  <si>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</si>
  <si>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</si>
  <si>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</si>
  <si>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</si>
  <si>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</si>
  <si>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</si>
  <si>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</si>
  <si>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</si>
  <si>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</si>
  <si>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</si>
  <si>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</si>
  <si>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</si>
  <si>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</si>
  <si>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</si>
  <si>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</si>
  <si>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</si>
  <si>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</si>
  <si>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</si>
  <si>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</si>
  <si>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</si>
  <si>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</si>
  <si>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</si>
  <si>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</si>
  <si>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</si>
  <si>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</si>
  <si>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</si>
  <si>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</si>
  <si>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</si>
  <si>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</si>
  <si>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</si>
  <si>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</si>
  <si>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</si>
  <si>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</si>
  <si>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</si>
  <si>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</si>
  <si>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</si>
  <si>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</si>
  <si>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</si>
  <si>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</si>
  <si>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</si>
  <si>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</si>
  <si>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</si>
  <si>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</si>
  <si>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</si>
  <si>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</si>
  <si>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</si>
  <si>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</si>
  <si>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</si>
  <si>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</si>
  <si>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</si>
  <si>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</si>
  <si>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</si>
  <si>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</si>
  <si>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</si>
  <si>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</si>
  <si>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</si>
  <si>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</si>
  <si>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</si>
  <si>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</si>
  <si>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</si>
  <si>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</si>
  <si>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</si>
  <si>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</si>
  <si>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</si>
  <si>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</si>
  <si>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</si>
  <si>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</si>
  <si>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</si>
  <si>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</si>
  <si>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</si>
  <si>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</si>
  <si>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</si>
  <si>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</si>
  <si>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</si>
  <si>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</si>
  <si>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</si>
  <si>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</si>
  <si>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</si>
  <si>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</si>
  <si>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</si>
  <si>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</si>
  <si>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</si>
  <si>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</si>
  <si>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</si>
  <si>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</si>
  <si>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</si>
  <si>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</si>
  <si>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</si>
  <si>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</si>
  <si>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</si>
  <si>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</si>
  <si>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</si>
  <si>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</si>
  <si>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</si>
  <si>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</si>
  <si>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</si>
  <si>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</si>
  <si>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</si>
  <si>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</si>
  <si>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</si>
  <si>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</si>
  <si>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</si>
  <si>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</si>
  <si>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</si>
  <si>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</si>
  <si>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</si>
  <si>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</si>
  <si>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</si>
  <si>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</si>
  <si>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</si>
  <si>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</si>
  <si>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</si>
  <si>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</si>
  <si>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</si>
  <si>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</si>
  <si>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</si>
  <si>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</si>
  <si>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</si>
  <si>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</si>
  <si>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</si>
  <si>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</si>
  <si>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</si>
  <si>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</si>
  <si>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</si>
  <si>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</si>
  <si>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</si>
  <si>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</si>
  <si>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</si>
  <si>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</si>
  <si>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</si>
  <si>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</si>
  <si>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</si>
  <si>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</si>
  <si>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</si>
  <si>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</si>
  <si>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</si>
  <si>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</si>
  <si>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</si>
  <si>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</si>
  <si>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</si>
  <si>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</si>
  <si>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</si>
  <si>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</si>
  <si>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</si>
  <si>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</si>
  <si>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</si>
  <si>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</si>
  <si>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</si>
  <si>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</si>
  <si>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</si>
  <si>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</si>
  <si>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</si>
  <si>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</si>
  <si>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</si>
  <si>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</si>
  <si>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</si>
  <si>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</si>
  <si>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</si>
  <si>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</si>
  <si>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</si>
  <si>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</si>
  <si>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</si>
  <si>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</si>
  <si>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</si>
  <si>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</si>
  <si>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</si>
  <si>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</si>
  <si>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</si>
  <si>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</si>
  <si>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</si>
  <si>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</si>
  <si>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</si>
  <si>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</si>
  <si>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</si>
  <si>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</si>
  <si>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</si>
  <si>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</si>
  <si>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</si>
  <si>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</si>
  <si>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</si>
  <si>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</si>
  <si>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</si>
  <si>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</si>
  <si>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</si>
  <si>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</si>
  <si>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</si>
  <si>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</si>
  <si>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</si>
  <si>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</si>
  <si>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</si>
  <si>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</si>
  <si>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</si>
  <si>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</si>
  <si>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</si>
  <si>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</si>
  <si>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</si>
  <si>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</si>
  <si>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</si>
  <si>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</si>
  <si>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</si>
  <si>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</si>
  <si>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</si>
  <si>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</si>
  <si>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</si>
  <si>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</si>
  <si>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</si>
  <si>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</si>
  <si>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</si>
  <si>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</si>
  <si>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</si>
  <si>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</si>
  <si>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</si>
  <si>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</si>
  <si>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</si>
  <si>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</si>
  <si>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</si>
  <si>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</si>
  <si>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</si>
  <si>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</si>
  <si>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</si>
  <si>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</si>
  <si>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</si>
  <si>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</si>
  <si>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</si>
  <si>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</si>
  <si>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</si>
  <si>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</si>
  <si>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</si>
  <si>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</si>
  <si>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</si>
  <si>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</si>
  <si>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</si>
  <si>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</si>
  <si>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</si>
  <si>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</si>
  <si>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</si>
  <si>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</si>
  <si>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</si>
  <si>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</si>
  <si>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</si>
  <si>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</si>
  <si>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</si>
  <si>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</si>
  <si>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</si>
  <si>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</si>
  <si>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</si>
  <si>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</si>
  <si>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</si>
  <si>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</si>
  <si>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</si>
  <si>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</si>
  <si>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</si>
  <si>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</si>
  <si>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</si>
  <si>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</si>
  <si>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</si>
  <si>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</si>
  <si>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</si>
  <si>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</si>
  <si>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</si>
  <si>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</si>
  <si>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</si>
  <si>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</si>
  <si>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</si>
  <si>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</si>
  <si>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</si>
  <si>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</si>
  <si>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</si>
  <si>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</si>
  <si>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</si>
  <si>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</si>
  <si>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</si>
  <si>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</si>
  <si>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</si>
  <si>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</si>
  <si>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</si>
  <si>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</si>
  <si>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</si>
  <si>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</si>
  <si>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</si>
  <si>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</si>
  <si>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</si>
  <si>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</si>
  <si>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</si>
  <si>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</si>
  <si>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</si>
  <si>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</si>
  <si>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</si>
  <si>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</si>
  <si>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</si>
  <si>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</si>
  <si>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</si>
  <si>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</si>
  <si>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</si>
  <si>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</si>
  <si>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</si>
  <si>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</si>
  <si>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</si>
  <si>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</si>
  <si>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</si>
  <si>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</si>
  <si>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</si>
  <si>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</si>
  <si>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</si>
  <si>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</si>
  <si>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</si>
  <si>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</si>
  <si>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</si>
  <si>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</si>
  <si>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</si>
  <si>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</si>
  <si>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</si>
  <si>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</si>
  <si>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</si>
  <si>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</si>
  <si>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</si>
  <si>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</si>
  <si>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</si>
  <si>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</si>
  <si>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</si>
  <si>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</si>
  <si>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</si>
  <si>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</si>
  <si>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</si>
  <si>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</si>
  <si>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</si>
  <si>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</si>
  <si>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</si>
  <si>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</si>
  <si>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</si>
  <si>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</si>
  <si>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</si>
  <si>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</si>
  <si>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</si>
  <si>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</si>
  <si>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</si>
  <si>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</si>
  <si>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</si>
  <si>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</si>
  <si>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</si>
  <si>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</si>
  <si>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</si>
  <si>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</si>
  <si>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</si>
  <si>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</si>
  <si>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</si>
  <si>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</si>
  <si>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</si>
  <si>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</si>
  <si>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</si>
  <si>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</si>
  <si>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</si>
  <si>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</si>
  <si>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</si>
  <si>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</si>
  <si>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</si>
  <si>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</si>
  <si>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</si>
  <si>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</si>
  <si>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</si>
  <si>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</si>
  <si>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</si>
  <si>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</si>
  <si>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</si>
  <si>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</si>
  <si>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</si>
  <si>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</si>
  <si>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</si>
  <si>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</si>
  <si>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</si>
  <si>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</si>
  <si>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</si>
  <si>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</si>
  <si>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</si>
  <si>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</si>
  <si>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</si>
  <si>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</si>
  <si>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</si>
  <si>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</si>
  <si>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</si>
  <si>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</si>
  <si>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</si>
  <si>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</si>
  <si>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</si>
  <si>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</si>
  <si>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</si>
  <si>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</si>
  <si>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</si>
  <si>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</si>
  <si>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</si>
  <si>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</si>
  <si>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</si>
  <si>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</si>
  <si>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</si>
  <si>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</si>
  <si>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</si>
  <si>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</si>
  <si>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</si>
  <si>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</si>
  <si>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</si>
  <si>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</si>
  <si>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</si>
  <si>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</si>
  <si>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</si>
  <si>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</si>
  <si>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</si>
  <si>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</si>
  <si>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</si>
  <si>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</si>
  <si>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</si>
  <si>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</si>
  <si>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</si>
  <si>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</si>
  <si>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</si>
  <si>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</si>
  <si>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</si>
  <si>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</si>
  <si>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</si>
  <si>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</si>
  <si>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</si>
  <si>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</si>
  <si>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</si>
  <si>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</si>
  <si>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</si>
  <si>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</si>
  <si>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</si>
  <si>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</si>
  <si>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</si>
  <si>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</si>
  <si>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</si>
  <si>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</si>
  <si>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</si>
  <si>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</si>
  <si>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</si>
  <si>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</si>
  <si>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</si>
  <si>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</si>
  <si>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</si>
  <si>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</si>
  <si>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</si>
  <si>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</si>
  <si>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</si>
  <si>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</si>
  <si>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</si>
  <si>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</si>
  <si>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</si>
  <si>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</si>
  <si>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</si>
  <si>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</si>
  <si>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</si>
  <si>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</si>
  <si>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</si>
  <si>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</si>
  <si>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</si>
  <si>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</si>
  <si>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</si>
  <si>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</si>
  <si>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</si>
  <si>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</si>
  <si>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</si>
  <si>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</si>
  <si>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</si>
  <si>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</si>
  <si>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</si>
  <si>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</si>
  <si>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</si>
  <si>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</si>
  <si>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</si>
  <si>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</si>
  <si>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</si>
  <si>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</si>
  <si>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</si>
  <si>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</si>
  <si>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</si>
  <si>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</si>
  <si>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</si>
  <si>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</si>
  <si>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</si>
  <si>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</si>
  <si>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</si>
  <si>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</si>
  <si>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</si>
  <si>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</si>
  <si>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</si>
  <si>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</si>
  <si>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</si>
  <si>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</si>
  <si>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</si>
  <si>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</si>
  <si>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</si>
  <si>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</si>
  <si>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</si>
  <si>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</si>
  <si>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</si>
  <si>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</si>
  <si>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</si>
  <si>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</si>
  <si>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</si>
  <si>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</si>
  <si>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</si>
  <si>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</si>
  <si>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</si>
  <si>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</si>
  <si>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</si>
  <si>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</si>
  <si>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</si>
  <si>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</si>
  <si>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</si>
  <si>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</si>
  <si>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</si>
  <si>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</si>
  <si>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</si>
  <si>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</si>
  <si>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</si>
  <si>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</si>
  <si>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</si>
  <si>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</si>
  <si>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</si>
  <si>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</si>
  <si>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</si>
  <si>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</si>
  <si>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</si>
  <si>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</si>
  <si>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</si>
  <si>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</si>
  <si>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</si>
  <si>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</si>
  <si>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</si>
  <si>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</si>
  <si>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</si>
  <si>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</si>
  <si>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</si>
  <si>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</si>
  <si>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</si>
  <si>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</si>
  <si>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</si>
  <si>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</si>
  <si>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</si>
  <si>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</si>
  <si>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</si>
  <si>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</si>
  <si>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</si>
  <si>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</si>
  <si>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</si>
  <si>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</si>
  <si>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</si>
  <si>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</si>
  <si>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</si>
  <si>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</si>
  <si>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</si>
  <si>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</si>
  <si>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</si>
  <si>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</si>
  <si>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</si>
  <si>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</si>
  <si>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</si>
  <si>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</si>
  <si>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</si>
  <si>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</si>
  <si>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</si>
  <si>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</si>
  <si>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</si>
  <si>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</si>
  <si>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</si>
  <si>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</si>
  <si>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</si>
  <si>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</si>
  <si>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</si>
  <si>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</si>
  <si>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</si>
  <si>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</si>
  <si>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</si>
  <si>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</si>
  <si>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</si>
  <si>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</si>
  <si>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</si>
  <si>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</si>
  <si>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</si>
  <si>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</si>
  <si>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</si>
  <si>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</si>
  <si>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</si>
  <si>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</si>
  <si>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</si>
  <si>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</si>
  <si>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</si>
  <si>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</si>
  <si>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</si>
  <si>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</si>
  <si>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</si>
  <si>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</si>
  <si>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</si>
  <si>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</si>
  <si>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</si>
  <si>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</si>
  <si>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</si>
  <si>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</si>
  <si>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</si>
  <si>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</si>
  <si>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</si>
  <si>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</si>
  <si>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</si>
  <si>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</si>
  <si>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</si>
  <si>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</si>
  <si>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</si>
  <si>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</si>
  <si>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</si>
  <si>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</si>
  <si>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</si>
  <si>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</si>
  <si>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</si>
  <si>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</si>
  <si>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</si>
  <si>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</si>
  <si>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</si>
  <si>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</si>
  <si>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</si>
  <si>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</si>
  <si>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</si>
  <si>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</si>
  <si>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</si>
  <si>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</si>
  <si>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</si>
  <si>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</si>
  <si>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</si>
  <si>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</si>
  <si>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</si>
  <si>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</si>
  <si>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</si>
  <si>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</si>
  <si>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</si>
  <si>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</si>
  <si>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</si>
  <si>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</si>
  <si>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</si>
  <si>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</si>
  <si>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</si>
  <si>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</si>
  <si>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</si>
  <si>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</si>
  <si>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</si>
  <si>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</si>
  <si>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</si>
  <si>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</si>
  <si>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</si>
  <si>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</si>
  <si>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</si>
  <si>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</si>
  <si>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</si>
  <si>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</si>
  <si>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</si>
  <si>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</si>
  <si>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</si>
  <si>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</si>
  <si>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</si>
  <si>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</si>
  <si>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</si>
  <si>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</si>
  <si>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</si>
  <si>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</si>
  <si>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</si>
  <si>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</si>
  <si>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</si>
  <si>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</si>
  <si>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</si>
  <si>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</si>
  <si>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</si>
  <si>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</si>
  <si>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</si>
  <si>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</si>
  <si>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</si>
  <si>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</si>
  <si>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</si>
  <si>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</si>
  <si>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</si>
  <si>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</si>
  <si>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</si>
  <si>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</si>
  <si>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</si>
  <si>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</si>
  <si>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</si>
  <si>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</si>
  <si>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</si>
  <si>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</si>
  <si>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</si>
  <si>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</si>
  <si>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</si>
  <si>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</si>
  <si>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</si>
  <si>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</si>
  <si>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</si>
  <si>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</si>
  <si>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</si>
  <si>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</si>
  <si>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</si>
  <si>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</si>
  <si>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</si>
  <si>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</si>
  <si>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</si>
  <si>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</si>
  <si>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</si>
  <si>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</si>
  <si>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</si>
  <si>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</si>
  <si>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</si>
  <si>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</si>
  <si>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</si>
  <si>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</si>
  <si>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</si>
  <si>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</si>
  <si>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</si>
  <si>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</si>
  <si>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</si>
  <si>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</si>
  <si>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</si>
  <si>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</si>
  <si>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</si>
  <si>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</si>
  <si>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</si>
  <si>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</si>
  <si>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</si>
  <si>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</si>
  <si>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</si>
  <si>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</si>
  <si>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</si>
  <si>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</si>
  <si>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</si>
  <si>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</si>
  <si>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</si>
  <si>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</si>
  <si>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</si>
  <si>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</si>
  <si>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</si>
  <si>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</si>
  <si>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</si>
  <si>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</si>
  <si>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</si>
  <si>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</si>
  <si>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</si>
  <si>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</si>
  <si>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</si>
  <si>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</si>
  <si>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</si>
  <si>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</si>
  <si>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</si>
  <si>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</si>
  <si>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</si>
  <si>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</si>
  <si>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</si>
  <si>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</si>
  <si>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</si>
  <si>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</si>
  <si>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</si>
  <si>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</si>
  <si>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</si>
  <si>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</si>
  <si>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</si>
  <si>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</si>
  <si>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</si>
  <si>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</si>
  <si>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</si>
  <si>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</si>
  <si>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</si>
  <si>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</si>
  <si>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</si>
  <si>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</si>
  <si>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</si>
  <si>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</si>
  <si>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</si>
  <si>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</si>
  <si>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</si>
  <si>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</si>
  <si>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</si>
  <si>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</si>
  <si>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</si>
  <si>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</si>
  <si>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</si>
  <si>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</si>
  <si>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</si>
  <si>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</si>
  <si>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</si>
  <si>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</si>
  <si>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</si>
  <si>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</si>
  <si>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</si>
  <si>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</si>
  <si>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</si>
  <si>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</si>
  <si>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</si>
  <si>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</si>
  <si>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</si>
  <si>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</si>
  <si>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</si>
  <si>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</si>
  <si>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</si>
  <si>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</si>
  <si>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</si>
  <si>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</si>
  <si>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</si>
  <si>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</si>
  <si>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</si>
  <si>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</si>
  <si>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</si>
  <si>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</si>
  <si>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</si>
  <si>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</si>
  <si>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</si>
  <si>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</si>
  <si>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</si>
  <si>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</si>
  <si>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</si>
  <si>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</si>
  <si>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</si>
  <si>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</si>
  <si>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</si>
  <si>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</si>
  <si>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</si>
  <si>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</si>
  <si>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</si>
  <si>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</si>
  <si>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</si>
  <si>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</si>
  <si>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</si>
  <si>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</si>
  <si>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</si>
  <si>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</si>
  <si>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</si>
  <si>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</si>
  <si>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</si>
  <si>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</si>
  <si>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</si>
  <si>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</si>
  <si>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</si>
  <si>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</si>
  <si>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</si>
  <si>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</si>
  <si>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</si>
  <si>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</si>
  <si>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</si>
  <si>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</si>
  <si>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</si>
  <si>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</si>
  <si>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</si>
  <si>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</si>
  <si>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</si>
  <si>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</si>
  <si>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</si>
  <si>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</si>
  <si>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</si>
  <si>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</si>
  <si>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</si>
  <si>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</si>
  <si>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</si>
  <si>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</si>
  <si>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</si>
  <si>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</si>
  <si>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</si>
  <si>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</si>
  <si>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</si>
  <si>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</si>
  <si>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</si>
  <si>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</si>
  <si>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</si>
  <si>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</si>
  <si>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</si>
  <si>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</si>
  <si>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</si>
  <si>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</si>
  <si>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</si>
  <si>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</si>
  <si>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</si>
  <si>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</si>
  <si>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</si>
  <si>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</si>
  <si>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</si>
  <si>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</si>
  <si>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</si>
  <si>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</si>
  <si>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</si>
  <si>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</si>
  <si>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</si>
  <si>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</si>
  <si>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</si>
  <si>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</si>
  <si>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</si>
  <si>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</si>
  <si>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</si>
  <si>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</si>
  <si>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</si>
  <si>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</si>
  <si>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</si>
  <si>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</si>
  <si>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</si>
  <si>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</si>
  <si>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</si>
  <si>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</si>
  <si>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</si>
  <si>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</si>
  <si>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</si>
  <si>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</si>
  <si>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</si>
  <si>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</si>
  <si>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</si>
  <si>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</si>
  <si>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</si>
  <si>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</si>
  <si>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</si>
  <si>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</si>
  <si>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</si>
  <si>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</si>
  <si>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</si>
  <si>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</si>
  <si>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</si>
  <si>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</si>
  <si>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</si>
  <si>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</si>
  <si>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</si>
  <si>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</si>
  <si>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</si>
  <si>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</si>
  <si>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</si>
  <si>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</si>
  <si>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</si>
  <si>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</si>
  <si>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</si>
  <si>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</si>
  <si>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</si>
  <si>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</si>
  <si>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</si>
  <si>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</si>
  <si>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</si>
  <si>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</si>
  <si>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</si>
  <si>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</si>
  <si>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</si>
  <si>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</si>
  <si>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</si>
  <si>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</si>
  <si>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</si>
  <si>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</si>
  <si>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</si>
  <si>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</si>
  <si>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</si>
  <si>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</si>
  <si>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</si>
  <si>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</si>
  <si>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</si>
  <si>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</si>
  <si>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</si>
  <si>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</si>
  <si>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</si>
  <si>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</si>
  <si>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</si>
  <si>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</si>
  <si>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</si>
  <si>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</si>
  <si>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</si>
  <si>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</si>
  <si>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</si>
  <si>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</si>
  <si>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</si>
  <si>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</si>
  <si>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</si>
  <si>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</si>
  <si>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</si>
  <si>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</si>
  <si>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</si>
  <si>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</si>
  <si>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</si>
  <si>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</si>
  <si>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</si>
  <si>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</si>
  <si>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</si>
  <si>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</si>
  <si>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</si>
  <si>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</si>
  <si>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</si>
  <si>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</si>
  <si>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</si>
  <si>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</si>
  <si>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</si>
  <si>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</si>
  <si>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</si>
  <si>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</si>
  <si>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</si>
  <si>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</si>
  <si>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</si>
  <si>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</si>
  <si>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</si>
  <si>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</si>
  <si>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</si>
  <si>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</si>
  <si>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</si>
  <si>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</si>
  <si>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</si>
  <si>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</si>
  <si>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</si>
  <si>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</si>
  <si>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</si>
  <si>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</si>
  <si>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</si>
  <si>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</si>
  <si>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</si>
  <si>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</si>
  <si>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</si>
  <si>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</si>
  <si>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</si>
  <si>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</si>
  <si>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</si>
  <si>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</si>
  <si>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</si>
  <si>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</si>
  <si>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</si>
  <si>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</si>
  <si>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</si>
  <si>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</si>
  <si>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</si>
  <si>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</si>
  <si>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</si>
  <si>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</si>
  <si>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</si>
  <si>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</si>
  <si>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</si>
  <si>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</si>
  <si>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</si>
  <si>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</si>
  <si>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</si>
  <si>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</si>
  <si>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</si>
  <si>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</si>
  <si>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</si>
  <si>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</si>
  <si>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</si>
  <si>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</si>
  <si>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</si>
  <si>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</si>
  <si>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</si>
  <si>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</si>
  <si>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</si>
  <si>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</si>
  <si>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</si>
  <si>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</si>
  <si>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</si>
  <si>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</si>
  <si>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</si>
  <si>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</si>
  <si>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</si>
  <si>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</si>
  <si>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</si>
  <si>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</si>
  <si>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</si>
  <si>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</si>
  <si>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</si>
  <si>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</si>
  <si>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</si>
  <si>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</si>
  <si>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</si>
  <si>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</si>
  <si>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</si>
  <si>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</si>
  <si>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</si>
  <si>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</si>
  <si>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</si>
  <si>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</si>
  <si>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</si>
  <si>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</si>
  <si>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</si>
  <si>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</si>
  <si>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</si>
  <si>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</si>
  <si>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</si>
  <si>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</si>
  <si>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</si>
  <si>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</si>
  <si>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</si>
  <si>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</si>
  <si>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</si>
  <si>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</si>
  <si>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</si>
  <si>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</si>
  <si>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</si>
  <si>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</si>
  <si>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</si>
  <si>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</si>
  <si>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</si>
  <si>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</si>
  <si>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</si>
  <si>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</si>
  <si>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</si>
  <si>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</si>
  <si>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</si>
  <si>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</si>
  <si>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</si>
  <si>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</si>
  <si>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</si>
  <si>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</si>
  <si>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</si>
  <si>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</si>
  <si>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</si>
  <si>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</si>
  <si>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</si>
  <si>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</si>
  <si>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</si>
  <si>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</si>
  <si>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</si>
  <si>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</si>
  <si>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</si>
  <si>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</si>
  <si>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</si>
  <si>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</si>
  <si>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</si>
  <si>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</si>
  <si>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</si>
  <si>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</si>
  <si>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</si>
  <si>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</si>
  <si>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</si>
  <si>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</si>
  <si>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</si>
  <si>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</si>
  <si>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</si>
  <si>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</si>
  <si>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</si>
  <si>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</si>
  <si>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</si>
  <si>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</si>
  <si>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</si>
  <si>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</si>
  <si>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</si>
  <si>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</si>
  <si>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</si>
  <si>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</si>
  <si>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</si>
  <si>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</si>
  <si>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</si>
  <si>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</si>
  <si>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</si>
  <si>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</si>
  <si>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</si>
  <si>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</si>
  <si>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</si>
  <si>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</si>
  <si>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</si>
  <si>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</si>
  <si>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</si>
  <si>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</si>
  <si>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</si>
  <si>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</si>
  <si>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</si>
  <si>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</si>
  <si>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</si>
  <si>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</si>
  <si>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</si>
  <si>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</si>
  <si>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</si>
  <si>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</si>
  <si>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</si>
  <si>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</si>
  <si>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</si>
  <si>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</si>
  <si>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</si>
  <si>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</si>
  <si>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</si>
  <si>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</si>
  <si>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</si>
  <si>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</si>
  <si>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</si>
  <si>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</si>
  <si>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</si>
  <si>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</si>
  <si>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</si>
  <si>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</si>
  <si>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</si>
  <si>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</si>
  <si>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</si>
  <si>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</si>
  <si>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</si>
  <si>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</si>
  <si>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</si>
  <si>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</si>
  <si>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</si>
  <si>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</si>
  <si>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</si>
  <si>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</si>
  <si>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</si>
  <si>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</si>
  <si>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</si>
  <si>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</si>
  <si>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</si>
  <si>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</si>
  <si>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</si>
  <si>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</si>
  <si>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</si>
  <si>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</si>
  <si>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</si>
  <si>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</si>
  <si>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</si>
  <si>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</si>
  <si>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</si>
  <si>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</si>
  <si>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</si>
  <si>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</si>
  <si>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</si>
  <si>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</si>
  <si>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</si>
  <si>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</si>
  <si>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</si>
  <si>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</si>
  <si>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</si>
  <si>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</si>
  <si>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</si>
  <si>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</si>
  <si>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</si>
  <si>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</si>
  <si>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</si>
  <si>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</si>
  <si>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</si>
  <si>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</si>
  <si>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</si>
  <si>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</si>
  <si>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</si>
  <si>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</si>
  <si>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</si>
  <si>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</si>
  <si>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</si>
  <si>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</si>
  <si>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</si>
  <si>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</si>
  <si>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</si>
  <si>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</si>
  <si>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</si>
  <si>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</si>
  <si>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</si>
  <si>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</si>
  <si>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</si>
  <si>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</si>
  <si>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</si>
  <si>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</si>
  <si>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</si>
  <si>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</si>
  <si>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</si>
  <si>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</si>
  <si>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</si>
  <si>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</si>
  <si>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</si>
  <si>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</si>
  <si>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</si>
  <si>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</si>
  <si>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</si>
  <si>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</si>
  <si>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</si>
  <si>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</si>
  <si>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</si>
  <si>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</si>
  <si>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</si>
  <si>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</si>
  <si>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</si>
  <si>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</si>
  <si>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</si>
  <si>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</si>
  <si>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</si>
  <si>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</si>
  <si>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</si>
  <si>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</si>
  <si>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</si>
  <si>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</si>
  <si>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</si>
  <si>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</si>
  <si>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</si>
  <si>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</si>
  <si>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</si>
  <si>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</si>
  <si>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</si>
  <si>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</si>
  <si>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</si>
  <si>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</si>
  <si>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</si>
  <si>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</si>
  <si>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</si>
  <si>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</si>
  <si>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</si>
  <si>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</si>
  <si>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</si>
  <si>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</si>
  <si>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</si>
  <si>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</si>
  <si>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</si>
  <si>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</si>
  <si>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</si>
  <si>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</si>
  <si>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</si>
  <si>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</si>
  <si>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</si>
  <si>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</si>
  <si>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</si>
  <si>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</si>
  <si>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</si>
  <si>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</si>
  <si>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</si>
  <si>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</si>
  <si>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</si>
  <si>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</si>
  <si>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</si>
  <si>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</si>
  <si>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</si>
  <si>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</si>
  <si>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</si>
  <si>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</si>
  <si>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</si>
  <si>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</si>
  <si>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</si>
  <si>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</si>
  <si>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</si>
  <si>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</si>
  <si>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</si>
  <si>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</si>
  <si>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</si>
  <si>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</si>
  <si>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</si>
  <si>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</si>
  <si>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</si>
  <si>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</si>
  <si>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</si>
  <si>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</si>
  <si>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</si>
  <si>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</si>
  <si>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</si>
  <si>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</si>
  <si>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</si>
  <si>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</si>
  <si>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</si>
  <si>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</si>
  <si>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</si>
  <si>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</si>
  <si>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</si>
  <si>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</si>
  <si>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</si>
  <si>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</si>
  <si>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</si>
  <si>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</si>
  <si>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</si>
  <si>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</si>
  <si>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</si>
  <si>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</si>
  <si>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</si>
  <si>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</si>
  <si>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</si>
  <si>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</si>
  <si>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</si>
  <si>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</si>
  <si>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</si>
  <si>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</si>
  <si>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</si>
  <si>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</si>
  <si>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</si>
  <si>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</si>
  <si>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</si>
  <si>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</si>
  <si>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</si>
  <si>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</si>
  <si>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</si>
  <si>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</si>
  <si>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</si>
  <si>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</si>
  <si>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</si>
  <si>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</si>
  <si>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</si>
  <si>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</si>
  <si>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</si>
  <si>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</si>
  <si>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</si>
  <si>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</si>
  <si>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</si>
  <si>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</si>
  <si>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</si>
  <si>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</si>
  <si>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</si>
  <si>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</si>
  <si>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</si>
  <si>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</si>
  <si>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</si>
  <si>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</si>
  <si>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</si>
  <si>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</si>
  <si>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</si>
  <si>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</si>
  <si>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</si>
  <si>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</si>
  <si>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</si>
  <si>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</si>
  <si>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</si>
  <si>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</si>
  <si>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</si>
  <si>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</si>
  <si>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</si>
  <si>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</si>
  <si>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</si>
  <si>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</si>
  <si>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</si>
  <si>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</si>
  <si>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</si>
  <si>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</si>
  <si>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</si>
  <si>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</si>
  <si>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</si>
  <si>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</si>
  <si>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</si>
  <si>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</si>
  <si>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</si>
  <si>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</si>
  <si>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</si>
  <si>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</si>
  <si>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</si>
  <si>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</si>
  <si>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</si>
  <si>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</si>
  <si>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</si>
  <si>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</si>
  <si>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</si>
  <si>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</si>
  <si>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</si>
  <si>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</si>
  <si>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</si>
  <si>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</si>
  <si>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</si>
  <si>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</si>
  <si>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</si>
  <si>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</si>
  <si>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</si>
  <si>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</si>
  <si>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</si>
  <si>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</si>
  <si>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</si>
  <si>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</si>
  <si>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</si>
  <si>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</si>
  <si>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</si>
  <si>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</si>
  <si>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</si>
  <si>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</si>
  <si>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</si>
  <si>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</si>
  <si>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</si>
  <si>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</si>
  <si>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</si>
  <si>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</si>
  <si>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</si>
  <si>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</si>
  <si>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</si>
  <si>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</si>
  <si>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</si>
  <si>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</si>
  <si>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</si>
  <si>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</si>
  <si>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</si>
  <si>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</si>
  <si>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</si>
  <si>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</si>
  <si>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</si>
  <si>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</si>
  <si>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</si>
  <si>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</si>
  <si>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</si>
  <si>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</si>
  <si>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</si>
  <si>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</si>
  <si>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</si>
  <si>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</si>
  <si>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</si>
  <si>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</si>
  <si>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</si>
  <si>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</si>
  <si>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</si>
  <si>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</si>
  <si>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</si>
  <si>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</si>
  <si>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</si>
  <si>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</si>
  <si>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</si>
  <si>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</si>
  <si>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</si>
  <si>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</si>
  <si>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</si>
  <si>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</si>
  <si>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</si>
  <si>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</si>
  <si>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</si>
  <si>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</si>
  <si>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</si>
  <si>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</si>
  <si>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</si>
  <si>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</si>
  <si>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</si>
  <si>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</si>
  <si>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</si>
  <si>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</si>
  <si>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</si>
  <si>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</si>
  <si>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</si>
  <si>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</si>
  <si>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</si>
  <si>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</si>
  <si>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</si>
  <si>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</si>
  <si>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</si>
  <si>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</si>
  <si>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</si>
  <si>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</si>
  <si>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</si>
  <si>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</si>
  <si>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</si>
  <si>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</si>
  <si>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</si>
  <si>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</si>
  <si>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</si>
  <si>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</si>
  <si>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</si>
  <si>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</si>
  <si>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</si>
  <si>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</si>
  <si>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</si>
  <si>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</si>
  <si>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</si>
  <si>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</si>
  <si>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</si>
  <si>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</si>
  <si>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</si>
  <si>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</si>
  <si>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</si>
  <si>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</si>
  <si>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</si>
  <si>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</si>
  <si>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</si>
  <si>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</si>
  <si>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</si>
  <si>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</si>
  <si>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</si>
  <si>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</si>
  <si>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</si>
  <si>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</si>
  <si>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</si>
  <si>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</si>
  <si>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</si>
  <si>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</si>
  <si>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</si>
  <si>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</si>
  <si>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</si>
  <si>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</si>
  <si>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</si>
  <si>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</si>
  <si>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</si>
  <si>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</si>
  <si>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</si>
  <si>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</si>
  <si>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</si>
  <si>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</si>
  <si>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</si>
  <si>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</si>
  <si>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</si>
  <si>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</si>
  <si>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</si>
  <si>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</si>
  <si>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</si>
  <si>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</si>
  <si>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</si>
  <si>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</si>
  <si>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</si>
  <si>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</si>
  <si>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</si>
  <si>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</si>
  <si>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</si>
  <si>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</si>
  <si>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</si>
  <si>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</si>
  <si>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</si>
  <si>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</si>
  <si>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</si>
  <si>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</si>
  <si>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</si>
  <si>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</si>
  <si>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</si>
  <si>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</si>
  <si>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</si>
  <si>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</si>
  <si>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</si>
  <si>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</si>
  <si>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</si>
  <si>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</si>
  <si>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</si>
  <si>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</si>
  <si>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</si>
  <si>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</si>
  <si>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</si>
  <si>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</si>
  <si>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</si>
  <si>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</si>
  <si>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</si>
  <si>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</si>
  <si>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</si>
  <si>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</si>
  <si>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</si>
  <si>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</si>
  <si>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</si>
  <si>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</si>
  <si>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</si>
  <si>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</si>
  <si>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</si>
  <si>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</si>
  <si>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</si>
  <si>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</si>
  <si>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</si>
  <si>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</si>
  <si>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</si>
  <si>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</si>
  <si>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</si>
  <si>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</si>
  <si>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</si>
  <si>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</si>
  <si>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</si>
  <si>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</si>
  <si>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</si>
  <si>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</si>
  <si>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</si>
  <si>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</si>
  <si>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</si>
  <si>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</si>
  <si>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</si>
  <si>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</si>
  <si>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</si>
  <si>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</si>
  <si>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</si>
  <si>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</si>
  <si>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</si>
  <si>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</si>
  <si>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</si>
  <si>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</si>
  <si>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</si>
  <si>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</si>
  <si>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</si>
  <si>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</si>
  <si>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</si>
  <si>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</si>
  <si>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</si>
  <si>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</si>
  <si>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</si>
  <si>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</si>
  <si>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</si>
  <si>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</si>
  <si>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</si>
  <si>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</si>
  <si>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</si>
  <si>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</si>
  <si>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</si>
  <si>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</si>
  <si>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</si>
  <si>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</si>
  <si>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</si>
  <si>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</si>
  <si>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</si>
  <si>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</si>
  <si>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</si>
  <si>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</si>
  <si>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</si>
  <si>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</si>
  <si>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</si>
  <si>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</si>
  <si>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</si>
  <si>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</si>
  <si>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</si>
  <si>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</si>
  <si>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</si>
  <si>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</si>
  <si>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</si>
  <si>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</si>
  <si>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</si>
  <si>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</si>
  <si>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</si>
  <si>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</si>
  <si>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</si>
  <si>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</si>
  <si>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</si>
  <si>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</si>
  <si>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</si>
  <si>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</si>
  <si>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</si>
  <si>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</si>
  <si>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</si>
  <si>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</si>
  <si>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</si>
  <si>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</si>
  <si>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</si>
  <si>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</si>
  <si>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</si>
  <si>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</si>
  <si>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</si>
  <si>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</si>
  <si>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</si>
  <si>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</si>
  <si>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</si>
  <si>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</si>
  <si>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</si>
  <si>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</si>
  <si>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</si>
  <si>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</si>
  <si>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</si>
  <si>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</si>
  <si>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</si>
  <si>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</si>
  <si>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</si>
  <si>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</si>
  <si>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</si>
  <si>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</si>
  <si>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</si>
  <si>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</si>
  <si>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</si>
  <si>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</si>
  <si>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</si>
  <si>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</si>
  <si>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</si>
  <si>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</si>
  <si>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</si>
  <si>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</si>
  <si>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</si>
  <si>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</si>
  <si>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</si>
  <si>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</si>
  <si>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</si>
  <si>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</si>
  <si>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</si>
  <si>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</si>
  <si>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</si>
  <si>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</si>
  <si>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</si>
  <si>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</si>
  <si>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</si>
  <si>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</si>
  <si>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</si>
  <si>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</si>
  <si>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</si>
  <si>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</si>
  <si>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</si>
  <si>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</si>
  <si>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</si>
  <si>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</si>
  <si>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</si>
  <si>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</si>
  <si>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</si>
  <si>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</si>
  <si>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</si>
  <si>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</si>
  <si>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</si>
  <si>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</si>
  <si>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</si>
  <si>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</si>
  <si>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</si>
  <si>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</si>
  <si>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</si>
  <si>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</si>
  <si>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</si>
  <si>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</si>
  <si>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</si>
  <si>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</si>
  <si>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</si>
  <si>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</si>
  <si>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</si>
  <si>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</si>
  <si>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</si>
  <si>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</si>
  <si>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</si>
  <si>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</si>
  <si>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</si>
  <si>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</si>
  <si>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</si>
  <si>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</si>
  <si>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</si>
  <si>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</si>
  <si>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</si>
  <si>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</si>
  <si>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</si>
  <si>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</si>
  <si>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</si>
  <si>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</si>
  <si>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</si>
  <si>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</si>
  <si>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</si>
  <si>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</si>
  <si>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</si>
  <si>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</si>
  <si>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</si>
  <si>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</si>
  <si>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</si>
  <si>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</si>
  <si>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</si>
  <si>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</si>
  <si>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</si>
  <si>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</si>
  <si>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</si>
  <si>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</si>
  <si>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</si>
  <si>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</si>
  <si>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</si>
  <si>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</si>
  <si>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</si>
  <si>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</si>
  <si>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</si>
  <si>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</si>
  <si>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</si>
  <si>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</si>
  <si>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</si>
  <si>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</si>
  <si>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</si>
  <si>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</si>
  <si>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</si>
  <si>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</si>
  <si>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</si>
  <si>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</si>
  <si>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</si>
  <si>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</si>
  <si>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</si>
  <si>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</si>
  <si>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</si>
  <si>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</si>
  <si>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</si>
  <si>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</si>
  <si>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</si>
  <si>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</si>
  <si>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</si>
  <si>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</si>
  <si>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</si>
  <si>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</si>
  <si>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</si>
  <si>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</si>
  <si>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</si>
  <si>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</si>
  <si>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</si>
  <si>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</si>
  <si>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</si>
  <si>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</si>
  <si>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</si>
  <si>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</si>
  <si>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</si>
  <si>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</si>
  <si>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</si>
  <si>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</si>
  <si>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</si>
  <si>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</si>
  <si>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</si>
  <si>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</si>
  <si>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</si>
  <si>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</si>
  <si>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</si>
  <si>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</si>
  <si>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</si>
  <si>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</si>
  <si>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</si>
  <si>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</si>
  <si>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</si>
  <si>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</si>
  <si>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</si>
  <si>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</si>
  <si>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</si>
  <si>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</si>
  <si>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</si>
  <si>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</si>
  <si>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</si>
  <si>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</si>
  <si>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</si>
  <si>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</si>
  <si>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</si>
  <si>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</si>
  <si>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</si>
  <si>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</si>
  <si>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</si>
  <si>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</si>
  <si>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</si>
  <si>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</si>
  <si>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</si>
  <si>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</si>
  <si>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</si>
  <si>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</si>
  <si>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</si>
  <si>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</si>
  <si>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</si>
  <si>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</si>
  <si>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</si>
  <si>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</si>
  <si>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</si>
  <si>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</si>
  <si>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</si>
  <si>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</si>
  <si>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</si>
  <si>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</si>
  <si>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</si>
  <si>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</si>
  <si>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</si>
  <si>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</si>
  <si>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</si>
  <si>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</si>
  <si>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</si>
  <si>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</si>
  <si>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</si>
  <si>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</si>
  <si>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</si>
  <si>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</si>
  <si>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</si>
  <si>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</si>
  <si>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</si>
  <si>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</si>
  <si>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</si>
  <si>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</si>
  <si>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</si>
  <si>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</si>
  <si>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</si>
  <si>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</si>
  <si>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</si>
  <si>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</si>
  <si>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</si>
  <si>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</si>
  <si>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</si>
  <si>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</si>
  <si>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</si>
  <si>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</si>
  <si>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</si>
  <si>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</si>
  <si>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</si>
  <si>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</si>
  <si>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</si>
  <si>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</si>
  <si>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</si>
  <si>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</si>
  <si>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</si>
  <si>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</si>
  <si>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</si>
  <si>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</si>
  <si>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</si>
  <si>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</si>
  <si>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</si>
  <si>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</si>
  <si>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</si>
  <si>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</si>
  <si>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</si>
  <si>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</si>
  <si>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</si>
  <si>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</si>
  <si>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</si>
  <si>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</si>
  <si>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</si>
  <si>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</si>
  <si>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</si>
  <si>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</si>
  <si>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</si>
  <si>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</si>
  <si>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</si>
  <si>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</si>
  <si>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</si>
  <si>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</si>
  <si>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</si>
  <si>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</si>
  <si>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</si>
  <si>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</si>
  <si>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</si>
  <si>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</si>
  <si>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</si>
  <si>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</si>
  <si>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</si>
  <si>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</si>
  <si>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</si>
  <si>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</si>
  <si>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</si>
  <si>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</si>
  <si>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</si>
  <si>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</si>
  <si>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</si>
  <si>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</si>
  <si>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</si>
  <si>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</si>
  <si>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</si>
  <si>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</si>
  <si>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</si>
  <si>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</si>
  <si>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</si>
  <si>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</si>
  <si>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</si>
  <si>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</si>
  <si>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</si>
  <si>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</si>
  <si>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</si>
  <si>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</si>
  <si>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</si>
  <si>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</si>
  <si>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</si>
  <si>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</si>
  <si>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</si>
  <si>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</si>
  <si>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</si>
  <si>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</si>
  <si>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</si>
  <si>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</si>
  <si>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</si>
  <si>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</si>
  <si>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</si>
  <si>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</si>
  <si>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</si>
  <si>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</si>
  <si>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</si>
  <si>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</si>
  <si>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</si>
  <si>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</si>
  <si>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</si>
  <si>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</si>
  <si>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</si>
  <si>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</si>
  <si>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</si>
  <si>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</si>
  <si>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</si>
  <si>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</si>
  <si>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</si>
  <si>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</si>
  <si>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</si>
  <si>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</si>
  <si>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</si>
  <si>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</si>
  <si>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</si>
  <si>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</si>
  <si>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</si>
  <si>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</si>
  <si>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</si>
  <si>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</si>
  <si>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</si>
  <si>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</si>
  <si>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</si>
  <si>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</si>
  <si>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</si>
  <si>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</si>
  <si>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</si>
  <si>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</si>
  <si>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</si>
  <si>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</si>
  <si>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</si>
  <si>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</si>
  <si>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</si>
  <si>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</si>
  <si>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</si>
  <si>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</si>
  <si>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</si>
  <si>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</si>
  <si>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</si>
  <si>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</si>
  <si>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</si>
  <si>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</si>
  <si>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</si>
  <si>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</si>
  <si>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</si>
  <si>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</si>
  <si>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</si>
  <si>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</si>
  <si>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</si>
  <si>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</si>
  <si>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</si>
  <si>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</si>
  <si>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</si>
  <si>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</si>
  <si>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</si>
  <si>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</si>
  <si>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</si>
  <si>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</si>
  <si>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</si>
  <si>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</si>
  <si>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</si>
  <si>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</si>
  <si>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</si>
  <si>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</si>
  <si>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</si>
  <si>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</si>
  <si>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</si>
  <si>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</si>
  <si>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</si>
  <si>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</si>
  <si>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</si>
  <si>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</si>
  <si>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</si>
  <si>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</si>
  <si>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</si>
  <si>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</si>
  <si>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</si>
  <si>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</si>
  <si>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</si>
  <si>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</si>
  <si>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</si>
  <si>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</si>
  <si>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</si>
  <si>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</si>
  <si>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</si>
  <si>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</si>
  <si>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</si>
  <si>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</si>
  <si>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</si>
  <si>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</si>
  <si>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</si>
  <si>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</si>
  <si>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</si>
  <si>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</si>
  <si>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</si>
  <si>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</si>
  <si>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</si>
  <si>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</si>
  <si>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</si>
  <si>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</si>
  <si>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</si>
  <si>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</si>
  <si>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</si>
  <si>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</si>
  <si>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</si>
  <si>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</si>
  <si>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</si>
  <si>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</si>
  <si>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</si>
  <si>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</si>
  <si>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</si>
  <si>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</si>
  <si>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</si>
  <si>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</si>
  <si>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</si>
  <si>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</si>
  <si>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</si>
  <si>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</si>
  <si>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</si>
  <si>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</si>
  <si>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</si>
  <si>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</si>
  <si>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</si>
  <si>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</si>
  <si>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</si>
  <si>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</si>
  <si>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</si>
  <si>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</si>
  <si>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</si>
  <si>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</si>
  <si>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</si>
  <si>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</si>
  <si>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</si>
  <si>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</si>
  <si>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</si>
  <si>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</si>
  <si>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</si>
  <si>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</si>
  <si>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</si>
  <si>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</si>
  <si>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</si>
  <si>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</si>
  <si>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</si>
  <si>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</si>
  <si>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</si>
  <si>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</si>
  <si>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</si>
  <si>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</si>
  <si>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</si>
  <si>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</si>
  <si>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</si>
  <si>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</si>
  <si>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</si>
  <si>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</si>
  <si>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</si>
  <si>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</si>
  <si>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</si>
  <si>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</si>
  <si>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</si>
  <si>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</si>
  <si>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</si>
  <si>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</si>
  <si>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</si>
  <si>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</si>
  <si>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</si>
  <si>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</si>
  <si>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</si>
  <si>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</si>
  <si>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</si>
  <si>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</si>
  <si>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</si>
  <si>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</si>
  <si>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</si>
  <si>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</si>
  <si>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</si>
  <si>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</si>
  <si>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</si>
  <si>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</si>
  <si>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</si>
  <si>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</si>
  <si>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</si>
  <si>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</si>
  <si>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</si>
  <si>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</si>
  <si>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</si>
  <si>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</si>
  <si>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</si>
  <si>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</si>
  <si>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</si>
  <si>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</si>
  <si>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</si>
  <si>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</si>
  <si>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</si>
  <si>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</si>
  <si>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</si>
  <si>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</si>
  <si>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</si>
  <si>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</si>
  <si>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</si>
  <si>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</si>
  <si>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</si>
  <si>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</si>
  <si>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</si>
  <si>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</si>
  <si>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</si>
  <si>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</si>
  <si>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</si>
  <si>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</si>
  <si>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</si>
  <si>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</si>
  <si>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</si>
  <si>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</si>
  <si>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</si>
  <si>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</si>
  <si>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</si>
  <si>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</si>
  <si>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</si>
  <si>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</si>
  <si>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</si>
  <si>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</si>
  <si>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</si>
  <si>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</si>
  <si>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</si>
  <si>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</si>
  <si>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</si>
  <si>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</si>
  <si>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</si>
  <si>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</si>
  <si>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</si>
  <si>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</si>
  <si>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</si>
  <si>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</si>
  <si>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</si>
  <si>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</si>
  <si>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</si>
  <si>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</si>
  <si>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</si>
  <si>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</si>
  <si>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</si>
  <si>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</si>
  <si>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</si>
  <si>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</si>
  <si>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</si>
  <si>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</si>
  <si>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</si>
  <si>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</si>
  <si>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</si>
  <si>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</si>
  <si>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</si>
  <si>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</si>
  <si>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</si>
  <si>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</si>
  <si>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</si>
  <si>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</si>
  <si>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</si>
  <si>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</si>
  <si>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</si>
  <si>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</si>
  <si>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</si>
  <si>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</si>
  <si>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</si>
  <si>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</si>
  <si>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</si>
  <si>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</si>
  <si>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</si>
  <si>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</si>
  <si>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</si>
  <si>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</si>
  <si>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</si>
  <si>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</si>
  <si>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</si>
  <si>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</si>
  <si>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</si>
  <si>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</si>
  <si>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</si>
  <si>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</si>
  <si>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</si>
  <si>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</si>
  <si>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</si>
  <si>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</si>
  <si>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</si>
  <si>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</si>
  <si>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</si>
  <si>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</si>
  <si>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</si>
  <si>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</si>
  <si>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</si>
  <si>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</si>
  <si>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</si>
  <si>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</si>
  <si>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</si>
  <si>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</si>
  <si>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</si>
  <si>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</si>
  <si>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</si>
  <si>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</si>
  <si>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</si>
  <si>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</si>
  <si>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</si>
  <si>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</si>
  <si>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</si>
  <si>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</si>
  <si>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</si>
  <si>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</si>
  <si>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</si>
  <si>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</si>
  <si>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</si>
  <si>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</si>
  <si>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</si>
  <si>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</si>
  <si>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</si>
  <si>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</si>
  <si>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</si>
  <si>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</si>
  <si>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</si>
  <si>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</si>
  <si>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</si>
  <si>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</si>
  <si>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</si>
  <si>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</si>
  <si>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</si>
  <si>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</si>
  <si>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</si>
  <si>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</si>
  <si>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</si>
  <si>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</si>
  <si>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</si>
  <si>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</si>
  <si>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</si>
  <si>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</si>
  <si>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</si>
  <si>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</si>
  <si>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</si>
  <si>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</si>
  <si>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</si>
  <si>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</si>
  <si>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</si>
  <si>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</si>
  <si>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</si>
  <si>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</si>
  <si>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</si>
  <si>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</si>
  <si>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</si>
  <si>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</si>
  <si>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</si>
  <si>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</si>
  <si>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</si>
  <si>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</si>
  <si>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</si>
  <si>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</si>
  <si>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</si>
  <si>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</si>
  <si>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</si>
  <si>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</si>
  <si>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</si>
  <si>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</si>
  <si>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</si>
  <si>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</si>
  <si>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</si>
  <si>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</si>
  <si>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</si>
  <si>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</si>
  <si>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</si>
  <si>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</si>
  <si>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</si>
  <si>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</si>
  <si>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</si>
  <si>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</si>
  <si>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</si>
  <si>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</si>
  <si>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</si>
  <si>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</si>
  <si>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</si>
  <si>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</si>
  <si>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</si>
  <si>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</si>
  <si>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</si>
  <si>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</si>
  <si>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</si>
  <si>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</si>
  <si>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</si>
  <si>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</si>
  <si>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</si>
  <si>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</si>
  <si>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</si>
  <si>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</si>
  <si>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</si>
  <si>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</si>
  <si>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</si>
  <si>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</si>
  <si>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</si>
  <si>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</si>
  <si>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</si>
  <si>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</si>
  <si>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</si>
  <si>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</si>
  <si>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</si>
  <si>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</si>
  <si>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</si>
  <si>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</si>
  <si>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</si>
  <si>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</si>
  <si>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</si>
  <si>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</si>
  <si>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</si>
  <si>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</si>
  <si>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</si>
  <si>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</si>
  <si>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</si>
  <si>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</si>
  <si>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</si>
  <si>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</si>
  <si>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</si>
  <si>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</si>
  <si>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</si>
  <si>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</si>
  <si>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</si>
  <si>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</si>
  <si>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</si>
  <si>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</si>
  <si>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</si>
  <si>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</si>
  <si>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</si>
  <si>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</si>
  <si>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</si>
  <si>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</si>
  <si>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</si>
  <si>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</si>
  <si>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</si>
  <si>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</si>
  <si>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</si>
  <si>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</si>
  <si>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</si>
  <si>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</si>
  <si>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</si>
  <si>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</si>
  <si>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</si>
  <si>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</si>
  <si>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</si>
  <si>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</si>
  <si>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</si>
  <si>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</si>
  <si>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</si>
  <si>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</si>
  <si>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</si>
  <si>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</si>
  <si>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</si>
  <si>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</si>
  <si>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</si>
  <si>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</si>
  <si>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</si>
  <si>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</si>
  <si>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</si>
  <si>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</si>
  <si>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</si>
  <si>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</si>
  <si>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</si>
  <si>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</si>
  <si>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</si>
  <si>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</si>
  <si>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</si>
  <si>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</si>
  <si>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</si>
  <si>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</si>
  <si>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</si>
  <si>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</si>
  <si>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</si>
  <si>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</si>
  <si>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</si>
  <si>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</si>
  <si>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</si>
  <si>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</si>
  <si>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</si>
  <si>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</si>
  <si>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</si>
  <si>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</si>
  <si>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</si>
  <si>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</si>
  <si>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</si>
  <si>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</si>
  <si>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</si>
  <si>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</si>
  <si>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</si>
  <si>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</si>
  <si>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</si>
  <si>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</si>
  <si>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</si>
  <si>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</si>
  <si>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</si>
  <si>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</si>
  <si>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</si>
  <si>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</si>
  <si>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</si>
  <si>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</si>
  <si>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</si>
  <si>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</si>
  <si>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</si>
  <si>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</si>
  <si>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</si>
  <si>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</si>
  <si>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</si>
  <si>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</si>
  <si>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</si>
  <si>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</si>
  <si>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</si>
  <si>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</si>
  <si>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</si>
  <si>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</si>
  <si>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</si>
  <si>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</si>
  <si>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</si>
  <si>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</si>
  <si>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</si>
  <si>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</si>
  <si>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</si>
  <si>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</si>
  <si>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</si>
  <si>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</si>
  <si>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</si>
  <si>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</si>
  <si>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</si>
  <si>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</si>
  <si>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</si>
  <si>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</si>
  <si>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</si>
  <si>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</si>
  <si>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</si>
  <si>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</si>
  <si>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</si>
  <si>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</si>
  <si>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</si>
  <si>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</si>
  <si>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</si>
  <si>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</si>
  <si>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</si>
  <si>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</si>
  <si>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</si>
  <si>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</si>
  <si>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</si>
  <si>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</si>
  <si>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</si>
  <si>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</si>
  <si>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</si>
  <si>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</si>
  <si>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</si>
  <si>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</si>
  <si>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</si>
  <si>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</si>
  <si>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</si>
  <si>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</si>
  <si>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</si>
  <si>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</si>
  <si>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</si>
  <si>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</si>
  <si>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</si>
  <si>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</si>
  <si>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</si>
  <si>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</si>
  <si>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</si>
  <si>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</si>
  <si>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</si>
  <si>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</si>
  <si>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</si>
  <si>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</si>
  <si>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</si>
  <si>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</si>
  <si>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</si>
  <si>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</si>
  <si>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</si>
  <si>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</si>
  <si>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</si>
  <si>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</si>
  <si>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</si>
  <si>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</si>
  <si>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</si>
  <si>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</si>
  <si>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</si>
  <si>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</si>
  <si>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</si>
  <si>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</si>
  <si>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</si>
  <si>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</si>
  <si>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</si>
  <si>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</si>
  <si>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</si>
  <si>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</si>
  <si>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</si>
  <si>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</si>
  <si>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</si>
  <si>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</si>
  <si>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</si>
  <si>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</si>
  <si>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</si>
  <si>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</si>
  <si>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</si>
  <si>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</si>
  <si>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</si>
  <si>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</si>
  <si>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</si>
  <si>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</si>
  <si>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</si>
  <si>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</si>
  <si>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</si>
  <si>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</si>
  <si>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</si>
  <si>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</si>
  <si>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</si>
  <si>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</si>
  <si>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</si>
  <si>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</si>
  <si>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</si>
  <si>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</si>
  <si>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</si>
  <si>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</si>
  <si>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</si>
  <si>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</si>
  <si>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</si>
  <si>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</si>
  <si>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</si>
  <si>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</si>
  <si>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</si>
  <si>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</si>
  <si>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</si>
  <si>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</si>
  <si>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</si>
  <si>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</si>
  <si>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</si>
  <si>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</si>
  <si>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</si>
  <si>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</si>
  <si>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</si>
  <si>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</si>
  <si>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</si>
  <si>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</si>
  <si>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</si>
  <si>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</si>
  <si>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</si>
  <si>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</si>
  <si>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</si>
  <si>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</si>
  <si>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</si>
  <si>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</si>
  <si>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</si>
  <si>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</si>
  <si>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</si>
  <si>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</si>
  <si>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</si>
  <si>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</si>
  <si>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</si>
  <si>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</si>
  <si>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</si>
  <si>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</si>
  <si>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</si>
  <si>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</si>
  <si>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</si>
  <si>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</si>
  <si>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</si>
  <si>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</si>
  <si>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</si>
  <si>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</si>
  <si>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</si>
  <si>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</si>
  <si>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</si>
  <si>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</si>
  <si>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</si>
  <si>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</si>
  <si>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</si>
  <si>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</si>
  <si>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</si>
  <si>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</si>
  <si>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</si>
  <si>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</si>
  <si>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</si>
  <si>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</si>
  <si>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</si>
  <si>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</si>
  <si>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</si>
  <si>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</si>
  <si>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</si>
  <si>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</si>
  <si>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</si>
  <si>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</si>
  <si>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</si>
  <si>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</si>
  <si>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</si>
  <si>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</si>
  <si>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</si>
  <si>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</si>
  <si>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</si>
  <si>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</si>
  <si>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</si>
  <si>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</si>
  <si>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</si>
  <si>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</si>
  <si>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</si>
  <si>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</si>
  <si>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</si>
  <si>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</si>
  <si>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</si>
  <si>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</si>
  <si>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</si>
  <si>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</si>
  <si>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</si>
  <si>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</si>
  <si>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</si>
  <si>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</si>
  <si>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</si>
  <si>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</si>
  <si>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</si>
  <si>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</si>
  <si>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</si>
  <si>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</si>
  <si>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</si>
  <si>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</si>
  <si>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</si>
  <si>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</si>
  <si>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</si>
  <si>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</si>
  <si>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</si>
  <si>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</si>
  <si>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</si>
  <si>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</si>
  <si>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</si>
  <si>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</si>
  <si>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</si>
  <si>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</si>
  <si>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</si>
  <si>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</si>
  <si>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</si>
  <si>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</si>
  <si>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</si>
  <si>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</si>
  <si>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</si>
  <si>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</si>
  <si>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</si>
  <si>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</si>
  <si>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</si>
  <si>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</si>
  <si>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</si>
  <si>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</si>
  <si>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</si>
  <si>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</si>
  <si>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</si>
  <si>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</si>
  <si>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</si>
  <si>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</si>
  <si>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</si>
  <si>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</si>
  <si>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</si>
  <si>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</si>
  <si>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</si>
  <si>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</si>
  <si>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</si>
  <si>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</si>
  <si>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</si>
  <si>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</si>
  <si>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</si>
  <si>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</si>
  <si>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</si>
  <si>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</si>
  <si>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</si>
  <si>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</si>
  <si>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</si>
  <si>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</si>
  <si>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</si>
  <si>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</si>
  <si>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</si>
  <si>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</si>
  <si>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</si>
  <si>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</si>
  <si>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</si>
  <si>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</si>
  <si>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</si>
  <si>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</si>
  <si>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</si>
  <si>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</si>
  <si>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</si>
  <si>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</si>
  <si>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</si>
  <si>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</si>
  <si>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</si>
  <si>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</si>
  <si>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</si>
  <si>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</si>
  <si>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</si>
  <si>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</si>
  <si>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</si>
  <si>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</si>
  <si>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</si>
  <si>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</si>
  <si>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</si>
  <si>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</si>
  <si>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</si>
  <si>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</si>
  <si>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</si>
  <si>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</si>
  <si>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</si>
  <si>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</si>
  <si>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</si>
  <si>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</si>
  <si>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</si>
  <si>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</si>
  <si>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</si>
  <si>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</si>
  <si>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</si>
  <si>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</si>
  <si>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</si>
  <si>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</si>
  <si>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</si>
  <si>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</si>
  <si>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</si>
  <si>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</si>
  <si>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</si>
  <si>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</si>
  <si>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</si>
  <si>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</si>
  <si>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</si>
  <si>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</si>
  <si>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</si>
  <si>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</si>
  <si>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</si>
  <si>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</si>
  <si>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</si>
  <si>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</si>
  <si>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</si>
  <si>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</si>
  <si>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</si>
  <si>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</si>
  <si>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</si>
  <si>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</si>
  <si>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</si>
  <si>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</si>
  <si>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</si>
  <si>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</si>
  <si>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</si>
  <si>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</si>
  <si>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</si>
  <si>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</si>
  <si>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</si>
  <si>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</si>
  <si>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</si>
  <si>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</si>
  <si>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</si>
  <si>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</si>
  <si>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</si>
  <si>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</si>
  <si>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</si>
  <si>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</si>
  <si>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</si>
  <si>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</si>
  <si>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</si>
  <si>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</si>
  <si>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</si>
  <si>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</si>
  <si>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</si>
  <si>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</si>
  <si>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</si>
  <si>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</si>
  <si>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</si>
  <si>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</si>
  <si>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</si>
  <si>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</si>
  <si>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</si>
  <si>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</si>
  <si>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</si>
  <si>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</si>
  <si>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</si>
  <si>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</si>
  <si>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</si>
  <si>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</si>
  <si>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</si>
  <si>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</si>
  <si>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</si>
  <si>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</si>
  <si>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</si>
  <si>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</si>
  <si>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</si>
  <si>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</si>
  <si>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</si>
  <si>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</si>
  <si>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</si>
  <si>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</si>
  <si>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</si>
  <si>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</si>
  <si>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</si>
  <si>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</si>
  <si>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</si>
  <si>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</si>
  <si>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</si>
  <si>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</si>
  <si>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</si>
  <si>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</si>
  <si>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</si>
  <si>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</si>
  <si>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</si>
  <si>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</si>
  <si>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</si>
  <si>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</si>
  <si>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</si>
  <si>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</si>
  <si>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</si>
  <si>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</si>
  <si>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</si>
  <si>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</si>
  <si>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</si>
  <si>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</si>
  <si>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</si>
  <si>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</si>
  <si>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</si>
  <si>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</si>
  <si>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</si>
  <si>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</si>
  <si>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</si>
  <si>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</si>
  <si>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</si>
  <si>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</si>
  <si>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</si>
  <si>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</si>
  <si>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</si>
  <si>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</si>
  <si>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</si>
  <si>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</si>
  <si>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</si>
  <si>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</si>
  <si>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</si>
  <si>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</si>
  <si>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</si>
  <si>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</si>
  <si>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</si>
  <si>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</si>
  <si>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</si>
  <si>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</si>
  <si>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</si>
  <si>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</si>
  <si>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</si>
  <si>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</si>
  <si>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</si>
  <si>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</si>
  <si>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</si>
  <si>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</si>
  <si>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</si>
  <si>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</si>
  <si>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</si>
  <si>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</si>
  <si>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</si>
  <si>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</si>
  <si>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</si>
  <si>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</si>
  <si>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</si>
  <si>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</si>
  <si>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</si>
  <si>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</si>
  <si>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</si>
  <si>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</si>
  <si>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</si>
  <si>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</si>
  <si>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</si>
  <si>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</si>
  <si>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</si>
  <si>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</si>
  <si>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</si>
  <si>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</si>
  <si>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</si>
  <si>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</si>
  <si>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</si>
  <si>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</si>
  <si>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</si>
  <si>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</si>
  <si>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</si>
  <si>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</si>
  <si>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</si>
  <si>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</si>
  <si>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</si>
  <si>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</si>
  <si>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</si>
  <si>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</si>
  <si>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</si>
  <si>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</si>
  <si>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</si>
  <si>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</si>
  <si>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</si>
  <si>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</si>
  <si>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</si>
  <si>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</si>
  <si>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</si>
  <si>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</si>
  <si>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</si>
  <si>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</si>
  <si>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</si>
  <si>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</si>
  <si>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</si>
  <si>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</si>
  <si>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</si>
  <si>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</si>
  <si>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</si>
  <si>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</si>
  <si>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</si>
  <si>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</si>
  <si>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</si>
  <si>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</si>
  <si>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</si>
  <si>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</si>
  <si>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</si>
  <si>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</si>
  <si>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</si>
  <si>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</si>
  <si>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</si>
  <si>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</si>
  <si>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</si>
  <si>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</si>
  <si>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</si>
  <si>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</si>
  <si>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</si>
  <si>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</si>
  <si>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</si>
  <si>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</si>
  <si>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</si>
  <si>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</si>
  <si>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</si>
  <si>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</si>
  <si>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</si>
  <si>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</si>
  <si>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</si>
  <si>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</si>
  <si>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</si>
  <si>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</si>
  <si>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</si>
  <si>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</si>
  <si>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</si>
  <si>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</si>
  <si>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</si>
  <si>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</si>
  <si>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</si>
  <si>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</si>
  <si>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</si>
  <si>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</si>
  <si>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</si>
  <si>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</si>
  <si>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</si>
  <si>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</si>
  <si>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</si>
  <si>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</si>
  <si>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</si>
  <si>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</si>
  <si>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</si>
  <si>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</si>
  <si>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</si>
  <si>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</si>
  <si>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</si>
  <si>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</si>
  <si>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</si>
  <si>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</si>
  <si>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</si>
  <si>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</si>
  <si>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</si>
  <si>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</si>
  <si>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</si>
  <si>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</si>
  <si>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</si>
  <si>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</si>
  <si>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</si>
  <si>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</si>
  <si>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</si>
  <si>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</si>
  <si>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</si>
  <si>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</si>
  <si>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</si>
  <si>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</si>
  <si>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</si>
  <si>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</si>
  <si>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</si>
  <si>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</si>
  <si>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</si>
  <si>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</si>
  <si>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</si>
  <si>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</si>
  <si>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</si>
  <si>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</si>
  <si>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</si>
  <si>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</si>
  <si>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</si>
  <si>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</si>
  <si>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</si>
  <si>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</si>
  <si>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</si>
  <si>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</si>
  <si>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</si>
  <si>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</si>
  <si>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</si>
  <si>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</si>
  <si>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</si>
  <si>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</si>
  <si>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</si>
  <si>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</si>
  <si>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</si>
  <si>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</si>
  <si>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</si>
  <si>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</si>
  <si>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</si>
  <si>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</si>
  <si>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</si>
  <si>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</si>
  <si>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</si>
  <si>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</si>
  <si>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</si>
  <si>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</si>
  <si>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</si>
  <si>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</si>
  <si>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</si>
  <si>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</si>
  <si>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</si>
  <si>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</si>
  <si>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</si>
  <si>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</si>
  <si>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</si>
  <si>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</si>
  <si>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</si>
  <si>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</si>
  <si>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</si>
  <si>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</si>
  <si>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</si>
  <si>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</si>
  <si>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</si>
  <si>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</si>
  <si>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</si>
  <si>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</si>
  <si>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</si>
  <si>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</si>
  <si>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</si>
  <si>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</si>
  <si>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</si>
  <si>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</si>
  <si>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</si>
  <si>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</si>
  <si>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</si>
  <si>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</si>
  <si>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</si>
  <si>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</si>
  <si>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</si>
  <si>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</si>
  <si>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</si>
  <si>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</si>
  <si>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</si>
  <si>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</si>
  <si>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</si>
  <si>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</si>
  <si>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</si>
  <si>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</si>
  <si>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</si>
  <si>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</si>
  <si>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</si>
  <si>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</si>
  <si>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</si>
  <si>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</si>
  <si>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</si>
  <si>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</si>
  <si>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</si>
  <si>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</si>
  <si>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</si>
  <si>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</si>
  <si>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</si>
  <si>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</si>
  <si>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</si>
  <si>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</si>
  <si>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</si>
  <si>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</si>
  <si>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</si>
  <si>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</si>
  <si>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</si>
  <si>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</si>
  <si>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</si>
  <si>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</si>
  <si>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</si>
  <si>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</si>
  <si>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</si>
  <si>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</si>
  <si>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</si>
  <si>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</si>
  <si>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</si>
  <si>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</si>
  <si>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</si>
  <si>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</si>
  <si>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</si>
  <si>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</si>
  <si>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</si>
  <si>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</si>
  <si>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</si>
  <si>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</si>
  <si>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</si>
  <si>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</si>
  <si>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</si>
  <si>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</si>
  <si>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</si>
  <si>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</si>
  <si>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</si>
  <si>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</si>
  <si>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</si>
  <si>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</si>
  <si>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</si>
  <si>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</si>
  <si>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</si>
  <si>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</si>
  <si>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</si>
  <si>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</si>
  <si>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</si>
  <si>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</si>
  <si>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</si>
  <si>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</si>
  <si>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</si>
  <si>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</si>
  <si>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</si>
  <si>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</si>
  <si>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</si>
  <si>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</si>
  <si>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</si>
  <si>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</si>
  <si>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</si>
  <si>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</si>
  <si>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</si>
  <si>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</si>
  <si>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</si>
  <si>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</si>
  <si>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</si>
  <si>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</si>
  <si>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</si>
  <si>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</si>
  <si>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</si>
  <si>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</si>
  <si>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</si>
  <si>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</si>
  <si>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</si>
  <si>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</si>
  <si>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</si>
  <si>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</si>
  <si>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</si>
  <si>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</si>
  <si>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</si>
  <si>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</si>
  <si>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</si>
  <si>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</si>
  <si>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</si>
  <si>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</si>
  <si>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</si>
  <si>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</si>
  <si>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</si>
  <si>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</si>
  <si>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</si>
  <si>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</si>
  <si>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</si>
  <si>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</si>
  <si>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</si>
  <si>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</si>
  <si>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</si>
  <si>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</si>
  <si>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</si>
  <si>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</si>
  <si>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</si>
  <si>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</si>
  <si>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</si>
  <si>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</si>
  <si>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</si>
  <si>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</si>
  <si>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</si>
  <si>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</si>
  <si>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</si>
  <si>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</si>
  <si>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</si>
  <si>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</si>
  <si>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</si>
  <si>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</si>
  <si>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</si>
  <si>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</si>
  <si>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</si>
  <si>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</si>
  <si>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</si>
  <si>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</si>
  <si>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</si>
  <si>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</si>
  <si>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</si>
  <si>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</si>
  <si>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</si>
  <si>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</si>
  <si>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</si>
  <si>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</si>
  <si>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</si>
  <si>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</si>
  <si>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</si>
  <si>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</si>
  <si>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</si>
  <si>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</si>
  <si>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</si>
  <si>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</si>
  <si>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</si>
  <si>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</si>
  <si>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</si>
  <si>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</si>
  <si>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</si>
  <si>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</si>
  <si>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</si>
  <si>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</si>
  <si>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</si>
  <si>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</si>
  <si>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</si>
  <si>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</si>
  <si>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</si>
  <si>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</si>
  <si>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</si>
  <si>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</si>
  <si>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</si>
  <si>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</si>
  <si>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</si>
  <si>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</si>
  <si>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</si>
  <si>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</si>
  <si>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</si>
  <si>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</si>
  <si>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</si>
  <si>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</si>
  <si>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</si>
  <si>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</si>
  <si>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</si>
  <si>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</si>
  <si>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</si>
  <si>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</si>
  <si>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</si>
  <si>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</si>
  <si>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</si>
  <si>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</si>
  <si>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</si>
  <si>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</si>
  <si>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</si>
  <si>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</si>
  <si>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</si>
  <si>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</si>
  <si>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</si>
  <si>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</si>
  <si>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</si>
  <si>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</si>
  <si>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</si>
  <si>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</si>
  <si>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</si>
  <si>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</si>
  <si>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</si>
  <si>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</si>
  <si>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</si>
  <si>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</si>
  <si>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</si>
  <si>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</si>
  <si>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</si>
  <si>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</si>
  <si>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</si>
  <si>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</si>
  <si>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</si>
  <si>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</si>
  <si>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</si>
  <si>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</si>
  <si>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</si>
  <si>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</si>
  <si>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</si>
  <si>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</si>
  <si>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</si>
  <si>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</si>
  <si>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</si>
  <si>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</si>
  <si>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</si>
  <si>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</si>
  <si>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</si>
  <si>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</si>
  <si>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</si>
  <si>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</si>
  <si>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</si>
  <si>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</si>
  <si>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</si>
  <si>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</si>
  <si>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</si>
  <si>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</si>
  <si>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</si>
  <si>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</si>
  <si>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</si>
  <si>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</si>
  <si>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</si>
  <si>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</si>
  <si>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</si>
  <si>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</si>
  <si>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</si>
  <si>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</si>
  <si>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</si>
  <si>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</si>
  <si>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</si>
  <si>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</si>
  <si>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</si>
  <si>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</si>
  <si>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</si>
  <si>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</si>
  <si>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</si>
  <si>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</si>
  <si>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</si>
  <si>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</si>
  <si>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</si>
  <si>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</si>
  <si>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</si>
  <si>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</si>
  <si>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</si>
  <si>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</si>
  <si>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</si>
  <si>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</si>
  <si>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</si>
  <si>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</si>
  <si>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</si>
  <si>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</si>
  <si>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</si>
  <si>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</si>
  <si>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</si>
  <si>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</si>
  <si>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</si>
  <si>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</si>
  <si>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</si>
  <si>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</si>
  <si>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</si>
  <si>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</si>
  <si>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</si>
  <si>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</si>
  <si>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</si>
  <si>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</si>
  <si>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</si>
  <si>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</si>
  <si>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</si>
  <si>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</si>
  <si>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</si>
  <si>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</si>
  <si>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</si>
  <si>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</si>
  <si>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</si>
  <si>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</si>
  <si>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</si>
  <si>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</si>
  <si>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</si>
  <si>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</si>
  <si>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</si>
  <si>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</si>
  <si>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</si>
  <si>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</si>
  <si>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</si>
  <si>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</si>
  <si>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</si>
  <si>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</si>
  <si>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</si>
  <si>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</si>
  <si>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</si>
  <si>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</si>
  <si>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</si>
  <si>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</si>
  <si>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</si>
  <si>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</si>
  <si>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</si>
  <si>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</si>
  <si>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</si>
  <si>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</si>
  <si>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</si>
  <si>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</si>
  <si>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</si>
  <si>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</si>
  <si>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</si>
  <si>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</si>
  <si>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</si>
  <si>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</si>
  <si>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</si>
  <si>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</si>
  <si>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</si>
  <si>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</si>
  <si>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</si>
  <si>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</si>
  <si>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</si>
  <si>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</si>
  <si>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</si>
  <si>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</si>
  <si>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</si>
  <si>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</si>
  <si>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</si>
  <si>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</si>
  <si>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</si>
  <si>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</si>
  <si>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</si>
  <si>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</si>
  <si>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</si>
  <si>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</si>
  <si>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</si>
  <si>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</si>
  <si>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</si>
  <si>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</si>
  <si>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</si>
  <si>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</si>
  <si>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</si>
  <si>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</si>
  <si>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</si>
  <si>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</si>
  <si>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</si>
  <si>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</si>
  <si>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</si>
  <si>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</si>
  <si>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</si>
  <si>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</si>
  <si>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</si>
  <si>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</si>
  <si>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</si>
  <si>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</si>
  <si>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</si>
  <si>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</si>
  <si>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</si>
  <si>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</si>
  <si>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</si>
  <si>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</si>
  <si>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</si>
  <si>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</si>
  <si>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</si>
  <si>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</si>
  <si>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</si>
  <si>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</si>
  <si>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</si>
  <si>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</si>
  <si>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</si>
  <si>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</si>
  <si>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</si>
  <si>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</si>
  <si>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</si>
  <si>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</si>
  <si>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</si>
  <si>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</si>
  <si>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</si>
  <si>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</si>
  <si>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</si>
  <si>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</si>
  <si>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</si>
  <si>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</si>
  <si>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</si>
  <si>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</si>
  <si>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</si>
  <si>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</si>
  <si>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</si>
  <si>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</si>
  <si>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</si>
  <si>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</si>
  <si>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</si>
  <si>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</si>
  <si>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</si>
  <si>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</si>
  <si>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</si>
  <si>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</si>
  <si>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</si>
  <si>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</si>
  <si>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</si>
  <si>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</si>
  <si>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</si>
  <si>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</si>
  <si>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</si>
  <si>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</si>
  <si>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</si>
  <si>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</si>
  <si>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</si>
  <si>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</si>
  <si>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</si>
  <si>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</si>
  <si>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</si>
  <si>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</si>
  <si>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</si>
  <si>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</si>
  <si>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</si>
  <si>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</si>
  <si>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</si>
  <si>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</si>
  <si>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</si>
  <si>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</si>
  <si>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</si>
  <si>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</si>
  <si>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</si>
  <si>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</si>
  <si>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</si>
  <si>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</si>
  <si>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</si>
  <si>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</si>
  <si>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</si>
  <si>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</si>
  <si>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</si>
  <si>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</si>
  <si>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</si>
  <si>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</si>
  <si>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</si>
  <si>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</si>
  <si>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</si>
  <si>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</si>
  <si>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</si>
  <si>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</si>
  <si>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</si>
  <si>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</si>
  <si>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</si>
  <si>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</si>
  <si>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</si>
  <si>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</si>
  <si>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</si>
  <si>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</si>
  <si>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</si>
  <si>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</si>
  <si>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</si>
  <si>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</si>
  <si>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</si>
  <si>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</si>
  <si>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</si>
  <si>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</si>
  <si>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</si>
  <si>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</si>
  <si>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</si>
  <si>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</si>
  <si>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</si>
  <si>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</si>
  <si>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</si>
  <si>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</si>
  <si>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</si>
  <si>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</si>
  <si>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</si>
  <si>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</si>
  <si>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</si>
  <si>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</si>
  <si>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</si>
  <si>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</si>
  <si>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</si>
  <si>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</si>
  <si>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</si>
  <si>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</si>
  <si>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</si>
  <si>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</si>
  <si>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</si>
  <si>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</si>
  <si>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</si>
  <si>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</si>
  <si>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</si>
  <si>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</si>
  <si>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</si>
  <si>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</si>
  <si>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</si>
  <si>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</si>
  <si>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</si>
  <si>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</si>
  <si>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</si>
  <si>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</si>
  <si>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</si>
  <si>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</si>
  <si>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</si>
  <si>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</si>
  <si>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</si>
  <si>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</si>
  <si>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</si>
  <si>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</si>
  <si>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</si>
  <si>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</si>
  <si>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</si>
  <si>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</si>
  <si>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</si>
  <si>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</si>
  <si>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</si>
  <si>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</si>
  <si>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</si>
  <si>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</si>
  <si>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</si>
  <si>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</si>
  <si>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</si>
  <si>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</si>
  <si>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</si>
  <si>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</si>
  <si>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</si>
  <si>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</si>
  <si>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</si>
  <si>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</si>
  <si>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</si>
  <si>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</si>
  <si>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</si>
  <si>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</si>
  <si>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</si>
  <si>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</si>
  <si>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</si>
  <si>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</si>
  <si>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</si>
  <si>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</si>
  <si>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</si>
  <si>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</si>
  <si>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</si>
  <si>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</si>
  <si>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</si>
  <si>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</si>
  <si>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</si>
  <si>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</si>
  <si>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</si>
  <si>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</si>
  <si>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</si>
  <si>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</si>
  <si>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</si>
  <si>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</si>
  <si>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</si>
  <si>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</si>
  <si>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</si>
  <si>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</si>
  <si>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</si>
  <si>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</si>
  <si>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</si>
  <si>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</si>
  <si>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</si>
  <si>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</si>
  <si>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</si>
  <si>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</si>
  <si>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</si>
  <si>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</si>
  <si>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</si>
  <si>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</si>
  <si>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</si>
  <si>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</si>
  <si>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</si>
  <si>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</si>
  <si>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</si>
  <si>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</si>
  <si>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</si>
  <si>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</si>
  <si>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</si>
  <si>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</si>
  <si>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</si>
  <si>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</si>
  <si>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</si>
  <si>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</si>
  <si>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</si>
  <si>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</si>
  <si>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</si>
  <si>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</si>
  <si>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</si>
  <si>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</si>
  <si>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</si>
  <si>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</si>
  <si>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</si>
  <si>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</si>
  <si>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</si>
  <si>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</si>
  <si>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</si>
  <si>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</si>
  <si>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</si>
  <si>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</si>
  <si>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</si>
  <si>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</si>
  <si>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</si>
  <si>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</si>
  <si>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</si>
  <si>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</si>
  <si>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</si>
  <si>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</si>
  <si>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</si>
  <si>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</si>
  <si>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</si>
  <si>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</si>
  <si>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</si>
  <si>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</si>
  <si>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</si>
  <si>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</si>
  <si>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</si>
  <si>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</si>
  <si>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</si>
  <si>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</si>
  <si>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</si>
  <si>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</si>
  <si>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</si>
  <si>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</si>
  <si>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</si>
  <si>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</si>
  <si>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</si>
  <si>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</si>
  <si>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</si>
  <si>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</si>
  <si>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</si>
  <si>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</si>
  <si>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</si>
  <si>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</si>
  <si>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</si>
  <si>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</si>
  <si>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</si>
  <si>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</si>
  <si>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</si>
  <si>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</si>
  <si>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</si>
  <si>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</si>
  <si>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</si>
  <si>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</si>
  <si>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</si>
  <si>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</si>
  <si>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</si>
  <si>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</si>
  <si>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</si>
  <si>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</si>
  <si>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</si>
  <si>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</si>
  <si>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</si>
  <si>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</si>
  <si>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</si>
  <si>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</si>
  <si>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</si>
  <si>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</si>
  <si>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</si>
  <si>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</si>
  <si>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</si>
  <si>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</si>
  <si>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</si>
  <si>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</si>
  <si>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</si>
  <si>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</si>
  <si>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</si>
  <si>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</si>
  <si>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</si>
  <si>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</si>
  <si>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</si>
  <si>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</si>
  <si>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</si>
  <si>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</si>
  <si>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</si>
  <si>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</si>
  <si>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</si>
  <si>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</si>
  <si>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</si>
  <si>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</si>
  <si>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</si>
  <si>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</si>
  <si>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</si>
  <si>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</si>
  <si>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</si>
  <si>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</si>
  <si>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</si>
  <si>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</si>
  <si>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</si>
  <si>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</si>
  <si>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</si>
  <si>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</si>
  <si>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</si>
  <si>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</si>
  <si>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</si>
  <si>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</si>
  <si>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</si>
  <si>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</si>
  <si>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</si>
  <si>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</si>
  <si>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</si>
  <si>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</si>
  <si>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</si>
  <si>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</si>
  <si>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</si>
  <si>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</si>
  <si>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</si>
  <si>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</si>
  <si>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</si>
  <si>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</si>
  <si>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</si>
  <si>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</si>
  <si>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</si>
  <si>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</si>
  <si>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</si>
  <si>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</si>
  <si>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</si>
  <si>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</si>
  <si>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</si>
  <si>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</si>
  <si>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</si>
  <si>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</si>
  <si>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</si>
  <si>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</si>
  <si>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</si>
  <si>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</si>
  <si>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</si>
  <si>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</si>
  <si>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</si>
  <si>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</si>
  <si>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</si>
  <si>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</si>
  <si>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</si>
  <si>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</si>
  <si>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</si>
  <si>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</si>
  <si>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</si>
  <si>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</si>
  <si>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</si>
  <si>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</si>
  <si>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</si>
  <si>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</si>
  <si>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</si>
  <si>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</si>
  <si>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</si>
  <si>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</si>
  <si>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</si>
  <si>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</si>
  <si>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</si>
  <si>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</si>
  <si>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</si>
  <si>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</si>
  <si>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</si>
  <si>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</si>
  <si>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</si>
  <si>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</si>
  <si>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</si>
  <si>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</si>
  <si>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</si>
  <si>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</si>
  <si>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</si>
  <si>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</si>
  <si>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</si>
  <si>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</si>
  <si>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</si>
  <si>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</si>
  <si>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</si>
  <si>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</si>
  <si>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</si>
  <si>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</si>
  <si>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</si>
  <si>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</si>
  <si>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</si>
  <si>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</si>
  <si>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</si>
  <si>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</si>
  <si>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</si>
  <si>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</si>
  <si>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</si>
  <si>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</si>
  <si>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</si>
  <si>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</si>
  <si>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</si>
  <si>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</si>
  <si>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</si>
  <si>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</si>
  <si>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</si>
  <si>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</si>
  <si>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</si>
  <si>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</si>
  <si>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</si>
  <si>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</si>
  <si>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</si>
  <si>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</si>
  <si>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</si>
  <si>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</si>
  <si>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</si>
  <si>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</si>
  <si>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</si>
  <si>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</si>
  <si>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</si>
  <si>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</si>
  <si>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</si>
  <si>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</si>
  <si>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</si>
  <si>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</si>
  <si>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</si>
  <si>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</si>
  <si>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</si>
  <si>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</si>
  <si>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</si>
  <si>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</si>
  <si>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</si>
  <si>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</si>
  <si>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</si>
  <si>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</si>
  <si>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</si>
  <si>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</si>
  <si>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</si>
  <si>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</si>
  <si>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</si>
  <si>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</si>
  <si>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</si>
  <si>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</si>
  <si>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</si>
  <si>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</si>
  <si>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</si>
  <si>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</si>
  <si>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</si>
  <si>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</si>
  <si>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</si>
  <si>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</si>
  <si>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</si>
  <si>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</si>
  <si>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</si>
  <si>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</si>
  <si>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</si>
  <si>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</si>
  <si>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</si>
  <si>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</si>
  <si>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</si>
  <si>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</si>
  <si>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</si>
  <si>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</si>
  <si>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</si>
  <si>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</si>
  <si>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</si>
  <si>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</si>
  <si>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</si>
  <si>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</si>
  <si>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</si>
  <si>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</si>
  <si>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</si>
  <si>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</si>
  <si>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</si>
  <si>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</si>
  <si>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</si>
  <si>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</si>
  <si>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</si>
  <si>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</si>
  <si>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</si>
  <si>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</si>
  <si>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</si>
  <si>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</si>
  <si>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</si>
  <si>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</si>
  <si>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</si>
  <si>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</si>
  <si>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</si>
  <si>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</si>
  <si>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</si>
  <si>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</si>
  <si>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</si>
  <si>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</si>
  <si>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</si>
  <si>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</si>
  <si>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</si>
  <si>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</si>
  <si>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</si>
  <si>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</si>
  <si>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</si>
  <si>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</si>
  <si>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</si>
  <si>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</si>
  <si>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</si>
  <si>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</si>
  <si>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</si>
  <si>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</si>
  <si>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</si>
  <si>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</si>
  <si>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</si>
  <si>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</si>
  <si>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</si>
  <si>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</si>
  <si>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</si>
  <si>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</si>
  <si>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</si>
  <si>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</si>
  <si>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</si>
  <si>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</si>
  <si>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</si>
  <si>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</si>
  <si>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</si>
  <si>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</si>
  <si>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</si>
  <si>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</si>
  <si>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</si>
  <si>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</si>
  <si>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</si>
  <si>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</si>
  <si>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</si>
  <si>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</si>
  <si>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</si>
  <si>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</si>
  <si>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</si>
  <si>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</si>
  <si>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</si>
  <si>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</si>
  <si>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</si>
  <si>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</si>
  <si>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</si>
  <si>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</si>
  <si>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</si>
  <si>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</si>
  <si>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</si>
  <si>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</si>
  <si>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</si>
  <si>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</si>
  <si>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</si>
  <si>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</si>
  <si>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</si>
  <si>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</si>
  <si>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</si>
  <si>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</si>
  <si>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</si>
  <si>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</si>
  <si>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</si>
  <si>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</si>
  <si>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</si>
  <si>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</si>
  <si>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</si>
  <si>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</si>
  <si>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</si>
  <si>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</si>
  <si>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</si>
  <si>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</si>
  <si>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</si>
  <si>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</si>
  <si>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</si>
  <si>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</si>
  <si>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</si>
  <si>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</si>
  <si>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</si>
  <si>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</si>
  <si>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</si>
  <si>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</si>
  <si>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</si>
  <si>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</si>
  <si>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</si>
  <si>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</si>
  <si>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</si>
  <si>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</si>
  <si>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</si>
  <si>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</si>
  <si>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</si>
  <si>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</si>
  <si>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</si>
  <si>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</si>
  <si>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</si>
  <si>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</si>
  <si>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</si>
  <si>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</si>
  <si>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</si>
  <si>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</si>
  <si>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</si>
  <si>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</si>
  <si>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</si>
  <si>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</si>
  <si>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</si>
  <si>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</si>
  <si>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</si>
  <si>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</si>
  <si>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</si>
  <si>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</si>
  <si>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</si>
  <si>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</si>
  <si>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</si>
  <si>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</si>
  <si>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</si>
  <si>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</si>
  <si>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</si>
  <si>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</si>
  <si>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</si>
  <si>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</si>
  <si>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</si>
  <si>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</si>
  <si>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</si>
  <si>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</si>
  <si>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</si>
  <si>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</si>
  <si>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</si>
  <si>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</si>
  <si>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</si>
  <si>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</si>
  <si>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</si>
  <si>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</si>
  <si>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</si>
  <si>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</si>
  <si>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</si>
  <si>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</si>
  <si>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</si>
  <si>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</si>
  <si>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</si>
  <si>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</si>
  <si>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</si>
  <si>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</si>
  <si>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</si>
  <si>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</si>
  <si>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</si>
  <si>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</si>
  <si>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</si>
  <si>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</si>
  <si>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</si>
  <si>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</si>
  <si>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</si>
  <si>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</si>
  <si>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</si>
  <si>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</si>
  <si>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</si>
  <si>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</si>
  <si>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</si>
  <si>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</si>
  <si>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</si>
  <si>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</si>
  <si>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</si>
  <si>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</si>
  <si>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</si>
  <si>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</si>
  <si>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</si>
  <si>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</si>
  <si>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</si>
  <si>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</si>
  <si>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</si>
  <si>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</si>
  <si>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</si>
  <si>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</si>
  <si>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</si>
  <si>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</si>
  <si>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</si>
  <si>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</si>
  <si>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</si>
  <si>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</si>
  <si>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</si>
  <si>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</si>
  <si>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</si>
  <si>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</si>
  <si>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</si>
  <si>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</si>
  <si>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</si>
  <si>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</si>
  <si>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</si>
  <si>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</si>
  <si>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</si>
  <si>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</si>
  <si>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</si>
  <si>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</si>
  <si>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</si>
  <si>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</si>
  <si>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</si>
  <si>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</si>
  <si>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</si>
  <si>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</si>
  <si>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</si>
  <si>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</si>
  <si>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</si>
  <si>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</si>
  <si>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</si>
  <si>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</si>
  <si>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</si>
  <si>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</si>
  <si>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</si>
  <si>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</si>
  <si>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</si>
  <si>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</si>
  <si>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</si>
  <si>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</si>
  <si>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</si>
  <si>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</si>
  <si>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</si>
  <si>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</si>
  <si>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</si>
  <si>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</si>
  <si>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</si>
  <si>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</si>
  <si>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</si>
  <si>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</si>
  <si>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</si>
  <si>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</si>
  <si>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</si>
  <si>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</si>
  <si>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</si>
  <si>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</si>
  <si>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</si>
  <si>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</si>
  <si>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</si>
  <si>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</si>
  <si>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</si>
  <si>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</si>
  <si>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</si>
  <si>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</si>
  <si>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</si>
  <si>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</si>
  <si>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</si>
  <si>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</si>
  <si>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</si>
  <si>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</si>
  <si>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</si>
  <si>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</si>
  <si>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</si>
  <si>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</si>
  <si>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</si>
  <si>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</si>
  <si>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</si>
  <si>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</si>
  <si>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</si>
  <si>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</si>
  <si>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</si>
  <si>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</si>
  <si>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</si>
  <si>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</si>
  <si>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</si>
  <si>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</si>
  <si>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</si>
  <si>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</si>
  <si>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</si>
  <si>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</si>
  <si>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</si>
  <si>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</si>
  <si>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</si>
  <si>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</si>
  <si>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</si>
  <si>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</si>
  <si>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</si>
  <si>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</si>
  <si>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</si>
  <si>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</si>
  <si>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</si>
  <si>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</si>
  <si>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</si>
  <si>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</si>
  <si>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</si>
  <si>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</si>
  <si>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</si>
  <si>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</si>
  <si>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</si>
  <si>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</si>
  <si>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</si>
  <si>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</si>
  <si>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</si>
  <si>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</si>
  <si>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</si>
  <si>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</si>
  <si>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</si>
  <si>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</si>
  <si>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</si>
  <si>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</si>
  <si>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</si>
  <si>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</si>
  <si>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</si>
  <si>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</si>
  <si>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</si>
  <si>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</si>
  <si>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</si>
  <si>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</si>
  <si>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</si>
  <si>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</si>
  <si>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</si>
  <si>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</si>
  <si>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</si>
  <si>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</si>
  <si>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</si>
  <si>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</si>
  <si>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</si>
  <si>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</si>
  <si>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</si>
  <si>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</si>
  <si>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</si>
  <si>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</si>
  <si>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</si>
  <si>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</si>
  <si>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</si>
  <si>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</si>
  <si>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</si>
  <si>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</si>
  <si>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</si>
  <si>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</si>
  <si>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</si>
  <si>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</si>
  <si>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</si>
  <si>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</si>
  <si>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</si>
  <si>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</si>
  <si>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</si>
  <si>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</si>
  <si>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</si>
  <si>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</si>
  <si>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</si>
  <si>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</si>
  <si>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</si>
  <si>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</si>
  <si>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</si>
  <si>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</si>
  <si>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</si>
  <si>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</si>
  <si>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</si>
  <si>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</si>
  <si>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</si>
  <si>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</si>
  <si>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</si>
  <si>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</si>
  <si>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</si>
  <si>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</si>
  <si>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(All)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</si>
  <si>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</si>
  <si>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</si>
  <si>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</si>
  <si>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</si>
  <si>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</si>
  <si>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</si>
  <si>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</si>
  <si>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</si>
  <si>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</si>
  <si>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</si>
  <si>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</si>
  <si>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</si>
  <si>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</si>
  <si>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</si>
  <si>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</si>
  <si>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</si>
  <si>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</si>
  <si>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</si>
  <si>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</si>
  <si>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</si>
  <si>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</si>
  <si>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</si>
  <si>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</si>
  <si>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</si>
  <si>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</si>
  <si>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</si>
  <si>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</si>
  <si>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</si>
  <si>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</si>
  <si>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</si>
  <si>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Greater than 50000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</si>
  <si>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</si>
  <si>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</si>
  <si>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</si>
  <si>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</si>
  <si>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</si>
  <si>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</si>
  <si>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</si>
  <si>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</si>
  <si>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</si>
  <si>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</si>
  <si>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SortOrder</t>
  </si>
  <si>
    <t xml:space="preserve"> 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</si>
</sst>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8"/>
      <color theme="1"/>
      <name val="Calibri"/>
      <family val="2"/>
      <scheme val="minor"/>
    </font>
    <font>
      <b/>
      <sz val="8"/>
      <color rgb="FF2B2B2B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/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10" fontId="4" fillId="0" borderId="1" xfId="0" applyNumberFormat="1" applyFont="1" applyBorder="1" applyAlignment="1"/>
    <xf numFmtId="1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[Kickstarter_Challenge_original.xlsx]Theater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Theatre Outcomes</a:t>
            </a:r>
            <a:r>
              <a:rPr lang="en-US" sz="1000" b="1" baseline="0"/>
              <a:t> Based on Launch Date</a:t>
            </a:r>
            <a:endParaRPr lang="en-US" sz="1000" b="1"/>
          </a:p>
        </c:rich>
      </c:tx>
      <c:layout>
        <c:manualLayout>
          <c:xMode val="edge"/>
          <c:yMode val="edge"/>
          <c:x val="0.24838188976377953"/>
          <c:y val="6.2773403324584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Date'!$A$6:$A$67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'Theater Outcomes by Launch Date'!$B$6:$B$67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15</c:v>
                </c:pt>
                <c:pt idx="26">
                  <c:v>19</c:v>
                </c:pt>
                <c:pt idx="27">
                  <c:v>24</c:v>
                </c:pt>
                <c:pt idx="28">
                  <c:v>41</c:v>
                </c:pt>
                <c:pt idx="29">
                  <c:v>21</c:v>
                </c:pt>
                <c:pt idx="30">
                  <c:v>25</c:v>
                </c:pt>
                <c:pt idx="31">
                  <c:v>43</c:v>
                </c:pt>
                <c:pt idx="32">
                  <c:v>42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29</c:v>
                </c:pt>
                <c:pt idx="43">
                  <c:v>34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E-416E-9B39-946CDBE25C4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Date'!$A$6:$A$67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'Theater Outcomes by Launch Date'!$C$6:$C$67</c:f>
              <c:numCache>
                <c:formatCode>General</c:formatCode>
                <c:ptCount val="53"/>
                <c:pt idx="18">
                  <c:v>5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21</c:v>
                </c:pt>
                <c:pt idx="23">
                  <c:v>12</c:v>
                </c:pt>
                <c:pt idx="24">
                  <c:v>16</c:v>
                </c:pt>
                <c:pt idx="25">
                  <c:v>13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15</c:v>
                </c:pt>
                <c:pt idx="30">
                  <c:v>28</c:v>
                </c:pt>
                <c:pt idx="31">
                  <c:v>17</c:v>
                </c:pt>
                <c:pt idx="32">
                  <c:v>17</c:v>
                </c:pt>
                <c:pt idx="33">
                  <c:v>13</c:v>
                </c:pt>
                <c:pt idx="34">
                  <c:v>19</c:v>
                </c:pt>
                <c:pt idx="35">
                  <c:v>11</c:v>
                </c:pt>
                <c:pt idx="36">
                  <c:v>25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7</c:v>
                </c:pt>
                <c:pt idx="43">
                  <c:v>16</c:v>
                </c:pt>
                <c:pt idx="44">
                  <c:v>18</c:v>
                </c:pt>
                <c:pt idx="45">
                  <c:v>5</c:v>
                </c:pt>
                <c:pt idx="46">
                  <c:v>7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206-42D8-BC78-AA076B31957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'Theater Outcomes by Launch Date'!$A$6:$A$67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Dec</c:v>
                  </c:pt>
                  <c:pt idx="3">
                    <c:v>Mar</c:v>
                  </c:pt>
                  <c:pt idx="4">
                    <c:v>Apr</c:v>
                  </c:pt>
                  <c:pt idx="5">
                    <c:v>Dec</c:v>
                  </c:pt>
                  <c:pt idx="6">
                    <c:v>Jan</c:v>
                  </c:pt>
                  <c:pt idx="7">
                    <c:v>Mar</c:v>
                  </c:pt>
                  <c:pt idx="8">
                    <c:v>Apr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Apr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Apr</c:v>
                  </c:pt>
                  <c:pt idx="19">
                    <c:v>May</c:v>
                  </c:pt>
                  <c:pt idx="20">
                    <c:v>Jun</c:v>
                  </c:pt>
                  <c:pt idx="21">
                    <c:v>Jul</c:v>
                  </c:pt>
                  <c:pt idx="22">
                    <c:v>Aug</c:v>
                  </c:pt>
                  <c:pt idx="23">
                    <c:v>Sep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Dec</c:v>
                  </c:pt>
                  <c:pt idx="27">
                    <c:v>Jan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Apr</c:v>
                  </c:pt>
                  <c:pt idx="31">
                    <c:v>May</c:v>
                  </c:pt>
                  <c:pt idx="32">
                    <c:v>Jun</c:v>
                  </c:pt>
                  <c:pt idx="33">
                    <c:v>Jul</c:v>
                  </c:pt>
                  <c:pt idx="34">
                    <c:v>Aug</c:v>
                  </c:pt>
                  <c:pt idx="35">
                    <c:v>Sep</c:v>
                  </c:pt>
                  <c:pt idx="36">
                    <c:v>Oct</c:v>
                  </c:pt>
                  <c:pt idx="37">
                    <c:v>Nov</c:v>
                  </c:pt>
                  <c:pt idx="38">
                    <c:v>Dec</c:v>
                  </c:pt>
                  <c:pt idx="39">
                    <c:v>Jan</c:v>
                  </c:pt>
                  <c:pt idx="40">
                    <c:v>Feb</c:v>
                  </c:pt>
                  <c:pt idx="41">
                    <c:v>Mar</c:v>
                  </c:pt>
                  <c:pt idx="42">
                    <c:v>Apr</c:v>
                  </c:pt>
                  <c:pt idx="43">
                    <c:v>May</c:v>
                  </c:pt>
                  <c:pt idx="44">
                    <c:v>Jun</c:v>
                  </c:pt>
                  <c:pt idx="45">
                    <c:v>Jul</c:v>
                  </c:pt>
                  <c:pt idx="46">
                    <c:v>Aug</c:v>
                  </c:pt>
                  <c:pt idx="47">
                    <c:v>Sep</c:v>
                  </c:pt>
                  <c:pt idx="48">
                    <c:v>Oct</c:v>
                  </c:pt>
                  <c:pt idx="49">
                    <c:v>Nov</c:v>
                  </c:pt>
                  <c:pt idx="50">
                    <c:v>Dec</c:v>
                  </c:pt>
                  <c:pt idx="51">
                    <c:v>Jan</c:v>
                  </c:pt>
                  <c:pt idx="52">
                    <c:v>Feb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  <c:pt idx="11">
                    <c:v>2013</c:v>
                  </c:pt>
                  <c:pt idx="18">
                    <c:v>2014</c:v>
                  </c:pt>
                  <c:pt idx="27">
                    <c:v>2015</c:v>
                  </c:pt>
                  <c:pt idx="39">
                    <c:v>2016</c:v>
                  </c:pt>
                  <c:pt idx="51">
                    <c:v>2017</c:v>
                  </c:pt>
                </c:lvl>
              </c:multiLvlStrCache>
            </c:multiLvlStrRef>
          </c:cat>
          <c:val>
            <c:numRef>
              <c:f>'Theater Outcomes by Launch Date'!$D$6:$D$67</c:f>
              <c:numCache>
                <c:formatCode>General</c:formatCode>
                <c:ptCount val="53"/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1</c:v>
                </c:pt>
                <c:pt idx="35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7">
                  <c:v>2</c:v>
                </c:pt>
                <c:pt idx="49">
                  <c:v>2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206-42D8-BC78-AA076B31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70575"/>
        <c:axId val="488570991"/>
      </c:lineChart>
      <c:catAx>
        <c:axId val="4885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0991"/>
        <c:crosses val="autoZero"/>
        <c:auto val="1"/>
        <c:lblAlgn val="ctr"/>
        <c:lblOffset val="100"/>
        <c:noMultiLvlLbl val="0"/>
      </c:catAx>
      <c:valAx>
        <c:axId val="48857099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F-4C2C-BD29-A2FBFF39026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F-4C2C-BD29-A2FBFF39026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F-4C2C-BD29-A2FBFF39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30239"/>
        <c:axId val="76230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3F-4C2C-BD29-A2FBFF3902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3F-4C2C-BD29-A2FBFF3902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3F-4C2C-BD29-A2FBFF3902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3F-4C2C-BD29-A2FBFF3902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Goals'!$I$1</c15:sqref>
                        </c15:formulaRef>
                      </c:ext>
                    </c:extLst>
                    <c:strCache>
                      <c:ptCount val="1"/>
                      <c:pt idx="0">
                        <c:v>SortOrder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3F-4C2C-BD29-A2FBFF390266}"/>
                  </c:ext>
                </c:extLst>
              </c15:ser>
            </c15:filteredLineSeries>
          </c:ext>
        </c:extLst>
      </c:lineChart>
      <c:catAx>
        <c:axId val="762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655"/>
        <c:crosses val="autoZero"/>
        <c:auto val="1"/>
        <c:lblAlgn val="ctr"/>
        <c:lblOffset val="100"/>
        <c:noMultiLvlLbl val="0"/>
      </c:catAx>
      <c:valAx>
        <c:axId val="762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[Kickstarter_Challenge_original.xlsx]Outcomes_vs_Goals!PivotTable4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Outcomes</a:t>
            </a:r>
            <a:r>
              <a:rPr lang="en-US" sz="1050" b="1" baseline="0"/>
              <a:t> Based on Goal</a:t>
            </a:r>
            <a:endParaRPr lang="en-US" sz="1050" b="1"/>
          </a:p>
        </c:rich>
      </c:tx>
      <c:layout>
        <c:manualLayout>
          <c:xMode val="edge"/>
          <c:yMode val="edge"/>
          <c:x val="0.38002023114588279"/>
          <c:y val="3.94011032308904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Outcomes_vs_Goals!$B$3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Outcomes_vs_Goals!$B$4:$B$28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0BA-94A2-BB66857C22D9}"/>
            </c:ext>
          </c:extLst>
        </c:ser>
        <c:ser>
          <c:idx val="1"/>
          <c:order val="1"/>
          <c:tx>
            <c:strRef>
              <c:f>Outcomes_vs_Goals!$C$3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Outcomes_vs_Goals!$C$4:$C$28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0BA-94A2-BB66857C22D9}"/>
            </c:ext>
          </c:extLst>
        </c:ser>
        <c:ser>
          <c:idx val="2"/>
          <c:order val="2"/>
          <c:tx>
            <c:strRef>
              <c:f>Outcomes_vs_Goals!$D$3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Outcomes_vs_Goals!$A$4:$A$28</c:f>
              <c:multiLvlStrCache>
                <c:ptCount val="12"/>
                <c:lvl>
                  <c:pt idx="0">
                    <c:v> 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50000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Outcomes_vs_Goals!$D$4:$D$28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0BA-94A2-BB66857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784175"/>
        <c:axId val="294785007"/>
      </c:lineChart>
      <c:catAx>
        <c:axId val="294784175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5007"/>
        <c:crosses val="autoZero"/>
        <c:auto val="1"/>
        <c:lblAlgn val="ctr"/>
        <c:lblOffset val="100"/>
        <c:noMultiLvlLbl val="0"/>
      </c:catAx>
      <c:valAx>
        <c:axId val="2947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2</xdr:row>
      <xdr:rowOff>179070</xdr:rowOff>
    </xdr:from>
    <xdr:to>
      <xdr:col>12</xdr:col>
      <xdr:colOff>369570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0DDDB-E659-4546-A65F-8864539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184637</xdr:colOff>
      <xdr:row>0</xdr:row>
      <xdr:rowOff>49822</xdr:rowOff>
    </xdr:from>
    <xdr:to>
      <xdr:col>19</xdr:col>
      <xdr:colOff>451338</xdr:colOff>
      <xdr:row>23</xdr:row>
      <xdr:rowOff>111370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31D64-8ADD-4E89-BF82-3EF83BD9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167640</xdr:rowOff>
    </xdr:from>
    <xdr:to>
      <xdr:col>14</xdr:col>
      <xdr:colOff>373380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FB774-DCA0-4A3B-8C97-64896D2B3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yu Chaudhari" refreshedDate="44420.105012731481" createdVersion="6" refreshedVersion="6" minRefreshableVersion="3" recordCount="12" xr:uid="{98334AB3-248C-41AB-842E-3B0C4F2D2429}">
  <cacheSource type="worksheet">
    <worksheetSource ref="A1:I13" sheet="Outcomes Based on Goals"/>
  </cacheSource>
  <cacheFields count="9">
    <cacheField name="Goal" numFmtId="0">
      <sharedItems count="13">
        <s v=" 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s v="Less than 1000" u="1"/>
      </sharedItems>
    </cacheField>
    <cacheField name="Number Successful" numFmtId="0">
      <sharedItems containsSemiMixedTypes="0" containsString="0" containsNumber="1" containsInteger="1" minValue="0" maxValue="387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3"/>
    </cacheField>
    <cacheField name="Percentage Successful" numFmtId="10">
      <sharedItems containsSemiMixedTypes="0" containsString="0" containsNumber="1" minValue="0" maxValue="0.75806451612903225"/>
    </cacheField>
    <cacheField name="Percentage Failed" numFmtId="10">
      <sharedItems containsSemiMixedTypes="0" containsString="0" containsNumber="1" minValue="0.24193548387096775" maxValue="1"/>
    </cacheField>
    <cacheField name="Percentage Canceled" numFmtId="10">
      <sharedItems containsSemiMixedTypes="0" containsString="0" containsNumber="1" containsInteger="1" minValue="0" maxValue="0"/>
    </cacheField>
    <cacheField name="SortOrd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yu Chaudhari" refreshedDate="44420.105013078704" createdVersion="6" refreshedVersion="6" minRefreshableVersion="3" recordCount="4114" xr:uid="{A6F2C4CD-8650-424D-B4AE-F5E49B2F962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  <x v="0"/>
  </r>
  <r>
    <x v="1"/>
    <n v="387"/>
    <n v="146"/>
    <n v="0"/>
    <n v="533"/>
    <n v="0.726078799249531"/>
    <n v="0.27392120075046905"/>
    <n v="0"/>
    <x v="1"/>
  </r>
  <r>
    <x v="2"/>
    <n v="93"/>
    <n v="76"/>
    <n v="0"/>
    <n v="169"/>
    <n v="0.55029585798816572"/>
    <n v="0.44970414201183434"/>
    <n v="0"/>
    <x v="2"/>
  </r>
  <r>
    <x v="3"/>
    <n v="39"/>
    <n v="33"/>
    <n v="0"/>
    <n v="72"/>
    <n v="0.54166666666666663"/>
    <n v="0.45833333333333331"/>
    <n v="0"/>
    <x v="3"/>
  </r>
  <r>
    <x v="4"/>
    <n v="12"/>
    <n v="12"/>
    <n v="0"/>
    <n v="24"/>
    <n v="0.5"/>
    <n v="0.5"/>
    <n v="0"/>
    <x v="4"/>
  </r>
  <r>
    <x v="5"/>
    <n v="9"/>
    <n v="11"/>
    <n v="0"/>
    <n v="20"/>
    <n v="0.45"/>
    <n v="0.55000000000000004"/>
    <n v="0"/>
    <x v="5"/>
  </r>
  <r>
    <x v="6"/>
    <n v="1"/>
    <n v="4"/>
    <n v="0"/>
    <n v="5"/>
    <n v="0.2"/>
    <n v="0.8"/>
    <n v="0"/>
    <x v="6"/>
  </r>
  <r>
    <x v="7"/>
    <n v="3"/>
    <n v="8"/>
    <n v="0"/>
    <n v="11"/>
    <n v="0.27272727272727271"/>
    <n v="0.72727272727272729"/>
    <n v="0"/>
    <x v="7"/>
  </r>
  <r>
    <x v="8"/>
    <n v="4"/>
    <n v="2"/>
    <n v="0"/>
    <n v="6"/>
    <n v="0.66666666666666663"/>
    <n v="0.33333333333333331"/>
    <n v="0"/>
    <x v="8"/>
  </r>
  <r>
    <x v="9"/>
    <n v="2"/>
    <n v="1"/>
    <n v="0"/>
    <n v="3"/>
    <n v="0.66666666666666663"/>
    <n v="0.33333333333333331"/>
    <n v="0"/>
    <x v="9"/>
  </r>
  <r>
    <x v="10"/>
    <n v="0"/>
    <n v="1"/>
    <n v="0"/>
    <n v="1"/>
    <n v="0"/>
    <n v="1"/>
    <n v="0"/>
    <x v="10"/>
  </r>
  <r>
    <x v="11"/>
    <n v="2"/>
    <n v="10"/>
    <n v="0"/>
    <n v="12"/>
    <n v="0.16666666666666666"/>
    <n v="0.83333333333333337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A860-328E-456E-BBF0-CCFF2529341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4:E67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Row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8"/>
  </rowFields>
  <rowItems count="62">
    <i>
      <x v="1"/>
    </i>
    <i r="1">
      <x v="6"/>
    </i>
    <i r="1">
      <x v="9"/>
    </i>
    <i r="1">
      <x v="11"/>
    </i>
    <i>
      <x v="2"/>
    </i>
    <i r="1">
      <x v="2"/>
    </i>
    <i r="1">
      <x v="3"/>
    </i>
    <i r="1">
      <x v="11"/>
    </i>
    <i>
      <x v="3"/>
    </i>
    <i r="1">
      <x/>
    </i>
    <i r="1">
      <x v="2"/>
    </i>
    <i r="1">
      <x v="3"/>
    </i>
    <i r="1">
      <x v="8"/>
    </i>
    <i r="1">
      <x v="10"/>
    </i>
    <i>
      <x v="4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6" hier="-1"/>
    <pageField fld="16" item="8" hier="-1"/>
  </pageFields>
  <dataFields count="1">
    <dataField name="Count of outcomes" fld="5" subtotal="count" baseField="0" baseItem="0"/>
  </dataFields>
  <chartFormats count="3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6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6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6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8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9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3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4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5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6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6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7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7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7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8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8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9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0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0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0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6ECD5-1EA0-40D5-86EA-D11F83097B7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28" firstHeaderRow="0" firstDataRow="1" firstDataCol="1"/>
  <pivotFields count="9">
    <pivotField axis="axisRow" showAll="0" sortType="ascending">
      <items count="14">
        <item x="0"/>
        <item sd="0" x="1"/>
        <item sd="0" x="3"/>
        <item sd="0" x="4"/>
        <item sd="0" x="5"/>
        <item sd="0" x="6"/>
        <item sd="0" x="7"/>
        <item sd="0" x="8"/>
        <item sd="0" x="9"/>
        <item sd="0" x="10"/>
        <item sd="0" x="2"/>
        <item sd="0" x="11"/>
        <item sd="0" m="1" x="12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8"/>
    <field x="0"/>
  </rowFields>
  <rowItems count="25">
    <i>
      <x/>
    </i>
    <i r="1">
      <x/>
    </i>
    <i>
      <x v="1"/>
    </i>
    <i r="1">
      <x v="1"/>
    </i>
    <i>
      <x v="2"/>
    </i>
    <i r="1">
      <x v="10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 numFmtId="10"/>
    <dataField name="Sum of Percentage Failed" fld="6" baseField="0" baseItem="0" numFmtId="10"/>
    <dataField name="Sum of Percentage Canceled" fld="7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U4115"/>
  <sheetViews>
    <sheetView tabSelected="1" zoomScale="95" zoomScaleNormal="95" workbookViewId="0">
      <selection activeCell="D5" sqref="D5"/>
    </sheetView>
  </sheetViews>
  <sheetFormatPr defaultColWidth="8.77734375" defaultRowHeight="14.4" x14ac:dyDescent="0.3"/>
  <cols>
    <col min="2" max="2" width="38.44140625" style="1" customWidth="1"/>
    <col min="3" max="3" width="40.33203125" style="1" customWidth="1"/>
    <col min="4" max="4" width="15.6640625" style="3" bestFit="1" customWidth="1"/>
    <col min="5" max="5" width="16.44140625" style="4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14.6640625" bestFit="1" customWidth="1"/>
    <col min="18" max="18" width="15.5546875" bestFit="1" customWidth="1"/>
    <col min="19" max="20" width="22.109375" bestFit="1" customWidth="1"/>
  </cols>
  <sheetData>
    <row r="1" spans="1:21" x14ac:dyDescent="0.3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8306</v>
      </c>
      <c r="P1" s="5" t="s">
        <v>8307</v>
      </c>
      <c r="Q1" s="14" t="s">
        <v>8379</v>
      </c>
      <c r="R1" s="14" t="s">
        <v>8358</v>
      </c>
      <c r="S1" s="15" t="s">
        <v>8364</v>
      </c>
      <c r="T1" s="15" t="s">
        <v>8365</v>
      </c>
      <c r="U1" t="s">
        <v>8378</v>
      </c>
    </row>
    <row r="2" spans="1:21" ht="43.2" x14ac:dyDescent="0.3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IFERROR(ROUND((E2/D2)*100,0),0)</f>
        <v>137</v>
      </c>
      <c r="P2">
        <f>IFERROR(ROUND(E2/L2,2),0)</f>
        <v>63.92</v>
      </c>
      <c r="Q2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IFERROR(ROUND((E3/D3)*100,0),0)</f>
        <v>143</v>
      </c>
      <c r="P3">
        <f t="shared" ref="P3:P66" si="1">IFERROR(ROUND(E3/L3,2),0)</f>
        <v>185.48</v>
      </c>
      <c r="Q3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x14ac:dyDescent="0.3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IFERROR(ROUND((E67/D67)*100,0),0)</f>
        <v>108</v>
      </c>
      <c r="P67">
        <f t="shared" ref="P67:P130" si="6">IFERROR(ROUND(E67/L67,2),0)</f>
        <v>132.05000000000001</v>
      </c>
      <c r="Q67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IFERROR(ROUND((E131/D131)*100,0),0)</f>
        <v>0</v>
      </c>
      <c r="P131">
        <f t="shared" ref="P131:P194" si="11">IFERROR(ROUND(E131/L131,2),0)</f>
        <v>0</v>
      </c>
      <c r="Q131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IFERROR(ROUND((E195/D195)*100,0),0)</f>
        <v>0</v>
      </c>
      <c r="P195">
        <f t="shared" ref="P195:P258" si="16">IFERROR(ROUND(E195/L195,2),0)</f>
        <v>0</v>
      </c>
      <c r="Q195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IFERROR(ROUND((E259/D259)*100,0),0)</f>
        <v>107</v>
      </c>
      <c r="P259">
        <f t="shared" ref="P259:P322" si="21">IFERROR(ROUND(E259/L259,2),0)</f>
        <v>66.7</v>
      </c>
      <c r="Q259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IFERROR(ROUND((E323/D323)*100,0),0)</f>
        <v>103</v>
      </c>
      <c r="P323">
        <f t="shared" ref="P323:P386" si="26">IFERROR(ROUND(E323/L323,2),0)</f>
        <v>106.62</v>
      </c>
      <c r="Q323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IFERROR(ROUND((E387/D387)*100,0),0)</f>
        <v>106</v>
      </c>
      <c r="P387">
        <f t="shared" ref="P387:P450" si="31">IFERROR(ROUND(E387/L387,2),0)</f>
        <v>111.8</v>
      </c>
      <c r="Q387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IFERROR(ROUND((E451/D451)*100,0),0)</f>
        <v>2</v>
      </c>
      <c r="P451">
        <f t="shared" ref="P451:P514" si="36">IFERROR(ROUND(E451/L451,2),0)</f>
        <v>9</v>
      </c>
      <c r="Q451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IFERROR(ROUND((E515/D515)*100,0),0)</f>
        <v>14</v>
      </c>
      <c r="P515">
        <f t="shared" ref="P515:P578" si="41">IFERROR(ROUND(E515/L515,2),0)</f>
        <v>102.38</v>
      </c>
      <c r="Q515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IFERROR(ROUND((E579/D579)*100,0),0)</f>
        <v>0</v>
      </c>
      <c r="P579">
        <f t="shared" ref="P579:P642" si="46">IFERROR(ROUND(E579/L579,2),0)</f>
        <v>10</v>
      </c>
      <c r="Q579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IFERROR(ROUND((E643/D643)*100,0),0)</f>
        <v>119</v>
      </c>
      <c r="P643">
        <f t="shared" ref="P643:P706" si="51">IFERROR(ROUND(E643/L643,2),0)</f>
        <v>151.32</v>
      </c>
      <c r="Q643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IFERROR(ROUND((E707/D707)*100,0),0)</f>
        <v>1</v>
      </c>
      <c r="P707">
        <f t="shared" ref="P707:P770" si="56">IFERROR(ROUND(E707/L707,2),0)</f>
        <v>195.4</v>
      </c>
      <c r="Q707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IFERROR(ROUND((E771/D771)*100,0),0)</f>
        <v>41</v>
      </c>
      <c r="P771">
        <f t="shared" ref="P771:P834" si="61">IFERROR(ROUND(E771/L771,2),0)</f>
        <v>31.85</v>
      </c>
      <c r="Q771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IFERROR(ROUND((E835/D835)*100,0),0)</f>
        <v>102</v>
      </c>
      <c r="P835">
        <f t="shared" ref="P835:P898" si="66">IFERROR(ROUND(E835/L835,2),0)</f>
        <v>148.78</v>
      </c>
      <c r="Q835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IFERROR(ROUND((E899/D899)*100,0),0)</f>
        <v>0</v>
      </c>
      <c r="P899">
        <f t="shared" ref="P899:P962" si="71">IFERROR(ROUND(E899/L899,2),0)</f>
        <v>0</v>
      </c>
      <c r="Q899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IFERROR(ROUND((E963/D963)*100,0),0)</f>
        <v>42</v>
      </c>
      <c r="P963">
        <f t="shared" ref="P963:P1026" si="76">IFERROR(ROUND(E963/L963,2),0)</f>
        <v>364.35</v>
      </c>
      <c r="Q963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IFERROR(ROUND((E1027/D1027)*100,0),0)</f>
        <v>110</v>
      </c>
      <c r="P1027">
        <f t="shared" ref="P1027:P1090" si="81">IFERROR(ROUND(E1027/L1027,2),0)</f>
        <v>71.849999999999994</v>
      </c>
      <c r="Q1027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IFERROR(ROUND((E1091/D1091)*100,0),0)</f>
        <v>8</v>
      </c>
      <c r="P1091">
        <f t="shared" ref="P1091:P1154" si="86">IFERROR(ROUND(E1091/L1091,2),0)</f>
        <v>23.96</v>
      </c>
      <c r="Q1091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IFERROR(ROUND((E1155/D1155)*100,0),0)</f>
        <v>1</v>
      </c>
      <c r="P1155">
        <f t="shared" ref="P1155:P1218" si="91">IFERROR(ROUND(E1155/L1155,2),0)</f>
        <v>50</v>
      </c>
      <c r="Q1155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IFERROR(ROUND((E1219/D1219)*100,0),0)</f>
        <v>103</v>
      </c>
      <c r="P1219">
        <f t="shared" ref="P1219:P1282" si="96">IFERROR(ROUND(E1219/L1219,2),0)</f>
        <v>148.57</v>
      </c>
      <c r="Q1219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IFERROR(ROUND((E1283/D1283)*100,0),0)</f>
        <v>111</v>
      </c>
      <c r="P1283">
        <f t="shared" ref="P1283:P1346" si="101">IFERROR(ROUND(E1283/L1283,2),0)</f>
        <v>104.73</v>
      </c>
      <c r="Q1283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IFERROR(ROUND((E1347/D1347)*100,0),0)</f>
        <v>125</v>
      </c>
      <c r="P1347">
        <f t="shared" ref="P1347:P1410" si="106">IFERROR(ROUND(E1347/L1347,2),0)</f>
        <v>53.57</v>
      </c>
      <c r="Q1347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IFERROR(ROUND((E1411/D1411)*100,0),0)</f>
        <v>0</v>
      </c>
      <c r="P1411">
        <f t="shared" ref="P1411:P1474" si="111">IFERROR(ROUND(E1411/L1411,2),0)</f>
        <v>0</v>
      </c>
      <c r="Q1411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IFERROR(ROUND((E1475/D1475)*100,0),0)</f>
        <v>121</v>
      </c>
      <c r="P1475">
        <f t="shared" ref="P1475:P1538" si="116">IFERROR(ROUND(E1475/L1475,2),0)</f>
        <v>38.46</v>
      </c>
      <c r="Q1475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IFERROR(ROUND((E1539/D1539)*100,0),0)</f>
        <v>180</v>
      </c>
      <c r="P1539">
        <f t="shared" ref="P1539:P1602" si="121">IFERROR(ROUND(E1539/L1539,2),0)</f>
        <v>96.38</v>
      </c>
      <c r="Q1539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IFERROR(ROUND((E1603/D1603)*100,0),0)</f>
        <v>108</v>
      </c>
      <c r="P1603">
        <f t="shared" ref="P1603:P1666" si="126">IFERROR(ROUND(E1603/L1603,2),0)</f>
        <v>48.33</v>
      </c>
      <c r="Q1603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IFERROR(ROUND((E1667/D1667)*100,0),0)</f>
        <v>119</v>
      </c>
      <c r="P1667">
        <f t="shared" ref="P1667:P1730" si="131">IFERROR(ROUND(E1667/L1667,2),0)</f>
        <v>44.96</v>
      </c>
      <c r="Q1667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IFERROR(ROUND((E1731/D1731)*100,0),0)</f>
        <v>0</v>
      </c>
      <c r="P1731">
        <f t="shared" ref="P1731:P1794" si="136">IFERROR(ROUND(E1731/L1731,2),0)</f>
        <v>0</v>
      </c>
      <c r="Q1731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IFERROR(ROUND((E1795/D1795)*100,0),0)</f>
        <v>1</v>
      </c>
      <c r="P1795">
        <f t="shared" ref="P1795:P1858" si="141">IFERROR(ROUND(E1795/L1795,2),0)</f>
        <v>20</v>
      </c>
      <c r="Q1795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IFERROR(ROUND((E1859/D1859)*100,0),0)</f>
        <v>100</v>
      </c>
      <c r="P1859">
        <f t="shared" ref="P1859:P1922" si="146">IFERROR(ROUND(E1859/L1859,2),0)</f>
        <v>136.36000000000001</v>
      </c>
      <c r="Q1859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IFERROR(ROUND((E1923/D1923)*100,0),0)</f>
        <v>137</v>
      </c>
      <c r="P1923">
        <f t="shared" ref="P1923:P1986" si="151">IFERROR(ROUND(E1923/L1923,2),0)</f>
        <v>54</v>
      </c>
      <c r="Q1923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IFERROR(ROUND((E1987/D1987)*100,0),0)</f>
        <v>3</v>
      </c>
      <c r="P1987">
        <f t="shared" ref="P1987:P2050" si="156">IFERROR(ROUND(E1987/L1987,2),0)</f>
        <v>12.75</v>
      </c>
      <c r="Q1987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IFERROR(ROUND((E2051/D2051)*100,0),0)</f>
        <v>120</v>
      </c>
      <c r="P2051">
        <f t="shared" ref="P2051:P2114" si="161">IFERROR(ROUND(E2051/L2051,2),0)</f>
        <v>80.989999999999995</v>
      </c>
      <c r="Q2051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IFERROR(ROUND((E2115/D2115)*100,0),0)</f>
        <v>105</v>
      </c>
      <c r="P2115">
        <f t="shared" ref="P2115:P2178" si="166">IFERROR(ROUND(E2115/L2115,2),0)</f>
        <v>68.599999999999994</v>
      </c>
      <c r="Q2115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IFERROR(ROUND((E2179/D2179)*100,0),0)</f>
        <v>100</v>
      </c>
      <c r="P2179">
        <f t="shared" ref="P2179:P2242" si="171">IFERROR(ROUND(E2179/L2179,2),0)</f>
        <v>65.87</v>
      </c>
      <c r="Q2179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IFERROR(ROUND((E2243/D2243)*100,0),0)</f>
        <v>806</v>
      </c>
      <c r="P2243">
        <f t="shared" ref="P2243:P2306" si="176">IFERROR(ROUND(E2243/L2243,2),0)</f>
        <v>49.47</v>
      </c>
      <c r="Q2243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IFERROR(ROUND((E2307/D2307)*100,0),0)</f>
        <v>101</v>
      </c>
      <c r="P2307">
        <f t="shared" ref="P2307:P2370" si="181">IFERROR(ROUND(E2307/L2307,2),0)</f>
        <v>109.11</v>
      </c>
      <c r="Q2307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IFERROR(ROUND((E2371/D2371)*100,0),0)</f>
        <v>0</v>
      </c>
      <c r="P2371">
        <f t="shared" ref="P2371:P2434" si="186">IFERROR(ROUND(E2371/L2371,2),0)</f>
        <v>0</v>
      </c>
      <c r="Q2371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IFERROR(ROUND((E2435/D2435)*100,0),0)</f>
        <v>0</v>
      </c>
      <c r="P2435">
        <f t="shared" ref="P2435:P2498" si="191">IFERROR(ROUND(E2435/L2435,2),0)</f>
        <v>0</v>
      </c>
      <c r="Q2435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IFERROR(ROUND((E2499/D2499)*100,0),0)</f>
        <v>113</v>
      </c>
      <c r="P2499">
        <f t="shared" ref="P2499:P2562" si="196">IFERROR(ROUND(E2499/L2499,2),0)</f>
        <v>80.55</v>
      </c>
      <c r="Q2499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IFERROR(ROUND((E2563/D2563)*100,0),0)</f>
        <v>0</v>
      </c>
      <c r="P2563">
        <f t="shared" ref="P2563:P2626" si="201">IFERROR(ROUND(E2563/L2563,2),0)</f>
        <v>0</v>
      </c>
      <c r="Q2563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IFERROR(ROUND((E2627/D2627)*100,0),0)</f>
        <v>956</v>
      </c>
      <c r="P2627">
        <f t="shared" ref="P2627:P2690" si="206">IFERROR(ROUND(E2627/L2627,2),0)</f>
        <v>27.58</v>
      </c>
      <c r="Q2627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IFERROR(ROUND((E2691/D2691)*100,0),0)</f>
        <v>0</v>
      </c>
      <c r="P2691">
        <f t="shared" ref="P2691:P2754" si="211">IFERROR(ROUND(E2691/L2691,2),0)</f>
        <v>1</v>
      </c>
      <c r="Q2691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IFERROR(ROUND((E2755/D2755)*100,0),0)</f>
        <v>19</v>
      </c>
      <c r="P2755">
        <f t="shared" ref="P2755:P2818" si="216">IFERROR(ROUND(E2755/L2755,2),0)</f>
        <v>47.5</v>
      </c>
      <c r="Q2755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IFERROR(ROUND((E2819/D2819)*100,0),0)</f>
        <v>130</v>
      </c>
      <c r="P2819">
        <f t="shared" ref="P2819:P2882" si="221">IFERROR(ROUND(E2819/L2819,2),0)</f>
        <v>23.64</v>
      </c>
      <c r="Q2819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IFERROR(ROUND((E2883/D2883)*100,0),0)</f>
        <v>0</v>
      </c>
      <c r="P2883">
        <f t="shared" ref="P2883:P2946" si="226">IFERROR(ROUND(E2883/L2883,2),0)</f>
        <v>0</v>
      </c>
      <c r="Q2883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IFERROR(ROUND((E2947/D2947)*100,0),0)</f>
        <v>0</v>
      </c>
      <c r="P2947">
        <f t="shared" ref="P2947:P3010" si="231">IFERROR(ROUND(E2947/L2947,2),0)</f>
        <v>0</v>
      </c>
      <c r="Q2947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IFERROR(ROUND((E3011/D3011)*100,0),0)</f>
        <v>120</v>
      </c>
      <c r="P3011">
        <f t="shared" ref="P3011:P3074" si="236">IFERROR(ROUND(E3011/L3011,2),0)</f>
        <v>233.9</v>
      </c>
      <c r="Q3011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IFERROR(ROUND((E3075/D3075)*100,0),0)</f>
        <v>0</v>
      </c>
      <c r="P3075">
        <f t="shared" ref="P3075:P3138" si="241">IFERROR(ROUND(E3075/L3075,2),0)</f>
        <v>92.14</v>
      </c>
      <c r="Q3075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IFERROR(ROUND((E3139/D3139)*100,0),0)</f>
        <v>3</v>
      </c>
      <c r="P3139">
        <f t="shared" ref="P3139:P3202" si="246">IFERROR(ROUND(E3139/L3139,2),0)</f>
        <v>50</v>
      </c>
      <c r="Q3139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IFERROR(ROUND((E3203/D3203)*100,0),0)</f>
        <v>1</v>
      </c>
      <c r="P3203">
        <f t="shared" ref="P3203:P3266" si="251">IFERROR(ROUND(E3203/L3203,2),0)</f>
        <v>12.5</v>
      </c>
      <c r="Q3203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IFERROR(ROUND((E3267/D3267)*100,0),0)</f>
        <v>164</v>
      </c>
      <c r="P3267">
        <f t="shared" ref="P3267:P3330" si="256">IFERROR(ROUND(E3267/L3267,2),0)</f>
        <v>70.290000000000006</v>
      </c>
      <c r="Q3267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IFERROR(ROUND((E3331/D3331)*100,0),0)</f>
        <v>117</v>
      </c>
      <c r="P3331">
        <f t="shared" ref="P3331:P3394" si="261">IFERROR(ROUND(E3331/L3331,2),0)</f>
        <v>44.92</v>
      </c>
      <c r="Q3331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IFERROR(ROUND((E3395/D3395)*100,0),0)</f>
        <v>106</v>
      </c>
      <c r="P3395">
        <f t="shared" ref="P3395:P3458" si="266">IFERROR(ROUND(E3395/L3395,2),0)</f>
        <v>36.07</v>
      </c>
      <c r="Q3395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IFERROR(ROUND((E3459/D3459)*100,0),0)</f>
        <v>140</v>
      </c>
      <c r="P3459">
        <f t="shared" ref="P3459:P3522" si="271">IFERROR(ROUND(E3459/L3459,2),0)</f>
        <v>50.98</v>
      </c>
      <c r="Q3459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IFERROR(ROUND((E3523/D3523)*100,0),0)</f>
        <v>169</v>
      </c>
      <c r="P3523">
        <f t="shared" ref="P3523:P3586" si="276">IFERROR(ROUND(E3523/L3523,2),0)</f>
        <v>45.62</v>
      </c>
      <c r="Q3523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IFERROR(ROUND((E3587/D3587)*100,0),0)</f>
        <v>119</v>
      </c>
      <c r="P3587">
        <f t="shared" ref="P3587:P3650" si="281">IFERROR(ROUND(E3587/L3587,2),0)</f>
        <v>176.09</v>
      </c>
      <c r="Q3587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IFERROR(ROUND((E3651/D3651)*100,0),0)</f>
        <v>104</v>
      </c>
      <c r="P3651">
        <f t="shared" ref="P3651:P3714" si="286">IFERROR(ROUND(E3651/L3651,2),0)</f>
        <v>97.5</v>
      </c>
      <c r="Q3651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IFERROR(ROUND((E3715/D3715)*100,0),0)</f>
        <v>102</v>
      </c>
      <c r="P3715">
        <f t="shared" ref="P3715:P3778" si="291">IFERROR(ROUND(E3715/L3715,2),0)</f>
        <v>106.84</v>
      </c>
      <c r="Q3715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IFERROR(ROUND((E3779/D3779)*100,0),0)</f>
        <v>143</v>
      </c>
      <c r="P3779">
        <f t="shared" ref="P3779:P3842" si="296">IFERROR(ROUND(E3779/L3779,2),0)</f>
        <v>48.54</v>
      </c>
      <c r="Q3779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IFERROR(ROUND((E3843/D3843)*100,0),0)</f>
        <v>9</v>
      </c>
      <c r="P3843">
        <f t="shared" ref="P3843:P3906" si="301">IFERROR(ROUND(E3843/L3843,2),0)</f>
        <v>25.65</v>
      </c>
      <c r="Q3843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IFERROR(ROUND((E3907/D3907)*100,0),0)</f>
        <v>12</v>
      </c>
      <c r="P3907">
        <f t="shared" ref="P3907:P3970" si="306">IFERROR(ROUND(E3907/L3907,2),0)</f>
        <v>24.71</v>
      </c>
      <c r="Q3907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IFERROR(ROUND((E3971/D3971)*100,0),0)</f>
        <v>7</v>
      </c>
      <c r="P3971">
        <f t="shared" ref="P3971:P4034" si="311">IFERROR(ROUND(E3971/L3971,2),0)</f>
        <v>35.17</v>
      </c>
      <c r="Q3971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IFERROR(ROUND((E4035/D4035)*100,0),0)</f>
        <v>26</v>
      </c>
      <c r="P4035">
        <f t="shared" ref="P4035:P4098" si="316">IFERROR(ROUND(E4035/L4035,2),0)</f>
        <v>65.34</v>
      </c>
      <c r="Q4035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IFERROR(ROUND((E4099/D4099)*100,0),0)</f>
        <v>0</v>
      </c>
      <c r="P4099">
        <f t="shared" ref="P4099:P4115" si="321">IFERROR(ROUND(E4099/L4099,2),0)</f>
        <v>0</v>
      </c>
      <c r="Q4099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5BB5BF53-5041-474B-8BD6-DB07642D4F36}"/>
  <conditionalFormatting sqref="P1">
    <cfRule type="colorScale" priority="1">
      <colorScale>
        <cfvo type="percent" val="0"/>
        <cfvo type="percent" val="100"/>
        <color rgb="FFFF7128"/>
        <color theme="4" tint="0.59999389629810485"/>
      </colorScale>
    </cfRule>
    <cfRule type="colorScale" priority="2">
      <colorScale>
        <cfvo type="min"/>
        <cfvo type="max"/>
        <color rgb="FFFF7128"/>
        <color theme="8" tint="0.59999389629810485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B56E-72F2-4C24-A377-A58BE0E78FDE}">
  <dimension ref="A1:E67"/>
  <sheetViews>
    <sheetView workbookViewId="0">
      <selection activeCell="O16" sqref="O1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8.44140625" bestFit="1" customWidth="1"/>
    <col min="7" max="7" width="8.21875" bestFit="1" customWidth="1"/>
    <col min="8" max="8" width="9.44140625" bestFit="1" customWidth="1"/>
    <col min="9" max="9" width="5.6640625" bestFit="1" customWidth="1"/>
    <col min="10" max="10" width="8.44140625" bestFit="1" customWidth="1"/>
    <col min="11" max="11" width="8" bestFit="1" customWidth="1"/>
    <col min="12" max="12" width="9.44140625" bestFit="1" customWidth="1"/>
    <col min="13" max="13" width="8" bestFit="1" customWidth="1"/>
    <col min="14" max="14" width="9.44140625" bestFit="1" customWidth="1"/>
    <col min="15" max="15" width="5.6640625" bestFit="1" customWidth="1"/>
    <col min="16" max="16" width="7.88671875" bestFit="1" customWidth="1"/>
    <col min="17" max="17" width="9.44140625" bestFit="1" customWidth="1"/>
    <col min="18" max="18" width="5.6640625" bestFit="1" customWidth="1"/>
    <col min="19" max="19" width="8.44140625" bestFit="1" customWidth="1"/>
    <col min="20" max="20" width="8" bestFit="1" customWidth="1"/>
    <col min="21" max="21" width="9.44140625" bestFit="1" customWidth="1"/>
    <col min="22" max="22" width="7.6640625" bestFit="1" customWidth="1"/>
    <col min="23" max="23" width="9.44140625" bestFit="1" customWidth="1"/>
    <col min="24" max="24" width="5.6640625" bestFit="1" customWidth="1"/>
    <col min="25" max="25" width="7.6640625" bestFit="1" customWidth="1"/>
    <col min="26" max="26" width="9.44140625" bestFit="1" customWidth="1"/>
    <col min="27" max="27" width="5.6640625" bestFit="1" customWidth="1"/>
    <col min="28" max="28" width="8.44140625" bestFit="1" customWidth="1"/>
    <col min="29" max="29" width="8" bestFit="1" customWidth="1"/>
    <col min="30" max="30" width="9.44140625" bestFit="1" customWidth="1"/>
    <col min="31" max="31" width="5.6640625" bestFit="1" customWidth="1"/>
    <col min="32" max="32" width="7.21875" bestFit="1" customWidth="1"/>
    <col min="33" max="33" width="9.44140625" bestFit="1" customWidth="1"/>
    <col min="34" max="34" width="5.6640625" bestFit="1" customWidth="1"/>
    <col min="35" max="35" width="7.21875" bestFit="1" customWidth="1"/>
    <col min="36" max="36" width="9.44140625" bestFit="1" customWidth="1"/>
    <col min="37" max="37" width="7.88671875" bestFit="1" customWidth="1"/>
    <col min="38" max="38" width="5.88671875" bestFit="1" customWidth="1"/>
    <col min="39" max="39" width="8.5546875" bestFit="1" customWidth="1"/>
    <col min="40" max="40" width="5.6640625" bestFit="1" customWidth="1"/>
    <col min="41" max="41" width="7.88671875" bestFit="1" customWidth="1"/>
    <col min="42" max="42" width="9.44140625" bestFit="1" customWidth="1"/>
    <col min="43" max="43" width="5.6640625" bestFit="1" customWidth="1"/>
    <col min="44" max="44" width="8.33203125" bestFit="1" customWidth="1"/>
    <col min="45" max="45" width="9.44140625" bestFit="1" customWidth="1"/>
    <col min="46" max="46" width="5.6640625" bestFit="1" customWidth="1"/>
    <col min="47" max="47" width="8.44140625" bestFit="1" customWidth="1"/>
    <col min="48" max="48" width="8" bestFit="1" customWidth="1"/>
    <col min="49" max="49" width="9.44140625" bestFit="1" customWidth="1"/>
    <col min="50" max="50" width="5.6640625" bestFit="1" customWidth="1"/>
    <col min="51" max="51" width="7.6640625" bestFit="1" customWidth="1"/>
    <col min="52" max="52" width="9.44140625" bestFit="1" customWidth="1"/>
    <col min="53" max="53" width="7.88671875" bestFit="1" customWidth="1"/>
    <col min="54" max="54" width="9.44140625" bestFit="1" customWidth="1"/>
    <col min="55" max="55" width="5.6640625" bestFit="1" customWidth="1"/>
    <col min="56" max="56" width="8.44140625" bestFit="1" customWidth="1"/>
    <col min="57" max="57" width="8" bestFit="1" customWidth="1"/>
    <col min="58" max="58" width="10.77734375" bestFit="1" customWidth="1"/>
  </cols>
  <sheetData>
    <row r="1" spans="1:5" x14ac:dyDescent="0.3">
      <c r="A1" s="9" t="s">
        <v>8222</v>
      </c>
      <c r="B1" t="s">
        <v>8361</v>
      </c>
    </row>
    <row r="2" spans="1:5" x14ac:dyDescent="0.3">
      <c r="A2" s="9" t="s">
        <v>8379</v>
      </c>
      <c r="B2" t="s">
        <v>8315</v>
      </c>
    </row>
    <row r="4" spans="1:5" x14ac:dyDescent="0.3">
      <c r="A4" s="9" t="s">
        <v>8363</v>
      </c>
      <c r="B4" s="9" t="s">
        <v>8362</v>
      </c>
    </row>
    <row r="5" spans="1:5" x14ac:dyDescent="0.3">
      <c r="A5" s="9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10">
        <v>2010</v>
      </c>
      <c r="B6" s="12">
        <v>3</v>
      </c>
      <c r="C6" s="12"/>
      <c r="D6" s="12"/>
      <c r="E6" s="12">
        <v>3</v>
      </c>
    </row>
    <row r="7" spans="1:5" x14ac:dyDescent="0.3">
      <c r="A7" s="21" t="s">
        <v>8367</v>
      </c>
      <c r="B7" s="12">
        <v>1</v>
      </c>
      <c r="C7" s="12"/>
      <c r="D7" s="12"/>
      <c r="E7" s="12">
        <v>1</v>
      </c>
    </row>
    <row r="8" spans="1:5" x14ac:dyDescent="0.3">
      <c r="A8" s="21" t="s">
        <v>8370</v>
      </c>
      <c r="B8" s="12">
        <v>1</v>
      </c>
      <c r="C8" s="12"/>
      <c r="D8" s="12"/>
      <c r="E8" s="12">
        <v>1</v>
      </c>
    </row>
    <row r="9" spans="1:5" x14ac:dyDescent="0.3">
      <c r="A9" s="21" t="s">
        <v>8377</v>
      </c>
      <c r="B9" s="12">
        <v>1</v>
      </c>
      <c r="C9" s="12"/>
      <c r="D9" s="12"/>
      <c r="E9" s="12">
        <v>1</v>
      </c>
    </row>
    <row r="10" spans="1:5" x14ac:dyDescent="0.3">
      <c r="A10" s="10">
        <v>2011</v>
      </c>
      <c r="B10" s="12">
        <v>4</v>
      </c>
      <c r="C10" s="12"/>
      <c r="D10" s="12"/>
      <c r="E10" s="12">
        <v>4</v>
      </c>
    </row>
    <row r="11" spans="1:5" x14ac:dyDescent="0.3">
      <c r="A11" s="21" t="s">
        <v>8374</v>
      </c>
      <c r="B11" s="12">
        <v>1</v>
      </c>
      <c r="C11" s="12"/>
      <c r="D11" s="12"/>
      <c r="E11" s="12">
        <v>1</v>
      </c>
    </row>
    <row r="12" spans="1:5" x14ac:dyDescent="0.3">
      <c r="A12" s="21" t="s">
        <v>8375</v>
      </c>
      <c r="B12" s="12">
        <v>1</v>
      </c>
      <c r="C12" s="12"/>
      <c r="D12" s="12"/>
      <c r="E12" s="12">
        <v>1</v>
      </c>
    </row>
    <row r="13" spans="1:5" x14ac:dyDescent="0.3">
      <c r="A13" s="21" t="s">
        <v>8377</v>
      </c>
      <c r="B13" s="12">
        <v>2</v>
      </c>
      <c r="C13" s="12"/>
      <c r="D13" s="12"/>
      <c r="E13" s="12">
        <v>2</v>
      </c>
    </row>
    <row r="14" spans="1:5" x14ac:dyDescent="0.3">
      <c r="A14" s="10">
        <v>2012</v>
      </c>
      <c r="B14" s="12">
        <v>8</v>
      </c>
      <c r="C14" s="12"/>
      <c r="D14" s="12"/>
      <c r="E14" s="12">
        <v>8</v>
      </c>
    </row>
    <row r="15" spans="1:5" x14ac:dyDescent="0.3">
      <c r="A15" s="21" t="s">
        <v>8372</v>
      </c>
      <c r="B15" s="12">
        <v>1</v>
      </c>
      <c r="C15" s="12"/>
      <c r="D15" s="12"/>
      <c r="E15" s="12">
        <v>1</v>
      </c>
    </row>
    <row r="16" spans="1:5" x14ac:dyDescent="0.3">
      <c r="A16" s="21" t="s">
        <v>8374</v>
      </c>
      <c r="B16" s="12">
        <v>1</v>
      </c>
      <c r="C16" s="12"/>
      <c r="D16" s="12"/>
      <c r="E16" s="12">
        <v>1</v>
      </c>
    </row>
    <row r="17" spans="1:5" x14ac:dyDescent="0.3">
      <c r="A17" s="21" t="s">
        <v>8375</v>
      </c>
      <c r="B17" s="12">
        <v>2</v>
      </c>
      <c r="C17" s="12"/>
      <c r="D17" s="12"/>
      <c r="E17" s="12">
        <v>2</v>
      </c>
    </row>
    <row r="18" spans="1:5" x14ac:dyDescent="0.3">
      <c r="A18" s="21" t="s">
        <v>8369</v>
      </c>
      <c r="B18" s="12">
        <v>1</v>
      </c>
      <c r="C18" s="12"/>
      <c r="D18" s="12"/>
      <c r="E18" s="12">
        <v>1</v>
      </c>
    </row>
    <row r="19" spans="1:5" x14ac:dyDescent="0.3">
      <c r="A19" s="21" t="s">
        <v>8371</v>
      </c>
      <c r="B19" s="12">
        <v>3</v>
      </c>
      <c r="C19" s="12"/>
      <c r="D19" s="12"/>
      <c r="E19" s="12">
        <v>3</v>
      </c>
    </row>
    <row r="20" spans="1:5" x14ac:dyDescent="0.3">
      <c r="A20" s="10">
        <v>2013</v>
      </c>
      <c r="B20" s="12">
        <v>11</v>
      </c>
      <c r="C20" s="12"/>
      <c r="D20" s="12"/>
      <c r="E20" s="12">
        <v>11</v>
      </c>
    </row>
    <row r="21" spans="1:5" x14ac:dyDescent="0.3">
      <c r="A21" s="21" t="s">
        <v>8375</v>
      </c>
      <c r="B21" s="12">
        <v>3</v>
      </c>
      <c r="C21" s="12"/>
      <c r="D21" s="12"/>
      <c r="E21" s="12">
        <v>3</v>
      </c>
    </row>
    <row r="22" spans="1:5" x14ac:dyDescent="0.3">
      <c r="A22" s="21" t="s">
        <v>8376</v>
      </c>
      <c r="B22" s="12">
        <v>2</v>
      </c>
      <c r="C22" s="12"/>
      <c r="D22" s="12"/>
      <c r="E22" s="12">
        <v>2</v>
      </c>
    </row>
    <row r="23" spans="1:5" x14ac:dyDescent="0.3">
      <c r="A23" s="21" t="s">
        <v>8367</v>
      </c>
      <c r="B23" s="12">
        <v>2</v>
      </c>
      <c r="C23" s="12"/>
      <c r="D23" s="12"/>
      <c r="E23" s="12">
        <v>2</v>
      </c>
    </row>
    <row r="24" spans="1:5" x14ac:dyDescent="0.3">
      <c r="A24" s="21" t="s">
        <v>8368</v>
      </c>
      <c r="B24" s="12">
        <v>1</v>
      </c>
      <c r="C24" s="12"/>
      <c r="D24" s="12"/>
      <c r="E24" s="12">
        <v>1</v>
      </c>
    </row>
    <row r="25" spans="1:5" x14ac:dyDescent="0.3">
      <c r="A25" s="21" t="s">
        <v>8370</v>
      </c>
      <c r="B25" s="12">
        <v>1</v>
      </c>
      <c r="C25" s="12"/>
      <c r="D25" s="12"/>
      <c r="E25" s="12">
        <v>1</v>
      </c>
    </row>
    <row r="26" spans="1:5" x14ac:dyDescent="0.3">
      <c r="A26" s="21" t="s">
        <v>8371</v>
      </c>
      <c r="B26" s="12">
        <v>1</v>
      </c>
      <c r="C26" s="12"/>
      <c r="D26" s="12"/>
      <c r="E26" s="12">
        <v>1</v>
      </c>
    </row>
    <row r="27" spans="1:5" x14ac:dyDescent="0.3">
      <c r="A27" s="21" t="s">
        <v>8377</v>
      </c>
      <c r="B27" s="12">
        <v>1</v>
      </c>
      <c r="C27" s="12"/>
      <c r="D27" s="12"/>
      <c r="E27" s="12">
        <v>1</v>
      </c>
    </row>
    <row r="28" spans="1:5" x14ac:dyDescent="0.3">
      <c r="A28" s="10">
        <v>2014</v>
      </c>
      <c r="B28" s="12">
        <v>241</v>
      </c>
      <c r="C28" s="12">
        <v>152</v>
      </c>
      <c r="D28" s="12">
        <v>10</v>
      </c>
      <c r="E28" s="12">
        <v>403</v>
      </c>
    </row>
    <row r="29" spans="1:5" x14ac:dyDescent="0.3">
      <c r="A29" s="21" t="s">
        <v>8375</v>
      </c>
      <c r="B29" s="12">
        <v>11</v>
      </c>
      <c r="C29" s="12">
        <v>5</v>
      </c>
      <c r="D29" s="12"/>
      <c r="E29" s="12">
        <v>16</v>
      </c>
    </row>
    <row r="30" spans="1:5" x14ac:dyDescent="0.3">
      <c r="A30" s="21" t="s">
        <v>8366</v>
      </c>
      <c r="B30" s="12">
        <v>34</v>
      </c>
      <c r="C30" s="12">
        <v>19</v>
      </c>
      <c r="D30" s="12"/>
      <c r="E30" s="12">
        <v>53</v>
      </c>
    </row>
    <row r="31" spans="1:5" x14ac:dyDescent="0.3">
      <c r="A31" s="21" t="s">
        <v>8376</v>
      </c>
      <c r="B31" s="12">
        <v>36</v>
      </c>
      <c r="C31" s="12">
        <v>14</v>
      </c>
      <c r="D31" s="12">
        <v>2</v>
      </c>
      <c r="E31" s="12">
        <v>52</v>
      </c>
    </row>
    <row r="32" spans="1:5" x14ac:dyDescent="0.3">
      <c r="A32" s="21" t="s">
        <v>8367</v>
      </c>
      <c r="B32" s="12">
        <v>38</v>
      </c>
      <c r="C32" s="12">
        <v>32</v>
      </c>
      <c r="D32" s="12">
        <v>1</v>
      </c>
      <c r="E32" s="12">
        <v>71</v>
      </c>
    </row>
    <row r="33" spans="1:5" x14ac:dyDescent="0.3">
      <c r="A33" s="21" t="s">
        <v>8368</v>
      </c>
      <c r="B33" s="12">
        <v>32</v>
      </c>
      <c r="C33" s="12">
        <v>21</v>
      </c>
      <c r="D33" s="12">
        <v>4</v>
      </c>
      <c r="E33" s="12">
        <v>57</v>
      </c>
    </row>
    <row r="34" spans="1:5" x14ac:dyDescent="0.3">
      <c r="A34" s="21" t="s">
        <v>8369</v>
      </c>
      <c r="B34" s="12">
        <v>24</v>
      </c>
      <c r="C34" s="12">
        <v>12</v>
      </c>
      <c r="D34" s="12"/>
      <c r="E34" s="12">
        <v>36</v>
      </c>
    </row>
    <row r="35" spans="1:5" x14ac:dyDescent="0.3">
      <c r="A35" s="21" t="s">
        <v>8370</v>
      </c>
      <c r="B35" s="12">
        <v>32</v>
      </c>
      <c r="C35" s="12">
        <v>16</v>
      </c>
      <c r="D35" s="12"/>
      <c r="E35" s="12">
        <v>48</v>
      </c>
    </row>
    <row r="36" spans="1:5" x14ac:dyDescent="0.3">
      <c r="A36" s="21" t="s">
        <v>8371</v>
      </c>
      <c r="B36" s="12">
        <v>15</v>
      </c>
      <c r="C36" s="12">
        <v>13</v>
      </c>
      <c r="D36" s="12">
        <v>1</v>
      </c>
      <c r="E36" s="12">
        <v>29</v>
      </c>
    </row>
    <row r="37" spans="1:5" x14ac:dyDescent="0.3">
      <c r="A37" s="21" t="s">
        <v>8377</v>
      </c>
      <c r="B37" s="12">
        <v>19</v>
      </c>
      <c r="C37" s="12">
        <v>20</v>
      </c>
      <c r="D37" s="12">
        <v>2</v>
      </c>
      <c r="E37" s="12">
        <v>41</v>
      </c>
    </row>
    <row r="38" spans="1:5" x14ac:dyDescent="0.3">
      <c r="A38" s="10">
        <v>2015</v>
      </c>
      <c r="B38" s="12">
        <v>304</v>
      </c>
      <c r="C38" s="12">
        <v>202</v>
      </c>
      <c r="D38" s="12">
        <v>12</v>
      </c>
      <c r="E38" s="12">
        <v>518</v>
      </c>
    </row>
    <row r="39" spans="1:5" x14ac:dyDescent="0.3">
      <c r="A39" s="21" t="s">
        <v>8372</v>
      </c>
      <c r="B39" s="12">
        <v>24</v>
      </c>
      <c r="C39" s="12">
        <v>20</v>
      </c>
      <c r="D39" s="12">
        <v>3</v>
      </c>
      <c r="E39" s="12">
        <v>47</v>
      </c>
    </row>
    <row r="40" spans="1:5" x14ac:dyDescent="0.3">
      <c r="A40" s="21" t="s">
        <v>8373</v>
      </c>
      <c r="B40" s="12">
        <v>41</v>
      </c>
      <c r="C40" s="12">
        <v>21</v>
      </c>
      <c r="D40" s="12">
        <v>1</v>
      </c>
      <c r="E40" s="12">
        <v>63</v>
      </c>
    </row>
    <row r="41" spans="1:5" x14ac:dyDescent="0.3">
      <c r="A41" s="21" t="s">
        <v>8374</v>
      </c>
      <c r="B41" s="12">
        <v>21</v>
      </c>
      <c r="C41" s="12">
        <v>15</v>
      </c>
      <c r="D41" s="12">
        <v>2</v>
      </c>
      <c r="E41" s="12">
        <v>38</v>
      </c>
    </row>
    <row r="42" spans="1:5" x14ac:dyDescent="0.3">
      <c r="A42" s="21" t="s">
        <v>8375</v>
      </c>
      <c r="B42" s="12">
        <v>25</v>
      </c>
      <c r="C42" s="12">
        <v>28</v>
      </c>
      <c r="D42" s="12"/>
      <c r="E42" s="12">
        <v>53</v>
      </c>
    </row>
    <row r="43" spans="1:5" x14ac:dyDescent="0.3">
      <c r="A43" s="21" t="s">
        <v>8366</v>
      </c>
      <c r="B43" s="12">
        <v>43</v>
      </c>
      <c r="C43" s="12">
        <v>17</v>
      </c>
      <c r="D43" s="12">
        <v>2</v>
      </c>
      <c r="E43" s="12">
        <v>62</v>
      </c>
    </row>
    <row r="44" spans="1:5" x14ac:dyDescent="0.3">
      <c r="A44" s="21" t="s">
        <v>8376</v>
      </c>
      <c r="B44" s="12">
        <v>42</v>
      </c>
      <c r="C44" s="12">
        <v>17</v>
      </c>
      <c r="D44" s="12">
        <v>1</v>
      </c>
      <c r="E44" s="12">
        <v>60</v>
      </c>
    </row>
    <row r="45" spans="1:5" x14ac:dyDescent="0.3">
      <c r="A45" s="21" t="s">
        <v>8367</v>
      </c>
      <c r="B45" s="12">
        <v>22</v>
      </c>
      <c r="C45" s="12">
        <v>13</v>
      </c>
      <c r="D45" s="12"/>
      <c r="E45" s="12">
        <v>35</v>
      </c>
    </row>
    <row r="46" spans="1:5" x14ac:dyDescent="0.3">
      <c r="A46" s="21" t="s">
        <v>8368</v>
      </c>
      <c r="B46" s="12">
        <v>22</v>
      </c>
      <c r="C46" s="12">
        <v>19</v>
      </c>
      <c r="D46" s="12"/>
      <c r="E46" s="12">
        <v>41</v>
      </c>
    </row>
    <row r="47" spans="1:5" x14ac:dyDescent="0.3">
      <c r="A47" s="21" t="s">
        <v>8369</v>
      </c>
      <c r="B47" s="12">
        <v>21</v>
      </c>
      <c r="C47" s="12">
        <v>11</v>
      </c>
      <c r="D47" s="12">
        <v>2</v>
      </c>
      <c r="E47" s="12">
        <v>34</v>
      </c>
    </row>
    <row r="48" spans="1:5" x14ac:dyDescent="0.3">
      <c r="A48" s="21" t="s">
        <v>8370</v>
      </c>
      <c r="B48" s="12">
        <v>18</v>
      </c>
      <c r="C48" s="12">
        <v>25</v>
      </c>
      <c r="D48" s="12"/>
      <c r="E48" s="12">
        <v>43</v>
      </c>
    </row>
    <row r="49" spans="1:5" x14ac:dyDescent="0.3">
      <c r="A49" s="21" t="s">
        <v>8371</v>
      </c>
      <c r="B49" s="12">
        <v>19</v>
      </c>
      <c r="C49" s="12">
        <v>7</v>
      </c>
      <c r="D49" s="12"/>
      <c r="E49" s="12">
        <v>26</v>
      </c>
    </row>
    <row r="50" spans="1:5" x14ac:dyDescent="0.3">
      <c r="A50" s="21" t="s">
        <v>8377</v>
      </c>
      <c r="B50" s="12">
        <v>6</v>
      </c>
      <c r="C50" s="12">
        <v>9</v>
      </c>
      <c r="D50" s="12">
        <v>1</v>
      </c>
      <c r="E50" s="12">
        <v>16</v>
      </c>
    </row>
    <row r="51" spans="1:5" x14ac:dyDescent="0.3">
      <c r="A51" s="10">
        <v>2016</v>
      </c>
      <c r="B51" s="12">
        <v>249</v>
      </c>
      <c r="C51" s="12">
        <v>130</v>
      </c>
      <c r="D51" s="12">
        <v>12</v>
      </c>
      <c r="E51" s="12">
        <v>391</v>
      </c>
    </row>
    <row r="52" spans="1:5" x14ac:dyDescent="0.3">
      <c r="A52" s="21" t="s">
        <v>8372</v>
      </c>
      <c r="B52" s="12">
        <v>20</v>
      </c>
      <c r="C52" s="12">
        <v>8</v>
      </c>
      <c r="D52" s="12">
        <v>2</v>
      </c>
      <c r="E52" s="12">
        <v>30</v>
      </c>
    </row>
    <row r="53" spans="1:5" x14ac:dyDescent="0.3">
      <c r="A53" s="21" t="s">
        <v>8373</v>
      </c>
      <c r="B53" s="12">
        <v>22</v>
      </c>
      <c r="C53" s="12">
        <v>14</v>
      </c>
      <c r="D53" s="12">
        <v>1</v>
      </c>
      <c r="E53" s="12">
        <v>37</v>
      </c>
    </row>
    <row r="54" spans="1:5" x14ac:dyDescent="0.3">
      <c r="A54" s="21" t="s">
        <v>8374</v>
      </c>
      <c r="B54" s="12">
        <v>33</v>
      </c>
      <c r="C54" s="12">
        <v>18</v>
      </c>
      <c r="D54" s="12">
        <v>1</v>
      </c>
      <c r="E54" s="12">
        <v>52</v>
      </c>
    </row>
    <row r="55" spans="1:5" x14ac:dyDescent="0.3">
      <c r="A55" s="21" t="s">
        <v>8375</v>
      </c>
      <c r="B55" s="12">
        <v>29</v>
      </c>
      <c r="C55" s="12">
        <v>7</v>
      </c>
      <c r="D55" s="12">
        <v>2</v>
      </c>
      <c r="E55" s="12">
        <v>38</v>
      </c>
    </row>
    <row r="56" spans="1:5" x14ac:dyDescent="0.3">
      <c r="A56" s="21" t="s">
        <v>8366</v>
      </c>
      <c r="B56" s="12">
        <v>34</v>
      </c>
      <c r="C56" s="12">
        <v>16</v>
      </c>
      <c r="D56" s="12">
        <v>1</v>
      </c>
      <c r="E56" s="12">
        <v>51</v>
      </c>
    </row>
    <row r="57" spans="1:5" x14ac:dyDescent="0.3">
      <c r="A57" s="21" t="s">
        <v>8376</v>
      </c>
      <c r="B57" s="12">
        <v>20</v>
      </c>
      <c r="C57" s="12">
        <v>18</v>
      </c>
      <c r="D57" s="12">
        <v>1</v>
      </c>
      <c r="E57" s="12">
        <v>39</v>
      </c>
    </row>
    <row r="58" spans="1:5" x14ac:dyDescent="0.3">
      <c r="A58" s="21" t="s">
        <v>8367</v>
      </c>
      <c r="B58" s="12">
        <v>24</v>
      </c>
      <c r="C58" s="12">
        <v>5</v>
      </c>
      <c r="D58" s="12"/>
      <c r="E58" s="12">
        <v>29</v>
      </c>
    </row>
    <row r="59" spans="1:5" x14ac:dyDescent="0.3">
      <c r="A59" s="21" t="s">
        <v>8368</v>
      </c>
      <c r="B59" s="12">
        <v>17</v>
      </c>
      <c r="C59" s="12">
        <v>7</v>
      </c>
      <c r="D59" s="12"/>
      <c r="E59" s="12">
        <v>24</v>
      </c>
    </row>
    <row r="60" spans="1:5" x14ac:dyDescent="0.3">
      <c r="A60" s="21" t="s">
        <v>8369</v>
      </c>
      <c r="B60" s="12">
        <v>13</v>
      </c>
      <c r="C60" s="12">
        <v>11</v>
      </c>
      <c r="D60" s="12">
        <v>2</v>
      </c>
      <c r="E60" s="12">
        <v>26</v>
      </c>
    </row>
    <row r="61" spans="1:5" x14ac:dyDescent="0.3">
      <c r="A61" s="21" t="s">
        <v>8370</v>
      </c>
      <c r="B61" s="12">
        <v>13</v>
      </c>
      <c r="C61" s="12">
        <v>9</v>
      </c>
      <c r="D61" s="12"/>
      <c r="E61" s="12">
        <v>22</v>
      </c>
    </row>
    <row r="62" spans="1:5" x14ac:dyDescent="0.3">
      <c r="A62" s="21" t="s">
        <v>8371</v>
      </c>
      <c r="B62" s="12">
        <v>16</v>
      </c>
      <c r="C62" s="12">
        <v>11</v>
      </c>
      <c r="D62" s="12">
        <v>2</v>
      </c>
      <c r="E62" s="12">
        <v>29</v>
      </c>
    </row>
    <row r="63" spans="1:5" x14ac:dyDescent="0.3">
      <c r="A63" s="21" t="s">
        <v>8377</v>
      </c>
      <c r="B63" s="12">
        <v>8</v>
      </c>
      <c r="C63" s="12">
        <v>6</v>
      </c>
      <c r="D63" s="12"/>
      <c r="E63" s="12">
        <v>14</v>
      </c>
    </row>
    <row r="64" spans="1:5" x14ac:dyDescent="0.3">
      <c r="A64" s="10">
        <v>2017</v>
      </c>
      <c r="B64" s="12">
        <v>19</v>
      </c>
      <c r="C64" s="12">
        <v>9</v>
      </c>
      <c r="D64" s="12">
        <v>3</v>
      </c>
      <c r="E64" s="12">
        <v>31</v>
      </c>
    </row>
    <row r="65" spans="1:5" x14ac:dyDescent="0.3">
      <c r="A65" s="21" t="s">
        <v>8372</v>
      </c>
      <c r="B65" s="12">
        <v>11</v>
      </c>
      <c r="C65" s="12">
        <v>5</v>
      </c>
      <c r="D65" s="12">
        <v>2</v>
      </c>
      <c r="E65" s="12">
        <v>18</v>
      </c>
    </row>
    <row r="66" spans="1:5" x14ac:dyDescent="0.3">
      <c r="A66" s="21" t="s">
        <v>8373</v>
      </c>
      <c r="B66" s="12">
        <v>8</v>
      </c>
      <c r="C66" s="12">
        <v>4</v>
      </c>
      <c r="D66" s="12">
        <v>1</v>
      </c>
      <c r="E66" s="12">
        <v>13</v>
      </c>
    </row>
    <row r="67" spans="1:5" x14ac:dyDescent="0.3">
      <c r="A67" s="10" t="s">
        <v>8360</v>
      </c>
      <c r="B67" s="12">
        <v>839</v>
      </c>
      <c r="C67" s="12">
        <v>493</v>
      </c>
      <c r="D67" s="12">
        <v>37</v>
      </c>
      <c r="E67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AB61-41EC-4F12-831A-69769EDB7CE1}">
  <dimension ref="A1:I13"/>
  <sheetViews>
    <sheetView showGridLines="0" zoomScale="130" zoomScaleNormal="130" workbookViewId="0">
      <selection activeCell="C32" sqref="C32"/>
    </sheetView>
  </sheetViews>
  <sheetFormatPr defaultRowHeight="10.199999999999999" x14ac:dyDescent="0.2"/>
  <cols>
    <col min="1" max="1" width="12.6640625" style="16" bestFit="1" customWidth="1"/>
    <col min="2" max="2" width="13.5546875" style="16" bestFit="1" customWidth="1"/>
    <col min="3" max="3" width="10.21875" style="16" bestFit="1" customWidth="1"/>
    <col min="4" max="4" width="12.33203125" style="16" bestFit="1" customWidth="1"/>
    <col min="5" max="5" width="9.88671875" style="16" bestFit="1" customWidth="1"/>
    <col min="6" max="6" width="15.77734375" style="16" bestFit="1" customWidth="1"/>
    <col min="7" max="7" width="12.44140625" style="16" bestFit="1" customWidth="1"/>
    <col min="8" max="8" width="14.6640625" style="16" bestFit="1" customWidth="1"/>
    <col min="9" max="16384" width="8.88671875" style="16"/>
  </cols>
  <sheetData>
    <row r="1" spans="1:9" x14ac:dyDescent="0.2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7" t="s">
        <v>8385</v>
      </c>
      <c r="G1" s="17" t="s">
        <v>8386</v>
      </c>
      <c r="H1" s="17" t="s">
        <v>8387</v>
      </c>
      <c r="I1" s="17" t="s">
        <v>8403</v>
      </c>
    </row>
    <row r="2" spans="1:9" x14ac:dyDescent="0.2">
      <c r="A2" s="18" t="s">
        <v>8388</v>
      </c>
      <c r="B2" s="18">
        <f>COUNTIFS(Kickstarter!$F$2:$F$4115,"=successful",Kickstarter!$D$2:$D$4115,"&lt;1000",Kickstarter!$R$2:$R$4115,"=plays")</f>
        <v>141</v>
      </c>
      <c r="C2" s="18">
        <f>COUNTIFS(Kickstarter!$F$2:$F$4115,"=failed",Kickstarter!$D$2:$D$4115,"&lt;1000",Kickstarter!$R$2:$R$4115,"=plays")</f>
        <v>45</v>
      </c>
      <c r="D2" s="18">
        <f>COUNTIFS(Kickstarter!$F$2:$F$4115,"=canceled",Kickstarter!$D$2:$D$4115,"&lt;1000",Kickstarter!$R$2:$R$4115,"=plays")</f>
        <v>0</v>
      </c>
      <c r="E2" s="18">
        <f>SUM(B2:D2)</f>
        <v>186</v>
      </c>
      <c r="F2" s="19">
        <f>IFERROR(B2/E2,0)</f>
        <v>0.75806451612903225</v>
      </c>
      <c r="G2" s="19">
        <f>IFERROR(C2/E2,0)</f>
        <v>0.24193548387096775</v>
      </c>
      <c r="H2" s="19">
        <f>IFERROR(D2/E2,0)</f>
        <v>0</v>
      </c>
      <c r="I2" s="18">
        <v>1</v>
      </c>
    </row>
    <row r="3" spans="1:9" x14ac:dyDescent="0.2">
      <c r="A3" s="18" t="s">
        <v>8389</v>
      </c>
      <c r="B3" s="18">
        <f>COUNTIFS(Kickstarter!$F$2:$F$4115,"=successful",Kickstarter!$D$2:$D$4115,"&gt;=1000",Kickstarter!$D$2:$D$4115,"&lt;4999",Kickstarter!$R$2:$R$4115,"=plays")</f>
        <v>387</v>
      </c>
      <c r="C3" s="18">
        <f>COUNTIFS(Kickstarter!$F$2:$F$4115,"=failed",Kickstarter!$D$2:$D$4115,"&gt;=1000",Kickstarter!$D$2:$D$4115,"&lt;4999",Kickstarter!$R$2:$R$4115,"=plays")</f>
        <v>146</v>
      </c>
      <c r="D3" s="18">
        <f>COUNTIFS(Kickstarter!$F$2:$F$4115,"=canceled",Kickstarter!$D$2:$D$4115,"&gt;=1000",Kickstarter!$D$2:$D$4115,"&lt;4999",Kickstarter!$R$2:$R$4115,"=plays")</f>
        <v>0</v>
      </c>
      <c r="E3" s="18">
        <f t="shared" ref="E3:E13" si="0">SUM(B3:D3)</f>
        <v>533</v>
      </c>
      <c r="F3" s="19">
        <f t="shared" ref="F3:F13" si="1">IFERROR(B3/E3,0)</f>
        <v>0.726078799249531</v>
      </c>
      <c r="G3" s="19">
        <f t="shared" ref="G3:G13" si="2">IFERROR(C3/E3,0)</f>
        <v>0.27392120075046905</v>
      </c>
      <c r="H3" s="19">
        <f t="shared" ref="H3:H13" si="3">IFERROR(D3/E3,0)</f>
        <v>0</v>
      </c>
      <c r="I3" s="18">
        <v>2</v>
      </c>
    </row>
    <row r="4" spans="1:9" x14ac:dyDescent="0.2">
      <c r="A4" s="18" t="s">
        <v>8390</v>
      </c>
      <c r="B4" s="18">
        <f>COUNTIFS(Kickstarter!$F$2:$F$4115,"=successful",Kickstarter!$D$2:$D$4115,"&gt;=5000",Kickstarter!$D$2:$D$4115,"&lt;9999",Kickstarter!$R$2:$R$4115,"=plays")</f>
        <v>93</v>
      </c>
      <c r="C4" s="18">
        <f>COUNTIFS(Kickstarter!$F$2:$F$4115,"=failed",Kickstarter!$D$2:$D$4115,"&gt;=5000",Kickstarter!$D$2:$D$4115,"&lt;9999",Kickstarter!$R$2:$R$4115,"=plays")</f>
        <v>76</v>
      </c>
      <c r="D4" s="18">
        <f>COUNTIFS(Kickstarter!$F$2:$F$4115,"=canceled",Kickstarter!$D$2:$D$4115,"&gt;=5000",Kickstarter!$D$2:$D$4115,"&lt;9999",Kickstarter!$R$2:$R$4115,"=plays")</f>
        <v>0</v>
      </c>
      <c r="E4" s="18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  <c r="I4" s="18">
        <v>3</v>
      </c>
    </row>
    <row r="5" spans="1:9" x14ac:dyDescent="0.2">
      <c r="A5" s="18" t="s">
        <v>8391</v>
      </c>
      <c r="B5" s="18">
        <f>COUNTIFS(Kickstarter!$F$2:$F$4115,"=successful",Kickstarter!$D$2:$D$4115,"&gt;=10000",Kickstarter!$D$2:$D$4115,"&lt;14999",Kickstarter!$R$2:$R$4115,"=plays")</f>
        <v>39</v>
      </c>
      <c r="C5" s="18">
        <f>COUNTIFS(Kickstarter!$F$2:$F$4115,"=failed",Kickstarter!$D$2:$D$4115,"&gt;=10000",Kickstarter!$D$2:$D$4115,"&lt;14999",Kickstarter!$R$2:$R$4115,"=plays")</f>
        <v>33</v>
      </c>
      <c r="D5" s="18">
        <f>COUNTIFS(Kickstarter!$F$2:$F$4115,"=canceled",Kickstarter!$D$2:$D$4115,"&gt;=10000",Kickstarter!$D$2:$D$4115,"&lt;14999",Kickstarter!$R$2:$R$4115,"=plays")</f>
        <v>0</v>
      </c>
      <c r="E5" s="18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  <c r="I5" s="18">
        <v>4</v>
      </c>
    </row>
    <row r="6" spans="1:9" x14ac:dyDescent="0.2">
      <c r="A6" s="18" t="s">
        <v>8393</v>
      </c>
      <c r="B6" s="18">
        <f>COUNTIFS(Kickstarter!$F$2:$F$4115,"=successful",Kickstarter!$D$2:$D$4115,"&gt;=15000",Kickstarter!$D$2:$D$4115,"&lt;19999",Kickstarter!$R$2:$R$4115,"=plays")</f>
        <v>12</v>
      </c>
      <c r="C6" s="18">
        <f>COUNTIFS(Kickstarter!$F$2:$F$4115,"=failed",Kickstarter!$D$2:$D$4115,"&gt;=15000",Kickstarter!$D$2:$D$4115,"&lt;19999",Kickstarter!$R$2:$R$4115,"=plays")</f>
        <v>12</v>
      </c>
      <c r="D6" s="18">
        <f>COUNTIFS(Kickstarter!$F$2:$F$4115,"=canceled",Kickstarter!$D$2:$D$4115,"&gt;=15000",Kickstarter!$D$2:$D$4115,"&lt;19999",Kickstarter!$R$2:$R$4115,"=plays")</f>
        <v>0</v>
      </c>
      <c r="E6" s="18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  <c r="I6" s="18">
        <v>5</v>
      </c>
    </row>
    <row r="7" spans="1:9" x14ac:dyDescent="0.2">
      <c r="A7" s="18" t="s">
        <v>8394</v>
      </c>
      <c r="B7" s="18">
        <f>COUNTIFS(Kickstarter!$F$2:$F$4115,"=successful",Kickstarter!$D$2:$D$4115,"&gt;=20000",Kickstarter!$D$2:$D$4115,"&lt;24999",Kickstarter!$R$2:$R$4115,"=plays")</f>
        <v>9</v>
      </c>
      <c r="C7" s="18">
        <f>COUNTIFS(Kickstarter!$F$2:$F$4115,"=failed",Kickstarter!$D$2:$D$4115,"&gt;=20000",Kickstarter!$D$2:$D$4115,"&lt;24999",Kickstarter!$R$2:$R$4115,"=plays")</f>
        <v>11</v>
      </c>
      <c r="D7" s="18">
        <f>COUNTIFS(Kickstarter!$F$2:$F$4115,"=canceled",Kickstarter!$D$2:$D$4115,"&gt;=20000",Kickstarter!$D$2:$D$4115,"&lt;24999",Kickstarter!$R$2:$R$4115,"=plays")</f>
        <v>0</v>
      </c>
      <c r="E7" s="18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  <c r="I7" s="18">
        <v>6</v>
      </c>
    </row>
    <row r="8" spans="1:9" x14ac:dyDescent="0.2">
      <c r="A8" s="18" t="s">
        <v>8395</v>
      </c>
      <c r="B8" s="18">
        <f>COUNTIFS(Kickstarter!$F$2:$F$4115,"=successful",Kickstarter!$D$2:$D$4115,"&gt;=25000",Kickstarter!$D$2:$D$4115,"&lt;29999",Kickstarter!$R$2:$R$4115,"=plays")</f>
        <v>1</v>
      </c>
      <c r="C8" s="18">
        <f>COUNTIFS(Kickstarter!$F$2:$F$4115,"=failed",Kickstarter!$D$2:$D$4115,"&gt;=25000",Kickstarter!$D$2:$D$4115,"&lt;29999",Kickstarter!$R$2:$R$4115,"=plays")</f>
        <v>4</v>
      </c>
      <c r="D8" s="18">
        <f>COUNTIFS(Kickstarter!$F$2:$F$4115,"=canceled",Kickstarter!$D$2:$D$4115,"&gt;=25000",Kickstarter!$D$2:$D$4115,"&lt;29999",Kickstarter!$R$2:$R$4115,"=plays")</f>
        <v>0</v>
      </c>
      <c r="E8" s="1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  <c r="I8" s="18">
        <v>7</v>
      </c>
    </row>
    <row r="9" spans="1:9" x14ac:dyDescent="0.2">
      <c r="A9" s="18" t="s">
        <v>8396</v>
      </c>
      <c r="B9" s="18">
        <f>COUNTIFS(Kickstarter!$F$2:$F$4115,"=successful",Kickstarter!$D$2:$D$4115,"&gt;=30000",Kickstarter!$D$2:$D$4115,"&lt;34999",Kickstarter!$R$2:$R$4115,"=plays")</f>
        <v>3</v>
      </c>
      <c r="C9" s="18">
        <f>COUNTIFS(Kickstarter!$F$2:$F$4115,"=failed",Kickstarter!$D$2:$D$4115,"&gt;=30000",Kickstarter!$D$2:$D$4115,"&lt;34999",Kickstarter!$R$2:$R$4115,"=plays")</f>
        <v>8</v>
      </c>
      <c r="D9" s="18">
        <f>COUNTIFS(Kickstarter!$F$2:$F$4115,"=canceled",Kickstarter!$D$2:$D$4115,"&gt;=30000",Kickstarter!$D$2:$D$4115,"&lt;34999",Kickstarter!$R$2:$R$4115,"=plays")</f>
        <v>0</v>
      </c>
      <c r="E9" s="18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  <c r="I9" s="18">
        <v>8</v>
      </c>
    </row>
    <row r="10" spans="1:9" x14ac:dyDescent="0.2">
      <c r="A10" s="18" t="s">
        <v>8397</v>
      </c>
      <c r="B10" s="18">
        <f>COUNTIFS(Kickstarter!$F$2:$F$4115,"=successful",Kickstarter!$D$2:$D$4115,"&gt;=35000",Kickstarter!$D$2:$D$4115,"&lt;39999",Kickstarter!$R$2:$R$4115,"=plays")</f>
        <v>4</v>
      </c>
      <c r="C10" s="18">
        <f>COUNTIFS(Kickstarter!$F$2:$F$4115,"=failed",Kickstarter!$D$2:$D$4115,"&gt;=35000",Kickstarter!$D$2:$D$4115,"&lt;39999",Kickstarter!$R$2:$R$4115,"=plays")</f>
        <v>2</v>
      </c>
      <c r="D10" s="18">
        <f>COUNTIFS(Kickstarter!$F$2:$F$4115,"=canceled",Kickstarter!$D$2:$D$4115,"&gt;=35000",Kickstarter!$D$2:$D$4115,"&lt;39999",Kickstarter!$R$2:$R$4115,"=plays")</f>
        <v>0</v>
      </c>
      <c r="E10" s="18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  <c r="I10" s="18">
        <v>9</v>
      </c>
    </row>
    <row r="11" spans="1:9" x14ac:dyDescent="0.2">
      <c r="A11" s="18" t="s">
        <v>8398</v>
      </c>
      <c r="B11" s="18">
        <f>COUNTIFS(Kickstarter!$F$2:$F$4115,"=successful",Kickstarter!$D$2:$D$4115,"&gt;=40000",Kickstarter!$D$2:$D$4115,"&lt;44999",Kickstarter!$R$2:$R$4115,"=plays")</f>
        <v>2</v>
      </c>
      <c r="C11" s="18">
        <f>COUNTIFS(Kickstarter!$F$2:$F$4115,"=failed",Kickstarter!$D$2:$D$4115,"&gt;=40000",Kickstarter!$D$2:$D$4115,"&lt;44999",Kickstarter!$R$2:$R$4115,"=plays")</f>
        <v>1</v>
      </c>
      <c r="D11" s="18">
        <f>COUNTIFS(Kickstarter!$F$2:$F$4115,"=canceled",Kickstarter!$D$2:$D$4115,"&gt;=40000",Kickstarter!$D$2:$D$4115,"&lt;44999",Kickstarter!$R$2:$R$4115,"=plays")</f>
        <v>0</v>
      </c>
      <c r="E11" s="18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  <c r="I11" s="18">
        <v>10</v>
      </c>
    </row>
    <row r="12" spans="1:9" x14ac:dyDescent="0.2">
      <c r="A12" s="18" t="s">
        <v>8399</v>
      </c>
      <c r="B12" s="18">
        <f>COUNTIFS(Kickstarter!$F$2:$F$4115,"=successful",Kickstarter!$D$2:$D$4115,"&gt;=45000",Kickstarter!$D$2:$D$4115,"&lt;49999",Kickstarter!$R$2:$R$4115,"=plays")</f>
        <v>0</v>
      </c>
      <c r="C12" s="18">
        <f>COUNTIFS(Kickstarter!$F$2:$F$4115,"=failed",Kickstarter!$D$2:$D$4115,"&gt;=45000",Kickstarter!$D$2:$D$4115,"&lt;49999",Kickstarter!$R$2:$R$4115,"=plays")</f>
        <v>1</v>
      </c>
      <c r="D12" s="18">
        <f>COUNTIFS(Kickstarter!$F$2:$F$4115,"=canceled",Kickstarter!$D$2:$D$4115,"&gt;=45000",Kickstarter!$D$2:$D$4115,"&lt;49999",Kickstarter!$R$2:$R$4115,"=plays")</f>
        <v>0</v>
      </c>
      <c r="E12" s="18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  <c r="I12" s="18">
        <v>11</v>
      </c>
    </row>
    <row r="13" spans="1:9" x14ac:dyDescent="0.2">
      <c r="A13" s="18" t="s">
        <v>8392</v>
      </c>
      <c r="B13" s="18">
        <f>COUNTIFS(Kickstarter!$F$2:$F$4115,"=successful",Kickstarter!$D$2:$D$4115,"&gt;50000",Kickstarter!$R$2:$R$4115,"=plays")</f>
        <v>2</v>
      </c>
      <c r="C13" s="18">
        <f>COUNTIFS(Kickstarter!$F$2:$F$4115,"=failed",Kickstarter!$D$2:$D$4115,"&gt;50000",Kickstarter!$R$2:$R$4115,"=plays")</f>
        <v>10</v>
      </c>
      <c r="D13" s="18">
        <f>COUNTIFS(Kickstarter!$F$2:$F$4115,"=canceled",Kickstarter!$D$2:$D$4115,"&gt;50000",Kickstarter!$R$2:$R$4115,"=plays")</f>
        <v>0</v>
      </c>
      <c r="E13" s="18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 s="19">
        <f t="shared" si="3"/>
        <v>0</v>
      </c>
      <c r="I13" s="18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A04A-56ED-4404-B3B9-5FC76165FF4D}">
  <dimension ref="A3:D28"/>
  <sheetViews>
    <sheetView workbookViewId="0">
      <selection activeCell="I22" sqref="I22"/>
    </sheetView>
  </sheetViews>
  <sheetFormatPr defaultRowHeight="14.4" x14ac:dyDescent="0.3"/>
  <cols>
    <col min="1" max="1" width="21" bestFit="1" customWidth="1"/>
    <col min="2" max="2" width="26.44140625" bestFit="1" customWidth="1"/>
    <col min="3" max="3" width="22.5546875" bestFit="1" customWidth="1"/>
    <col min="4" max="4" width="25.44140625" bestFit="1" customWidth="1"/>
  </cols>
  <sheetData>
    <row r="3" spans="1:4" x14ac:dyDescent="0.3">
      <c r="A3" s="9" t="s">
        <v>8359</v>
      </c>
      <c r="B3" t="s">
        <v>8400</v>
      </c>
      <c r="C3" t="s">
        <v>8401</v>
      </c>
      <c r="D3" t="s">
        <v>8402</v>
      </c>
    </row>
    <row r="4" spans="1:4" x14ac:dyDescent="0.3">
      <c r="A4" s="10">
        <v>1</v>
      </c>
      <c r="B4" s="20">
        <v>0.75806451612903225</v>
      </c>
      <c r="C4" s="20">
        <v>0.24193548387096775</v>
      </c>
      <c r="D4" s="20">
        <v>0</v>
      </c>
    </row>
    <row r="5" spans="1:4" x14ac:dyDescent="0.3">
      <c r="A5" s="11" t="s">
        <v>8404</v>
      </c>
      <c r="B5" s="20">
        <v>0.75806451612903225</v>
      </c>
      <c r="C5" s="20">
        <v>0.24193548387096775</v>
      </c>
      <c r="D5" s="20">
        <v>0</v>
      </c>
    </row>
    <row r="6" spans="1:4" x14ac:dyDescent="0.3">
      <c r="A6" s="10">
        <v>2</v>
      </c>
      <c r="B6" s="20">
        <v>0.726078799249531</v>
      </c>
      <c r="C6" s="20">
        <v>0.27392120075046905</v>
      </c>
      <c r="D6" s="20">
        <v>0</v>
      </c>
    </row>
    <row r="7" spans="1:4" x14ac:dyDescent="0.3">
      <c r="A7" s="11" t="s">
        <v>8389</v>
      </c>
      <c r="B7" s="20">
        <v>0.726078799249531</v>
      </c>
      <c r="C7" s="20">
        <v>0.27392120075046905</v>
      </c>
      <c r="D7" s="20">
        <v>0</v>
      </c>
    </row>
    <row r="8" spans="1:4" x14ac:dyDescent="0.3">
      <c r="A8" s="10">
        <v>3</v>
      </c>
      <c r="B8" s="20">
        <v>0.55029585798816572</v>
      </c>
      <c r="C8" s="20">
        <v>0.44970414201183434</v>
      </c>
      <c r="D8" s="20">
        <v>0</v>
      </c>
    </row>
    <row r="9" spans="1:4" x14ac:dyDescent="0.3">
      <c r="A9" s="11" t="s">
        <v>8390</v>
      </c>
      <c r="B9" s="20">
        <v>0.55029585798816572</v>
      </c>
      <c r="C9" s="20">
        <v>0.44970414201183434</v>
      </c>
      <c r="D9" s="20">
        <v>0</v>
      </c>
    </row>
    <row r="10" spans="1:4" x14ac:dyDescent="0.3">
      <c r="A10" s="10">
        <v>4</v>
      </c>
      <c r="B10" s="20">
        <v>0.54166666666666663</v>
      </c>
      <c r="C10" s="20">
        <v>0.45833333333333331</v>
      </c>
      <c r="D10" s="20">
        <v>0</v>
      </c>
    </row>
    <row r="11" spans="1:4" x14ac:dyDescent="0.3">
      <c r="A11" s="11" t="s">
        <v>8391</v>
      </c>
      <c r="B11" s="20">
        <v>0.54166666666666663</v>
      </c>
      <c r="C11" s="20">
        <v>0.45833333333333331</v>
      </c>
      <c r="D11" s="20">
        <v>0</v>
      </c>
    </row>
    <row r="12" spans="1:4" x14ac:dyDescent="0.3">
      <c r="A12" s="10">
        <v>5</v>
      </c>
      <c r="B12" s="20">
        <v>0.5</v>
      </c>
      <c r="C12" s="20">
        <v>0.5</v>
      </c>
      <c r="D12" s="20">
        <v>0</v>
      </c>
    </row>
    <row r="13" spans="1:4" x14ac:dyDescent="0.3">
      <c r="A13" s="11" t="s">
        <v>8393</v>
      </c>
      <c r="B13" s="20">
        <v>0.5</v>
      </c>
      <c r="C13" s="20">
        <v>0.5</v>
      </c>
      <c r="D13" s="20">
        <v>0</v>
      </c>
    </row>
    <row r="14" spans="1:4" x14ac:dyDescent="0.3">
      <c r="A14" s="10">
        <v>6</v>
      </c>
      <c r="B14" s="20">
        <v>0.45</v>
      </c>
      <c r="C14" s="20">
        <v>0.55000000000000004</v>
      </c>
      <c r="D14" s="20">
        <v>0</v>
      </c>
    </row>
    <row r="15" spans="1:4" x14ac:dyDescent="0.3">
      <c r="A15" s="11" t="s">
        <v>8394</v>
      </c>
      <c r="B15" s="20">
        <v>0.45</v>
      </c>
      <c r="C15" s="20">
        <v>0.55000000000000004</v>
      </c>
      <c r="D15" s="20">
        <v>0</v>
      </c>
    </row>
    <row r="16" spans="1:4" x14ac:dyDescent="0.3">
      <c r="A16" s="10">
        <v>7</v>
      </c>
      <c r="B16" s="20">
        <v>0.2</v>
      </c>
      <c r="C16" s="20">
        <v>0.8</v>
      </c>
      <c r="D16" s="20">
        <v>0</v>
      </c>
    </row>
    <row r="17" spans="1:4" x14ac:dyDescent="0.3">
      <c r="A17" s="11" t="s">
        <v>8395</v>
      </c>
      <c r="B17" s="20">
        <v>0.2</v>
      </c>
      <c r="C17" s="20">
        <v>0.8</v>
      </c>
      <c r="D17" s="20">
        <v>0</v>
      </c>
    </row>
    <row r="18" spans="1:4" x14ac:dyDescent="0.3">
      <c r="A18" s="10">
        <v>8</v>
      </c>
      <c r="B18" s="20">
        <v>0.27272727272727271</v>
      </c>
      <c r="C18" s="20">
        <v>0.72727272727272729</v>
      </c>
      <c r="D18" s="20">
        <v>0</v>
      </c>
    </row>
    <row r="19" spans="1:4" x14ac:dyDescent="0.3">
      <c r="A19" s="11" t="s">
        <v>8396</v>
      </c>
      <c r="B19" s="20">
        <v>0.27272727272727271</v>
      </c>
      <c r="C19" s="20">
        <v>0.72727272727272729</v>
      </c>
      <c r="D19" s="20">
        <v>0</v>
      </c>
    </row>
    <row r="20" spans="1:4" x14ac:dyDescent="0.3">
      <c r="A20" s="10">
        <v>9</v>
      </c>
      <c r="B20" s="20">
        <v>0.66666666666666663</v>
      </c>
      <c r="C20" s="20">
        <v>0.33333333333333331</v>
      </c>
      <c r="D20" s="20">
        <v>0</v>
      </c>
    </row>
    <row r="21" spans="1:4" x14ac:dyDescent="0.3">
      <c r="A21" s="11" t="s">
        <v>8397</v>
      </c>
      <c r="B21" s="20">
        <v>0.66666666666666663</v>
      </c>
      <c r="C21" s="20">
        <v>0.33333333333333331</v>
      </c>
      <c r="D21" s="20">
        <v>0</v>
      </c>
    </row>
    <row r="22" spans="1:4" x14ac:dyDescent="0.3">
      <c r="A22" s="10">
        <v>10</v>
      </c>
      <c r="B22" s="20">
        <v>0.66666666666666663</v>
      </c>
      <c r="C22" s="20">
        <v>0.33333333333333331</v>
      </c>
      <c r="D22" s="20">
        <v>0</v>
      </c>
    </row>
    <row r="23" spans="1:4" x14ac:dyDescent="0.3">
      <c r="A23" s="11" t="s">
        <v>8398</v>
      </c>
      <c r="B23" s="20">
        <v>0.66666666666666663</v>
      </c>
      <c r="C23" s="20">
        <v>0.33333333333333331</v>
      </c>
      <c r="D23" s="20">
        <v>0</v>
      </c>
    </row>
    <row r="24" spans="1:4" x14ac:dyDescent="0.3">
      <c r="A24" s="10">
        <v>11</v>
      </c>
      <c r="B24" s="20">
        <v>0</v>
      </c>
      <c r="C24" s="20">
        <v>1</v>
      </c>
      <c r="D24" s="20">
        <v>0</v>
      </c>
    </row>
    <row r="25" spans="1:4" x14ac:dyDescent="0.3">
      <c r="A25" s="11" t="s">
        <v>8399</v>
      </c>
      <c r="B25" s="20">
        <v>0</v>
      </c>
      <c r="C25" s="20">
        <v>1</v>
      </c>
      <c r="D25" s="20">
        <v>0</v>
      </c>
    </row>
    <row r="26" spans="1:4" x14ac:dyDescent="0.3">
      <c r="A26" s="10">
        <v>12</v>
      </c>
      <c r="B26" s="20">
        <v>0.16666666666666666</v>
      </c>
      <c r="C26" s="20">
        <v>0.83333333333333337</v>
      </c>
      <c r="D26" s="20">
        <v>0</v>
      </c>
    </row>
    <row r="27" spans="1:4" x14ac:dyDescent="0.3">
      <c r="A27" s="11" t="s">
        <v>8392</v>
      </c>
      <c r="B27" s="20">
        <v>0.16666666666666666</v>
      </c>
      <c r="C27" s="20">
        <v>0.83333333333333337</v>
      </c>
      <c r="D27" s="20">
        <v>0</v>
      </c>
    </row>
    <row r="28" spans="1:4" x14ac:dyDescent="0.3">
      <c r="A28" s="10" t="s">
        <v>8360</v>
      </c>
      <c r="B28" s="20">
        <v>5.4988331127606696</v>
      </c>
      <c r="C28" s="20">
        <v>6.5011668872393313</v>
      </c>
      <c r="D28" s="20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Outcomes_vs_Goals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Chirayu Chaudhari</cp:lastModifiedBy>
  <dcterms:created xsi:type="dcterms:W3CDTF">2017-04-20T15:17:24Z</dcterms:created>
  <dcterms:modified xsi:type="dcterms:W3CDTF">2021-08-14T20:18:19Z</dcterms:modified>
</cp:coreProperties>
</file>