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3/BOMs/"/>
    </mc:Choice>
  </mc:AlternateContent>
  <bookViews>
    <workbookView xWindow="0" yWindow="460" windowWidth="28800" windowHeight="16560" tabRatio="500"/>
  </bookViews>
  <sheets>
    <sheet name="Full Kit" sheetId="1" r:id="rId1"/>
    <sheet name="2 Channel" sheetId="2" r:id="rId2"/>
  </sheets>
  <externalReferences>
    <externalReference r:id="rId3"/>
  </externalReferences>
  <definedNames>
    <definedName name="_xlnm._FilterDatabase" localSheetId="1" hidden="1">'2 Channel'!$A$1:$P$45</definedName>
    <definedName name="_xlnm._FilterDatabase" localSheetId="0" hidden="1">'Full Kit'!$A$1:$Q$45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31" i="2"/>
  <c r="A30" i="2"/>
  <c r="A29" i="2"/>
  <c r="P29" i="2"/>
  <c r="O29" i="2"/>
  <c r="Q29" i="1"/>
  <c r="P29" i="1"/>
  <c r="O29" i="1"/>
  <c r="A27" i="1"/>
  <c r="P27" i="1"/>
  <c r="K28" i="1"/>
  <c r="A28" i="1"/>
  <c r="P28" i="1"/>
  <c r="K30" i="1"/>
  <c r="P30" i="1"/>
  <c r="A31" i="1"/>
  <c r="P31" i="1"/>
  <c r="K32" i="1"/>
  <c r="A32" i="1"/>
  <c r="P32" i="1"/>
  <c r="P33" i="1"/>
  <c r="K34" i="1"/>
  <c r="P34" i="1"/>
  <c r="P35" i="1"/>
  <c r="K36" i="1"/>
  <c r="P36" i="1"/>
  <c r="K37" i="1"/>
  <c r="P37" i="1"/>
  <c r="K38" i="1"/>
  <c r="P38" i="1"/>
  <c r="A4" i="1"/>
  <c r="P4" i="1"/>
  <c r="A5" i="1"/>
  <c r="P5" i="1"/>
  <c r="A6" i="1"/>
  <c r="P6" i="1"/>
  <c r="K7" i="1"/>
  <c r="A7" i="1"/>
  <c r="P7" i="1"/>
  <c r="K8" i="1"/>
  <c r="A8" i="1"/>
  <c r="P8" i="1"/>
  <c r="K9" i="1"/>
  <c r="A9" i="1"/>
  <c r="P9" i="1"/>
  <c r="K10" i="1"/>
  <c r="A10" i="1"/>
  <c r="P10" i="1"/>
  <c r="P11" i="1"/>
  <c r="K12" i="1"/>
  <c r="A12" i="1"/>
  <c r="P12" i="1"/>
  <c r="A13" i="1"/>
  <c r="P13" i="1"/>
  <c r="A14" i="1"/>
  <c r="P14" i="1"/>
  <c r="K15" i="1"/>
  <c r="A15" i="1"/>
  <c r="P15" i="1"/>
  <c r="P16" i="1"/>
  <c r="K17" i="1"/>
  <c r="P17" i="1"/>
  <c r="P18" i="1"/>
  <c r="P19" i="1"/>
  <c r="P20" i="1"/>
  <c r="P21" i="1"/>
  <c r="P22" i="1"/>
  <c r="A23" i="1"/>
  <c r="P23" i="1"/>
  <c r="P24" i="1"/>
  <c r="A25" i="1"/>
  <c r="P25" i="1"/>
  <c r="A26" i="1"/>
  <c r="P26" i="1"/>
  <c r="K3" i="1"/>
  <c r="A3" i="1"/>
  <c r="P3" i="1"/>
  <c r="P48" i="1"/>
  <c r="P47" i="1"/>
  <c r="P46" i="1"/>
  <c r="P45" i="1"/>
  <c r="P44" i="1"/>
  <c r="P43" i="1"/>
  <c r="P42" i="1"/>
  <c r="P41" i="1"/>
  <c r="P40" i="1"/>
  <c r="P39" i="1"/>
  <c r="Q37" i="1"/>
  <c r="O37" i="1"/>
  <c r="M37" i="1"/>
  <c r="P37" i="2"/>
  <c r="M37" i="2"/>
  <c r="O37" i="2"/>
  <c r="A32" i="2"/>
  <c r="O16" i="2"/>
  <c r="P16" i="2"/>
  <c r="A14" i="2"/>
  <c r="A26" i="2"/>
  <c r="A3" i="2"/>
  <c r="M3" i="2"/>
  <c r="A4" i="2"/>
  <c r="M4" i="2"/>
  <c r="A5" i="2"/>
  <c r="M5" i="2"/>
  <c r="A6" i="2"/>
  <c r="M6" i="2"/>
  <c r="A7" i="2"/>
  <c r="M7" i="2"/>
  <c r="A8" i="2"/>
  <c r="M8" i="2"/>
  <c r="A9" i="2"/>
  <c r="M9" i="2"/>
  <c r="A10" i="2"/>
  <c r="M10" i="2"/>
  <c r="A12" i="2"/>
  <c r="M12" i="2"/>
  <c r="A13" i="2"/>
  <c r="M13" i="2"/>
  <c r="M14" i="2"/>
  <c r="A15" i="2"/>
  <c r="M15" i="2"/>
  <c r="M17" i="2"/>
  <c r="M19" i="2"/>
  <c r="M20" i="2"/>
  <c r="M21" i="2"/>
  <c r="M23" i="2"/>
  <c r="A25" i="2"/>
  <c r="M25" i="2"/>
  <c r="M26" i="2"/>
  <c r="A27" i="2"/>
  <c r="M27" i="2"/>
  <c r="A28" i="2"/>
  <c r="M28" i="2"/>
  <c r="M30" i="2"/>
  <c r="M31" i="2"/>
  <c r="M32" i="2"/>
  <c r="M34" i="2"/>
  <c r="M35" i="2"/>
  <c r="M36" i="2"/>
  <c r="M38" i="2"/>
  <c r="M40" i="2"/>
  <c r="M43" i="2"/>
  <c r="M45" i="2"/>
  <c r="O43" i="2"/>
  <c r="O42" i="2"/>
  <c r="O41" i="2"/>
  <c r="O40" i="2"/>
  <c r="O39" i="2"/>
  <c r="P38" i="2"/>
  <c r="O38" i="2"/>
  <c r="P36" i="2"/>
  <c r="O36" i="2"/>
  <c r="P35" i="2"/>
  <c r="O35" i="2"/>
  <c r="P34" i="2"/>
  <c r="O34" i="2"/>
  <c r="O33" i="2"/>
  <c r="P32" i="2"/>
  <c r="O32" i="2"/>
  <c r="P31" i="2"/>
  <c r="O31" i="2"/>
  <c r="P30" i="2"/>
  <c r="O30" i="2"/>
  <c r="P28" i="2"/>
  <c r="O28" i="2"/>
  <c r="P27" i="2"/>
  <c r="O27" i="2"/>
  <c r="P26" i="2"/>
  <c r="O26" i="2"/>
  <c r="P25" i="2"/>
  <c r="O25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5" i="2"/>
  <c r="O15" i="2"/>
  <c r="P14" i="2"/>
  <c r="O14" i="2"/>
  <c r="P13" i="2"/>
  <c r="O13" i="2"/>
  <c r="P12" i="2"/>
  <c r="O12" i="2"/>
  <c r="O11" i="2"/>
  <c r="P10" i="2"/>
  <c r="O10" i="2"/>
  <c r="P9" i="2"/>
  <c r="O9" i="2"/>
  <c r="P8" i="2"/>
  <c r="O8" i="2"/>
  <c r="P7" i="2"/>
  <c r="O7" i="2"/>
  <c r="P6" i="2"/>
  <c r="O6" i="2"/>
  <c r="P5" i="2"/>
  <c r="O5" i="2"/>
  <c r="P4" i="2"/>
  <c r="O4" i="2"/>
  <c r="P3" i="2"/>
  <c r="O3" i="2"/>
  <c r="P2" i="2"/>
  <c r="O2" i="2"/>
  <c r="Q36" i="1"/>
  <c r="M14" i="1"/>
  <c r="M27" i="1"/>
  <c r="M3" i="1"/>
  <c r="M4" i="1"/>
  <c r="M5" i="1"/>
  <c r="M6" i="1"/>
  <c r="M7" i="1"/>
  <c r="M8" i="1"/>
  <c r="M9" i="1"/>
  <c r="M10" i="1"/>
  <c r="M12" i="1"/>
  <c r="M13" i="1"/>
  <c r="M15" i="1"/>
  <c r="M17" i="1"/>
  <c r="M19" i="1"/>
  <c r="M20" i="1"/>
  <c r="M21" i="1"/>
  <c r="M23" i="1"/>
  <c r="M25" i="1"/>
  <c r="M26" i="1"/>
  <c r="M28" i="1"/>
  <c r="M30" i="1"/>
  <c r="M31" i="1"/>
  <c r="M32" i="1"/>
  <c r="M34" i="1"/>
  <c r="M35" i="1"/>
  <c r="M36" i="1"/>
  <c r="M38" i="1"/>
  <c r="M40" i="1"/>
  <c r="M43" i="1"/>
  <c r="M45" i="1"/>
  <c r="O36" i="1"/>
  <c r="Q13" i="1"/>
  <c r="Q14" i="1"/>
  <c r="Q15" i="1"/>
  <c r="Q12" i="1"/>
  <c r="Q4" i="1"/>
  <c r="Q5" i="1"/>
  <c r="Q6" i="1"/>
  <c r="Q7" i="1"/>
  <c r="Q8" i="1"/>
  <c r="Q9" i="1"/>
  <c r="Q10" i="1"/>
  <c r="Q3" i="1"/>
  <c r="Q38" i="1"/>
  <c r="Q35" i="1"/>
  <c r="Q34" i="1"/>
  <c r="Q26" i="1"/>
  <c r="Q27" i="1"/>
  <c r="Q28" i="1"/>
  <c r="Q30" i="1"/>
  <c r="Q31" i="1"/>
  <c r="Q32" i="1"/>
  <c r="Q25" i="1"/>
  <c r="Q19" i="1"/>
  <c r="Q16" i="1"/>
  <c r="Q17" i="1"/>
  <c r="Q18" i="1"/>
  <c r="Q20" i="1"/>
  <c r="Q21" i="1"/>
  <c r="Q22" i="1"/>
  <c r="Q2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1" i="1"/>
  <c r="O32" i="1"/>
  <c r="O33" i="1"/>
  <c r="O34" i="1"/>
  <c r="O35" i="1"/>
  <c r="O38" i="1"/>
  <c r="O39" i="1"/>
  <c r="O40" i="1"/>
  <c r="O41" i="1"/>
  <c r="O42" i="1"/>
  <c r="O43" i="1"/>
  <c r="O2" i="1"/>
</calcChain>
</file>

<file path=xl/comments1.xml><?xml version="1.0" encoding="utf-8"?>
<comments xmlns="http://schemas.openxmlformats.org/spreadsheetml/2006/main">
  <authors>
    <author>Josh Stewart</author>
  </authors>
  <commentList>
    <comment ref="P1" authorId="0">
      <text>
        <r>
          <rPr>
            <b/>
            <sz val="10"/>
            <color indexed="81"/>
            <rFont val="Calibri"/>
          </rPr>
          <t>Josh Stewart:</t>
        </r>
        <r>
          <rPr>
            <sz val="10"/>
            <color indexed="81"/>
            <rFont val="Calibri"/>
          </rPr>
          <t xml:space="preserve">
http://au.mouser.com/Tools/part-list-import.aspx</t>
        </r>
      </text>
    </commen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comments2.xml><?xml version="1.0" encoding="utf-8"?>
<comments xmlns="http://schemas.openxmlformats.org/spreadsheetml/2006/main">
  <authors>
    <author>Josh Stewart</author>
  </authors>
  <commentList>
    <comment ref="B29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<sst xmlns="http://schemas.openxmlformats.org/spreadsheetml/2006/main" count="517" uniqueCount="250">
  <si>
    <t>QTY</t>
  </si>
  <si>
    <t>Value</t>
  </si>
  <si>
    <t>Type</t>
  </si>
  <si>
    <t>Information</t>
  </si>
  <si>
    <t>CTM QTY</t>
  </si>
  <si>
    <t>Manufacturer</t>
  </si>
  <si>
    <t>Model#</t>
  </si>
  <si>
    <t>Digikey P/N</t>
  </si>
  <si>
    <t>Each</t>
  </si>
  <si>
    <t>CTM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</si>
  <si>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</si>
  <si>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</si>
  <si>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</si>
  <si>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</si>
  <si>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</si>
  <si>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</si>
  <si>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</si>
  <si>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</si>
  <si>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</si>
  <si>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</si>
  <si>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</si>
  <si>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</si>
  <si>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</si>
  <si>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</si>
  <si>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</si>
  <si>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</si>
  <si>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</si>
  <si>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</si>
  <si>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</si>
  <si>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</si>
  <si>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</si>
  <si>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</si>
  <si>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</si>
  <si>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</si>
  <si>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</si>
  <si>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</si>
  <si>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</si>
  <si>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</si>
  <si>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</si>
  <si>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</si>
  <si>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</si>
  <si>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</si>
  <si>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</si>
  <si>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</si>
  <si>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</si>
  <si>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Yageo</t>
  </si>
  <si>
    <t>MFR-25FBF-10K0</t>
  </si>
  <si>
    <t>1k</t>
  </si>
  <si>
    <t>RES 1.00K OHM 1/4W 1% METAL FILM</t>
  </si>
  <si>
    <t>MFR-25FBF-1K00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</si>
  <si>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</si>
  <si>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</si>
  <si>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</si>
  <si>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</si>
  <si>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</si>
  <si>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</si>
  <si>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</si>
  <si>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</si>
  <si>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</si>
  <si>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</si>
  <si>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</si>
  <si>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</si>
  <si>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</si>
  <si>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</si>
  <si>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</si>
  <si>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</si>
  <si>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</si>
  <si>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</si>
  <si>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</si>
  <si>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</si>
  <si>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</si>
  <si>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</si>
  <si>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</si>
  <si>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</si>
  <si>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</si>
  <si>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</si>
  <si>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</si>
  <si>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</si>
  <si>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</si>
  <si>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</si>
  <si>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</si>
  <si>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</si>
  <si>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</si>
  <si>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</si>
  <si>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</si>
  <si>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</si>
  <si>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</si>
  <si>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</si>
  <si>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</si>
  <si>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</si>
  <si>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</si>
  <si>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</si>
  <si>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</si>
  <si>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</si>
  <si>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</si>
  <si>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</si>
  <si>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</si>
  <si>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</si>
  <si>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</si>
  <si>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Case (TBA)</t>
  </si>
  <si>
    <t>Male pins</t>
  </si>
  <si>
    <t>U2</t>
  </si>
  <si>
    <t>v0.3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</si>
  <si>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</si>
  <si>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</si>
  <si>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</si>
  <si>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</si>
  <si>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</si>
  <si>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</si>
  <si>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</si>
  <si>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</si>
  <si>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</si>
  <si>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Board Reference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</si>
  <si>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</si>
  <si>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</si>
  <si>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</si>
  <si>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</si>
  <si>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</si>
  <si>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</si>
  <si>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</si>
  <si>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</si>
  <si>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</si>
  <si>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</si>
  <si>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</si>
  <si>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Digikey import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</si>
  <si>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</si>
  <si>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</si>
  <si>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</si>
  <si>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</si>
  <si>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</si>
  <si>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</si>
  <si>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</si>
  <si>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0.1% 2.49k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</si>
  <si>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</si>
  <si>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</si>
  <si>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</si>
  <si>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</si>
  <si>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</si>
  <si>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</si>
  <si>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</si>
  <si>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</si>
  <si>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LED1,2,5,6</t>
  </si>
  <si>
    <t>R25,27</t>
  </si>
  <si>
    <t>IC1</t>
  </si>
  <si>
    <t>R11,14,35,37,48,49,55,56</t>
  </si>
  <si>
    <t>R9,12,26,28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</si>
  <si>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</si>
  <si>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</si>
  <si>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</si>
  <si>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</si>
  <si>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</si>
  <si>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</si>
  <si>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</si>
  <si>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</si>
  <si>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</si>
  <si>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</si>
  <si>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</si>
  <si>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</si>
  <si>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</si>
  <si>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</si>
  <si>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</si>
  <si>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</si>
  <si>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</si>
  <si>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</si>
  <si>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</si>
  <si>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</si>
  <si>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</si>
  <si>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</si>
  <si>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</si>
  <si>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</si>
  <si>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</si>
  <si>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</si>
  <si>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</si>
  <si>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</si>
  <si>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</si>
  <si>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R39, 40,54</t>
  </si>
  <si>
    <t>10KQBK-ND</t>
  </si>
  <si>
    <t>RES 10K OHM 1/4W 5% AXIAL</t>
  </si>
  <si>
    <t>R10,13,21,23,24,50,51,57,58</t>
  </si>
  <si>
    <t>D1,2,3,4</t>
  </si>
  <si>
    <t>D5</t>
  </si>
  <si>
    <t>D6,7</t>
  </si>
  <si>
    <t>IC4</t>
  </si>
  <si>
    <t>TVS ARRAY ESD 6 INPUT 30V 8-DIP</t>
  </si>
  <si>
    <t>SP721APP</t>
  </si>
  <si>
    <t>Littelfuse Inc.</t>
  </si>
  <si>
    <t>F2720-ND</t>
  </si>
  <si>
    <t>C1,C3,C5,C7,C9,C13,C15</t>
  </si>
  <si>
    <t>C11,C12,C20</t>
  </si>
  <si>
    <t>D1,D2,D3,D4</t>
  </si>
  <si>
    <t>D6,D7,D8,D9</t>
  </si>
  <si>
    <t>LED1,LED2,LED3,LED4,LED5,LED6,LED7,LED8</t>
  </si>
  <si>
    <t>LTL-4221N</t>
  </si>
  <si>
    <t>Q1,Q2,Q3,Q4,Q5,Q6,Q7,Q8</t>
  </si>
  <si>
    <t>Required for Assembly</t>
  </si>
  <si>
    <t>R2,R4,R6,R8,R22,R41</t>
  </si>
  <si>
    <t>R11,R14,R17,R20,R35,R36,R37,R38,R48,R49,R55,R56</t>
  </si>
  <si>
    <t>R25,R27,R31,R32</t>
  </si>
  <si>
    <t>IC1,IC2</t>
  </si>
  <si>
    <t>1622545-1</t>
  </si>
  <si>
    <t>MFR-25FBF52-1K</t>
  </si>
  <si>
    <t>MPX4250AP..</t>
  </si>
  <si>
    <t>MFR-25FBF52-10K</t>
  </si>
  <si>
    <t>MFR-25FBF52-100K</t>
  </si>
  <si>
    <t>PREC040SAAN-RC..</t>
  </si>
  <si>
    <t>Axial</t>
  </si>
  <si>
    <t>MBR150G</t>
  </si>
  <si>
    <t>MBR150GOS-ND</t>
  </si>
  <si>
    <t>DIODE SCHOTTKY 50V 1A AXIAL</t>
  </si>
  <si>
    <t>1A Schottky</t>
  </si>
  <si>
    <t>C322C104K5R5TA</t>
  </si>
  <si>
    <t>399-4329-ND</t>
  </si>
  <si>
    <t>TAP476K006CCS</t>
  </si>
  <si>
    <t>478-4180-ND</t>
  </si>
  <si>
    <t>277-1667-ND</t>
  </si>
  <si>
    <t xml:space="preserve"> 
Phoenix Contact</t>
  </si>
  <si>
    <t>TERM BLOCK PCB 2POS 5.0MM GREEN</t>
  </si>
  <si>
    <t>Mouser P/N</t>
  </si>
  <si>
    <t>863-MBR150G</t>
  </si>
  <si>
    <t>859-LTL-4221N</t>
  </si>
  <si>
    <t>80-C322C104K5R</t>
  </si>
  <si>
    <t>581-TAP476K006CCS</t>
  </si>
  <si>
    <t>651-1935161</t>
  </si>
  <si>
    <t>603-MFR-25FBF52-10K</t>
  </si>
  <si>
    <t>603-MFR-25FBF52-1K</t>
  </si>
  <si>
    <t>279-LR1F680R</t>
  </si>
  <si>
    <t>603-MFR-25FBF52-2K49</t>
  </si>
  <si>
    <t>841-MPX4250AP</t>
  </si>
  <si>
    <t>517-9691020000DA</t>
  </si>
  <si>
    <t>969102-0000-DA</t>
  </si>
  <si>
    <t>2.49k Ohm ±1% 0.25W, 1/4W Through Hole Resistor Axial Metal Film</t>
  </si>
  <si>
    <t>MFR-25FBF52-2K49</t>
  </si>
  <si>
    <t>2.49KXBK-ND</t>
  </si>
  <si>
    <t>497-5981-5-ND</t>
  </si>
  <si>
    <t>Slightly different part from Digikey as they no longer stock the original version</t>
  </si>
  <si>
    <t>R1,R3,R59</t>
  </si>
  <si>
    <t>R54</t>
  </si>
  <si>
    <t>R10,R13,R16,R19,R21,R23,R24,R29,R30,R39,R40,R50,R51,R57,R58</t>
  </si>
  <si>
    <t>R9,R12,R15,R18</t>
  </si>
  <si>
    <t>R1,R3,R26,R28,R33,R34,R59</t>
  </si>
  <si>
    <t>C2,C4,C6,C8,C10,C25</t>
  </si>
  <si>
    <t>C19,C24</t>
  </si>
  <si>
    <t>Mouser Import</t>
  </si>
  <si>
    <t>K224K20X7RF5UH5</t>
  </si>
  <si>
    <t>BC2678CT-ND</t>
  </si>
  <si>
    <t>594-K224K20X7RF5UH5</t>
  </si>
  <si>
    <t>571-41037410</t>
  </si>
  <si>
    <t>STP75NS04Z</t>
  </si>
  <si>
    <t>511-STP62NS04Z</t>
  </si>
  <si>
    <t>603-FMF-25FTF52100K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</si>
</sst>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3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0"/>
      <color indexed="81"/>
      <name val="Calibri"/>
    </font>
    <font>
      <b/>
      <sz val="10"/>
      <color indexed="8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h/Documents/Arduino/speeduino/reference/hardware/v0.4/v0.4.1_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List"/>
    </sheetNames>
    <sheetDataSet>
      <sheetData sheetId="0">
        <row r="1">
          <cell r="L1" t="str">
            <v>Model#</v>
          </cell>
          <cell r="M1" t="str">
            <v>Digikey P/N</v>
          </cell>
          <cell r="N1" t="str">
            <v>Mouser P/N</v>
          </cell>
        </row>
        <row r="3">
          <cell r="L3" t="str">
            <v>T356G106K035AT</v>
          </cell>
          <cell r="M3" t="str">
            <v>399-3654-ND</v>
          </cell>
          <cell r="N3" t="str">
            <v>80-T356G106K035AT</v>
          </cell>
        </row>
        <row r="4">
          <cell r="L4" t="str">
            <v>C322C224K5R5TA</v>
          </cell>
          <cell r="M4" t="str">
            <v>399-4353-ND</v>
          </cell>
          <cell r="N4" t="str">
            <v>80-C322C224K5R</v>
          </cell>
        </row>
        <row r="5">
          <cell r="L5" t="str">
            <v>C322C104M5R5TA7301</v>
          </cell>
          <cell r="M5" t="str">
            <v>399-9879-1-ND</v>
          </cell>
          <cell r="N5" t="str">
            <v>80-C322C104M5R-TR</v>
          </cell>
        </row>
        <row r="6">
          <cell r="L6" t="str">
            <v>T356F476K006AT</v>
          </cell>
          <cell r="M6" t="str">
            <v>399-3652-ND</v>
          </cell>
          <cell r="N6" t="str">
            <v>80-T356F476K6AT</v>
          </cell>
        </row>
        <row r="7">
          <cell r="L7" t="str">
            <v>AR215F334K4R</v>
          </cell>
          <cell r="M7" t="str">
            <v>478-5120-ND</v>
          </cell>
          <cell r="N7" t="str">
            <v>581-AR215F334K4R</v>
          </cell>
        </row>
        <row r="8">
          <cell r="L8" t="str">
            <v>C317C103K5R5TA</v>
          </cell>
          <cell r="M8" t="str">
            <v>399-4206-ND</v>
          </cell>
          <cell r="N8" t="str">
            <v>80-C317C103K5R</v>
          </cell>
        </row>
        <row r="9">
          <cell r="L9" t="str">
            <v>C330C105M5U5TA</v>
          </cell>
          <cell r="M9" t="str">
            <v>399-4390-ND</v>
          </cell>
          <cell r="N9" t="str">
            <v>80-C330C105M5U</v>
          </cell>
        </row>
        <row r="10">
          <cell r="L10" t="str">
            <v>C317C472K1R5TA</v>
          </cell>
          <cell r="M10" t="str">
            <v>399-4243-ND</v>
          </cell>
          <cell r="N10" t="str">
            <v>80-C317C472K1R</v>
          </cell>
        </row>
        <row r="13">
          <cell r="L13" t="str">
            <v>1N5919BG</v>
          </cell>
          <cell r="M13" t="str">
            <v>1N5919BGOS-ND</v>
          </cell>
          <cell r="N13" t="str">
            <v>863-1N5919BRLG</v>
          </cell>
        </row>
        <row r="14">
          <cell r="L14" t="str">
            <v>1N5818-TP</v>
          </cell>
          <cell r="M14" t="str">
            <v>1N5818-TPCT-ND</v>
          </cell>
          <cell r="N14" t="str">
            <v>833-1N5818-TP</v>
          </cell>
        </row>
        <row r="15">
          <cell r="M15" t="str">
            <v>160-1139-ND</v>
          </cell>
          <cell r="N15" t="str">
            <v>859-LTL-4221N</v>
          </cell>
        </row>
        <row r="16">
          <cell r="L16" t="str">
            <v>1N4004-TP</v>
          </cell>
          <cell r="M16" t="str">
            <v>1N4004-TPMSCT-ND</v>
          </cell>
          <cell r="N16" t="str">
            <v>833-1N4004-TP</v>
          </cell>
        </row>
        <row r="20">
          <cell r="L20" t="str">
            <v>ERZ-V14D220</v>
          </cell>
          <cell r="M20" t="str">
            <v>P7307-ND</v>
          </cell>
          <cell r="N20" t="str">
            <v>667-ERZ-V14D220</v>
          </cell>
        </row>
        <row r="22">
          <cell r="L22" t="str">
            <v>OSTTA020161</v>
          </cell>
          <cell r="M22" t="str">
            <v>ED2561-ND</v>
          </cell>
          <cell r="N22" t="str">
            <v>571-2828362</v>
          </cell>
        </row>
        <row r="23">
          <cell r="L23" t="str">
            <v>969102-0000-DA</v>
          </cell>
          <cell r="M23" t="str">
            <v>3M9580-ND</v>
          </cell>
          <cell r="N23" t="str">
            <v>517-9691020000DA</v>
          </cell>
        </row>
        <row r="24">
          <cell r="L24" t="str">
            <v>PREC040SAAN-RC</v>
          </cell>
          <cell r="M24" t="str">
            <v>S1012EC-40-ND</v>
          </cell>
          <cell r="N24" t="str">
            <v>782-A000026</v>
          </cell>
        </row>
        <row r="25">
          <cell r="L25" t="str">
            <v>3020-40-0100-00</v>
          </cell>
          <cell r="M25" t="str">
            <v>1175-1614-ND</v>
          </cell>
          <cell r="N25" t="str">
            <v>571-5103308-8</v>
          </cell>
        </row>
        <row r="28">
          <cell r="L28" t="str">
            <v>STP62NS04Z</v>
          </cell>
          <cell r="M28" t="str">
            <v>497-5896-5-ND</v>
          </cell>
          <cell r="N28" t="str">
            <v>511-STP62NS04Z</v>
          </cell>
        </row>
        <row r="31">
          <cell r="L31" t="str">
            <v>MFR-25FBF-10K0</v>
          </cell>
          <cell r="M31" t="str">
            <v>10.0KXBK-ND</v>
          </cell>
          <cell r="N31" t="str">
            <v>71-RN60D-F-10K</v>
          </cell>
        </row>
        <row r="32">
          <cell r="L32" t="str">
            <v>MFR-25FBF-1K00</v>
          </cell>
          <cell r="M32" t="str">
            <v>1.00KXBK-ND</v>
          </cell>
          <cell r="N32" t="str">
            <v>71-RN60D-F-1.0K</v>
          </cell>
        </row>
        <row r="33">
          <cell r="M33" t="str">
            <v>A105963CT-ND</v>
          </cell>
          <cell r="N33" t="str">
            <v>279-LR1F680R</v>
          </cell>
        </row>
        <row r="34">
          <cell r="L34" t="str">
            <v>RNF14FTD470R</v>
          </cell>
          <cell r="M34" t="str">
            <v>RNF14FTD470RCT-ND</v>
          </cell>
          <cell r="N34" t="str">
            <v>279-LR1F470R</v>
          </cell>
        </row>
        <row r="35">
          <cell r="L35" t="str">
            <v>RC55Y-2K49BI</v>
          </cell>
          <cell r="M35" t="str">
            <v>985-1047-1-ND</v>
          </cell>
          <cell r="N35" t="str">
            <v>756-RC55Y-2K49BI</v>
          </cell>
        </row>
        <row r="36">
          <cell r="L36" t="str">
            <v>MFP-25BRD52-3K9</v>
          </cell>
          <cell r="M36" t="str">
            <v>3.9KADCT-ND</v>
          </cell>
          <cell r="N36" t="str">
            <v>279-H83K9BDA</v>
          </cell>
        </row>
        <row r="37">
          <cell r="L37" t="str">
            <v>MFP-25BRD52-1K</v>
          </cell>
          <cell r="M37" t="str">
            <v>1KADCT-ND</v>
          </cell>
          <cell r="N37" t="str">
            <v>279-YR1B1K0CC</v>
          </cell>
        </row>
        <row r="38">
          <cell r="L38" t="str">
            <v>MFR-25FBF-100K</v>
          </cell>
          <cell r="M38" t="str">
            <v>100KXBK-ND</v>
          </cell>
          <cell r="N38" t="str">
            <v>603-MFR-25FBF52-100K</v>
          </cell>
        </row>
        <row r="39">
          <cell r="L39" t="str">
            <v>FMP200FRF52-160R</v>
          </cell>
          <cell r="M39" t="str">
            <v>160YCT-ND</v>
          </cell>
          <cell r="N39" t="str">
            <v>594-5083NW160R0J</v>
          </cell>
        </row>
        <row r="42">
          <cell r="L42" t="str">
            <v>LM2940T-5.0/NOPB</v>
          </cell>
          <cell r="M42" t="str">
            <v>LM2940T-5.0/NOPB</v>
          </cell>
          <cell r="N42" t="str">
            <v>926-LM2940T-5.0/NOPB</v>
          </cell>
        </row>
        <row r="43">
          <cell r="L43" t="str">
            <v>MPX4250AP</v>
          </cell>
          <cell r="M43" t="str">
            <v>MPX4250AP-ND</v>
          </cell>
          <cell r="N43" t="str">
            <v>841-MPX4250AP</v>
          </cell>
        </row>
        <row r="44">
          <cell r="L44" t="str">
            <v>TC4424EPA</v>
          </cell>
          <cell r="M44" t="str">
            <v>TC4424EPA-ND</v>
          </cell>
          <cell r="N44" t="str">
            <v>579-TC4424EPA</v>
          </cell>
        </row>
        <row r="45">
          <cell r="L45" t="str">
            <v>SP721APP</v>
          </cell>
          <cell r="M45" t="str">
            <v>F2720-ND</v>
          </cell>
          <cell r="N45" t="str">
            <v>576-SP721APP</v>
          </cell>
        </row>
        <row r="46">
          <cell r="L46" t="str">
            <v>AR08-HZL-TT-R</v>
          </cell>
          <cell r="M46" t="str">
            <v>AE10011-ND</v>
          </cell>
          <cell r="N46" t="str">
            <v>571-1-2199298-2</v>
          </cell>
        </row>
        <row r="48">
          <cell r="L48" t="str">
            <v>1455N1202</v>
          </cell>
          <cell r="M48" t="str">
            <v>HM975-ND</v>
          </cell>
          <cell r="N48" t="str">
            <v>546-1455N1202</v>
          </cell>
        </row>
        <row r="51">
          <cell r="L51" t="str">
            <v>N/A</v>
          </cell>
        </row>
        <row r="52">
          <cell r="M52" t="str">
            <v>1050-1018-ND</v>
          </cell>
        </row>
        <row r="53">
          <cell r="L53" t="str">
            <v>Total of Materials:Cost to Manufacture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MFP-25BRD52-3K9/3.9KADCT-ND/2059137" TargetMode="External"/><Relationship Id="rId6" Type="http://schemas.openxmlformats.org/officeDocument/2006/relationships/hyperlink" Target="http://search.digikey.com/us/en/products/MFR-25FBF-100K/100KXBK-ND/13473" TargetMode="External"/><Relationship Id="rId7" Type="http://schemas.openxmlformats.org/officeDocument/2006/relationships/hyperlink" Target="http://www.digikey.com.au/product-detail/en/MPX4250AP/MPX4250AP-ND/464053" TargetMode="External"/><Relationship Id="rId8" Type="http://schemas.openxmlformats.org/officeDocument/2006/relationships/hyperlink" Target="http://www.digikey.com/product-detail/en/TAP106K035SCS/478-1842-ND/563945" TargetMode="External"/><Relationship Id="rId9" Type="http://schemas.openxmlformats.org/officeDocument/2006/relationships/hyperlink" Target="http://search.digikey.com/us/en/products/FK14X7R1H334K/445-5312-ND/2256792" TargetMode="External"/><Relationship Id="rId10" Type="http://schemas.openxmlformats.org/officeDocument/2006/relationships/hyperlink" Target="http://www.digikey.com/product-detail/en/C315C103K5R5TA/399-4148-ND/817924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earch.digikey.com/us/en/products/RC55Y-2K49BI/985-1047-1-ND/2401912" TargetMode="External"/><Relationship Id="rId12" Type="http://schemas.openxmlformats.org/officeDocument/2006/relationships/vmlDrawing" Target="../drawings/vmlDrawing2.vml"/><Relationship Id="rId13" Type="http://schemas.openxmlformats.org/officeDocument/2006/relationships/comments" Target="../comments2.xml"/><Relationship Id="rId1" Type="http://schemas.openxmlformats.org/officeDocument/2006/relationships/hyperlink" Target="http://www.digikey.com/product-detail/en/TAP106K035SCS/478-1842-ND/563945" TargetMode="External"/><Relationship Id="rId2" Type="http://schemas.openxmlformats.org/officeDocument/2006/relationships/hyperlink" Target="http://search.digikey.com/us/en/products/FK14X7R1H334K/445-5312-ND/2256792" TargetMode="External"/><Relationship Id="rId3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1N5818-TP/1N5818-TPCT-ND/950587" TargetMode="External"/><Relationship Id="rId5" Type="http://schemas.openxmlformats.org/officeDocument/2006/relationships/hyperlink" Target="http://search.digikey.com/us/en/products/ERZ-V14D220/P7307-ND/227567" TargetMode="External"/><Relationship Id="rId6" Type="http://schemas.openxmlformats.org/officeDocument/2006/relationships/hyperlink" Target="http://search.digikey.com/us/en/products/MFR-25FBF-10K0/10.0KXBK-ND/13219" TargetMode="External"/><Relationship Id="rId7" Type="http://schemas.openxmlformats.org/officeDocument/2006/relationships/hyperlink" Target="http://search.digikey.com/us/en/products/MFP-25BRD52-3K9/3.9KADCT-ND/2059137" TargetMode="External"/><Relationship Id="rId8" Type="http://schemas.openxmlformats.org/officeDocument/2006/relationships/hyperlink" Target="http://search.digikey.com/us/en/products/MFR-25FBF-100K/100KXBK-ND/13473" TargetMode="External"/><Relationship Id="rId9" Type="http://schemas.openxmlformats.org/officeDocument/2006/relationships/hyperlink" Target="http://www.digikey.com.au/product-detail/en/MPX4250AP/MPX4250AP-ND/464053" TargetMode="External"/><Relationship Id="rId10" Type="http://schemas.openxmlformats.org/officeDocument/2006/relationships/hyperlink" Target="http://search.digikey.com/us/en/products/TAP476K010SCS/478-1910-ND/564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tabSelected="1" topLeftCell="B13" workbookViewId="0">
      <selection activeCell="K32" sqref="K32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9" max="9" width="17.1640625" customWidth="1"/>
    <col min="10" max="11" width="28" customWidth="1"/>
    <col min="14" max="14" width="47.83203125" customWidth="1"/>
    <col min="15" max="15" width="27.33203125" customWidth="1"/>
    <col min="16" max="16" width="26.6640625" customWidth="1"/>
    <col min="17" max="17" width="28" customWidth="1"/>
  </cols>
  <sheetData>
    <row r="1" spans="1:17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5</v>
      </c>
      <c r="H1" s="1" t="s">
        <v>194</v>
      </c>
      <c r="I1" s="1" t="s">
        <v>6</v>
      </c>
      <c r="J1" s="1" t="s">
        <v>7</v>
      </c>
      <c r="K1" s="1" t="s">
        <v>217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242</v>
      </c>
      <c r="Q1" s="21" t="s">
        <v>130</v>
      </c>
    </row>
    <row r="2" spans="1:17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26"/>
      <c r="M2" s="26"/>
      <c r="N2" s="4"/>
      <c r="O2" s="4" t="str">
        <f t="shared" ref="O2:O43" si="0">IF(NOT(J2=""),A2&amp;","&amp;J2,"")</f>
        <v/>
      </c>
      <c r="Q2" t="str">
        <f>A2&amp;"x "&amp;C2</f>
        <v xml:space="preserve">x </v>
      </c>
    </row>
    <row r="3" spans="1:17" ht="17" thickBot="1" x14ac:dyDescent="0.25">
      <c r="A3" s="20">
        <f t="shared" ref="A3:A10" si="1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 t="s">
        <v>16</v>
      </c>
      <c r="H3" s="3" t="s">
        <v>173</v>
      </c>
      <c r="I3" s="3" t="s">
        <v>160</v>
      </c>
      <c r="J3" s="2" t="s">
        <v>161</v>
      </c>
      <c r="K3" s="2" t="str">
        <f>VLOOKUP(I3,'[1]Component List'!$L:$N,3,FALSE)</f>
        <v>80-T356G106K035AT</v>
      </c>
      <c r="L3" s="27">
        <v>1.7</v>
      </c>
      <c r="M3" s="27">
        <f t="shared" ref="M3:M10" si="2">L3*A3</f>
        <v>1.7</v>
      </c>
      <c r="N3" s="4"/>
      <c r="O3" s="4" t="str">
        <f t="shared" si="0"/>
        <v>1,399-3654-ND</v>
      </c>
      <c r="P3" t="str">
        <f>IF(NOT(K3=""),K3&amp;"|"&amp;A3,"")</f>
        <v>80-T356G106K035AT|1</v>
      </c>
      <c r="Q3" t="str">
        <f t="shared" ref="Q3:Q10" si="3">"Capacitor - " &amp;A3&amp;"x "&amp;C3</f>
        <v>Capacitor - 1x 10uF</v>
      </c>
    </row>
    <row r="4" spans="1:17" ht="17" thickBot="1" x14ac:dyDescent="0.25">
      <c r="A4" s="20">
        <f t="shared" si="1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 t="s">
        <v>16</v>
      </c>
      <c r="H4" s="3" t="s">
        <v>173</v>
      </c>
      <c r="I4" s="3" t="s">
        <v>243</v>
      </c>
      <c r="J4" s="2" t="s">
        <v>244</v>
      </c>
      <c r="K4" s="2" t="s">
        <v>245</v>
      </c>
      <c r="L4" s="27">
        <v>0.66</v>
      </c>
      <c r="M4" s="27">
        <f t="shared" si="2"/>
        <v>3.96</v>
      </c>
      <c r="N4" s="4"/>
      <c r="O4" s="4" t="str">
        <f t="shared" si="0"/>
        <v>6,BC2678CT-ND</v>
      </c>
      <c r="P4" t="str">
        <f t="shared" ref="P4:P38" si="4">IF(NOT(K4=""),K4&amp;"|"&amp;A4,"")</f>
        <v>594-K224K20X7RF5UH5|6</v>
      </c>
      <c r="Q4" t="str">
        <f t="shared" si="3"/>
        <v>Capacitor - 6x 0.22uF</v>
      </c>
    </row>
    <row r="5" spans="1:17" ht="17" thickBot="1" x14ac:dyDescent="0.25">
      <c r="A5" s="20">
        <f t="shared" si="1"/>
        <v>7</v>
      </c>
      <c r="B5" s="4" t="s">
        <v>187</v>
      </c>
      <c r="C5" s="3" t="s">
        <v>17</v>
      </c>
      <c r="D5" s="3" t="s">
        <v>153</v>
      </c>
      <c r="E5" s="3" t="s">
        <v>15</v>
      </c>
      <c r="F5" s="3"/>
      <c r="G5" s="3" t="s">
        <v>16</v>
      </c>
      <c r="H5" s="3" t="s">
        <v>173</v>
      </c>
      <c r="I5" s="3" t="s">
        <v>210</v>
      </c>
      <c r="J5" s="2" t="s">
        <v>211</v>
      </c>
      <c r="K5" s="2" t="s">
        <v>220</v>
      </c>
      <c r="L5" s="27">
        <v>0.32</v>
      </c>
      <c r="M5" s="27">
        <f t="shared" si="2"/>
        <v>2.2400000000000002</v>
      </c>
      <c r="N5" s="4"/>
      <c r="O5" s="4" t="str">
        <f t="shared" si="0"/>
        <v>7,399-4329-ND</v>
      </c>
      <c r="P5" t="str">
        <f t="shared" si="4"/>
        <v>80-C322C104K5R|7</v>
      </c>
      <c r="Q5" t="str">
        <f t="shared" si="3"/>
        <v>Capacitor - 7x 0.1uF / 100nF</v>
      </c>
    </row>
    <row r="6" spans="1:17" ht="27" thickBot="1" x14ac:dyDescent="0.25">
      <c r="A6" s="20">
        <f t="shared" si="1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 t="s">
        <v>13</v>
      </c>
      <c r="H6" s="3" t="s">
        <v>173</v>
      </c>
      <c r="I6" s="3" t="s">
        <v>212</v>
      </c>
      <c r="J6" s="2" t="s">
        <v>213</v>
      </c>
      <c r="K6" s="2" t="s">
        <v>221</v>
      </c>
      <c r="L6" s="27">
        <v>0.98</v>
      </c>
      <c r="M6" s="27">
        <f t="shared" si="2"/>
        <v>0.98</v>
      </c>
      <c r="N6" s="4"/>
      <c r="O6" s="4" t="str">
        <f t="shared" si="0"/>
        <v>1,478-4180-ND</v>
      </c>
      <c r="P6" t="str">
        <f t="shared" si="4"/>
        <v>581-TAP476K006CCS|1</v>
      </c>
      <c r="Q6" t="str">
        <f t="shared" si="3"/>
        <v>Capacitor - 1x 47uF</v>
      </c>
    </row>
    <row r="7" spans="1:17" ht="27" thickBot="1" x14ac:dyDescent="0.25">
      <c r="A7" s="20">
        <f t="shared" si="1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 t="s">
        <v>13</v>
      </c>
      <c r="H7" s="3" t="s">
        <v>173</v>
      </c>
      <c r="I7" s="3" t="s">
        <v>165</v>
      </c>
      <c r="J7" s="2" t="s">
        <v>166</v>
      </c>
      <c r="K7" s="2" t="str">
        <f>VLOOKUP(I7,'[1]Component List'!$L:$N,3,FALSE)</f>
        <v>581-AR215F334K4R</v>
      </c>
      <c r="L7" s="27">
        <v>0.62</v>
      </c>
      <c r="M7" s="27">
        <f t="shared" si="2"/>
        <v>0.62</v>
      </c>
      <c r="N7" s="4"/>
      <c r="O7" s="4" t="str">
        <f t="shared" si="0"/>
        <v>1,478-5120-ND</v>
      </c>
      <c r="P7" t="str">
        <f t="shared" si="4"/>
        <v>581-AR215F334K4R|1</v>
      </c>
      <c r="Q7" t="str">
        <f t="shared" si="3"/>
        <v>Capacitor - 1x 0.33uF</v>
      </c>
    </row>
    <row r="8" spans="1:17" ht="17" thickBot="1" x14ac:dyDescent="0.25">
      <c r="A8" s="20">
        <f t="shared" si="1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 t="s">
        <v>16</v>
      </c>
      <c r="H8" s="3" t="s">
        <v>173</v>
      </c>
      <c r="I8" s="3" t="s">
        <v>169</v>
      </c>
      <c r="J8" s="2" t="s">
        <v>170</v>
      </c>
      <c r="K8" s="2" t="str">
        <f>VLOOKUP(I8,'[1]Component List'!$L:$N,3,FALSE)</f>
        <v>80-C317C103K5R</v>
      </c>
      <c r="L8" s="27">
        <v>0.24</v>
      </c>
      <c r="M8" s="27">
        <f t="shared" si="2"/>
        <v>0.48</v>
      </c>
      <c r="N8" s="4"/>
      <c r="O8" s="4" t="str">
        <f t="shared" si="0"/>
        <v>2,399-4206-ND</v>
      </c>
      <c r="P8" t="str">
        <f t="shared" si="4"/>
        <v>80-C317C103K5R|2</v>
      </c>
      <c r="Q8" t="str">
        <f t="shared" si="3"/>
        <v>Capacitor - 2x 0.01uF</v>
      </c>
    </row>
    <row r="9" spans="1:17" ht="17" thickBot="1" x14ac:dyDescent="0.25">
      <c r="A9" s="20">
        <f t="shared" si="1"/>
        <v>3</v>
      </c>
      <c r="B9" s="4" t="s">
        <v>188</v>
      </c>
      <c r="C9" s="3" t="s">
        <v>21</v>
      </c>
      <c r="D9" s="3" t="s">
        <v>150</v>
      </c>
      <c r="E9" s="3" t="s">
        <v>15</v>
      </c>
      <c r="F9" s="3"/>
      <c r="G9" s="3" t="s">
        <v>16</v>
      </c>
      <c r="H9" s="3" t="s">
        <v>173</v>
      </c>
      <c r="I9" s="3" t="s">
        <v>151</v>
      </c>
      <c r="J9" s="2" t="s">
        <v>152</v>
      </c>
      <c r="K9" s="2" t="str">
        <f>VLOOKUP(I9,'[1]Component List'!$L:$N,3,FALSE)</f>
        <v>80-C330C105M5U</v>
      </c>
      <c r="L9" s="27">
        <v>0.66</v>
      </c>
      <c r="M9" s="27">
        <f t="shared" si="2"/>
        <v>1.98</v>
      </c>
      <c r="N9" s="4"/>
      <c r="O9" s="4" t="str">
        <f t="shared" si="0"/>
        <v>3,399-4390-ND</v>
      </c>
      <c r="P9" t="str">
        <f t="shared" si="4"/>
        <v>80-C330C105M5U|3</v>
      </c>
      <c r="Q9" t="str">
        <f t="shared" si="3"/>
        <v>Capacitor - 3x 1uF</v>
      </c>
    </row>
    <row r="10" spans="1:17" ht="17" thickBot="1" x14ac:dyDescent="0.25">
      <c r="A10" s="20">
        <f t="shared" si="1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 t="s">
        <v>16</v>
      </c>
      <c r="H10" s="3" t="s">
        <v>173</v>
      </c>
      <c r="I10" s="3" t="s">
        <v>122</v>
      </c>
      <c r="J10" s="2" t="s">
        <v>121</v>
      </c>
      <c r="K10" s="2" t="str">
        <f>VLOOKUP(I10,'[1]Component List'!$L:$N,3,FALSE)</f>
        <v>80-C317C472K1R</v>
      </c>
      <c r="L10" s="27">
        <v>0.25</v>
      </c>
      <c r="M10" s="27">
        <f t="shared" si="2"/>
        <v>0.25</v>
      </c>
      <c r="N10" s="4"/>
      <c r="O10" s="4" t="str">
        <f t="shared" si="0"/>
        <v>1,399-4243-ND</v>
      </c>
      <c r="P10" t="str">
        <f t="shared" si="4"/>
        <v>80-C317C472K1R|1</v>
      </c>
      <c r="Q10" t="str">
        <f t="shared" si="3"/>
        <v>Capacitor - 1x 4.7nF</v>
      </c>
    </row>
    <row r="11" spans="1:17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2"/>
      <c r="K11" s="2"/>
      <c r="L11" s="26"/>
      <c r="M11" s="26"/>
      <c r="N11" s="4"/>
      <c r="O11" s="4" t="str">
        <f t="shared" si="0"/>
        <v/>
      </c>
      <c r="P11" t="str">
        <f t="shared" si="4"/>
        <v/>
      </c>
    </row>
    <row r="12" spans="1:17" ht="40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 t="s">
        <v>24</v>
      </c>
      <c r="H12" s="3" t="s">
        <v>173</v>
      </c>
      <c r="I12" s="7" t="s">
        <v>25</v>
      </c>
      <c r="J12" s="2" t="s">
        <v>26</v>
      </c>
      <c r="K12" s="2" t="str">
        <f>VLOOKUP(I12,'[1]Component List'!$L:$N,3,FALSE)</f>
        <v>863-1N5919BRLG</v>
      </c>
      <c r="L12" s="27">
        <v>0.34</v>
      </c>
      <c r="M12" s="27">
        <f>L12*A12</f>
        <v>0.34</v>
      </c>
      <c r="N12" s="4"/>
      <c r="O12" s="4" t="str">
        <f t="shared" si="0"/>
        <v>1,1N5919BGOS-ND</v>
      </c>
      <c r="P12" t="str">
        <f t="shared" si="4"/>
        <v>863-1N5919BRLG|1</v>
      </c>
      <c r="Q12" t="str">
        <f>"Diode - " &amp;A12&amp;"x "&amp;C12</f>
        <v>Diode - 1x 1N5919BG Zener</v>
      </c>
    </row>
    <row r="13" spans="1:17" ht="40" thickBot="1" x14ac:dyDescent="0.25">
      <c r="A13" s="20">
        <f>LEN(B13)-LEN(SUBSTITUTE(B13,",",""))+1</f>
        <v>4</v>
      </c>
      <c r="B13" s="4" t="s">
        <v>189</v>
      </c>
      <c r="C13" s="3" t="s">
        <v>209</v>
      </c>
      <c r="D13" s="3" t="s">
        <v>208</v>
      </c>
      <c r="E13" s="3" t="s">
        <v>205</v>
      </c>
      <c r="F13" s="3"/>
      <c r="G13" s="3" t="s">
        <v>24</v>
      </c>
      <c r="H13" s="3" t="s">
        <v>173</v>
      </c>
      <c r="I13" s="3" t="s">
        <v>206</v>
      </c>
      <c r="J13" s="2" t="s">
        <v>207</v>
      </c>
      <c r="K13" s="2" t="s">
        <v>218</v>
      </c>
      <c r="L13" s="27">
        <v>0.36</v>
      </c>
      <c r="M13" s="27">
        <f>L13*A13</f>
        <v>1.44</v>
      </c>
      <c r="N13" s="4"/>
      <c r="O13" s="4" t="str">
        <f t="shared" si="0"/>
        <v>4,MBR150GOS-ND</v>
      </c>
      <c r="P13" t="str">
        <f t="shared" si="4"/>
        <v>863-MBR150G|4</v>
      </c>
      <c r="Q13" t="str">
        <f>"Diode - " &amp;A13&amp;"x "&amp;C13</f>
        <v>Diode - 4x 1A Schottky</v>
      </c>
    </row>
    <row r="14" spans="1:17" ht="17" thickBot="1" x14ac:dyDescent="0.25">
      <c r="A14" s="20">
        <f>LEN(B14)-LEN(SUBSTITUTE(B14,",",""))+1</f>
        <v>8</v>
      </c>
      <c r="B14" s="4" t="s">
        <v>191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 t="s">
        <v>192</v>
      </c>
      <c r="J14" s="2" t="s">
        <v>104</v>
      </c>
      <c r="K14" s="2" t="s">
        <v>219</v>
      </c>
      <c r="L14" s="27">
        <v>0.47</v>
      </c>
      <c r="M14" s="27">
        <f>L14*A14</f>
        <v>3.76</v>
      </c>
      <c r="N14" s="4"/>
      <c r="O14" s="4" t="str">
        <f t="shared" si="0"/>
        <v>8,160-1139-ND</v>
      </c>
      <c r="P14" t="str">
        <f t="shared" si="4"/>
        <v>859-LTL-4221N|8</v>
      </c>
      <c r="Q14" t="str">
        <f>"Diode - " &amp;A14&amp;"x "&amp;C14</f>
        <v>Diode - 8x LED-Red</v>
      </c>
    </row>
    <row r="15" spans="1:17" ht="40" thickBot="1" x14ac:dyDescent="0.25">
      <c r="A15" s="20">
        <f>LEN(B15)-LEN(SUBSTITUTE(B15,",",""))+1</f>
        <v>4</v>
      </c>
      <c r="B15" s="4" t="s">
        <v>190</v>
      </c>
      <c r="C15" s="3" t="s">
        <v>32</v>
      </c>
      <c r="D15" s="3" t="s">
        <v>33</v>
      </c>
      <c r="E15" s="3" t="s">
        <v>23</v>
      </c>
      <c r="F15" s="3"/>
      <c r="G15" s="3" t="s">
        <v>29</v>
      </c>
      <c r="H15" s="3" t="s">
        <v>173</v>
      </c>
      <c r="I15" s="3" t="s">
        <v>34</v>
      </c>
      <c r="J15" s="2" t="s">
        <v>35</v>
      </c>
      <c r="K15" s="2" t="str">
        <f>VLOOKUP(I15,'[1]Component List'!$L:$N,3,FALSE)</f>
        <v>833-1N4004-TP</v>
      </c>
      <c r="L15" s="27">
        <v>0.11</v>
      </c>
      <c r="M15" s="27">
        <f>L15*A15</f>
        <v>0.44</v>
      </c>
      <c r="N15" s="4"/>
      <c r="O15" s="4" t="str">
        <f t="shared" si="0"/>
        <v>4,1N4004-TPMSCT-ND</v>
      </c>
      <c r="P15" t="str">
        <f t="shared" si="4"/>
        <v>833-1N4004-TP|4</v>
      </c>
      <c r="Q15" t="str">
        <f>"Diode - " &amp;A15&amp;"x "&amp;C15</f>
        <v>Diode - 4x 1N4004</v>
      </c>
    </row>
    <row r="16" spans="1:17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2"/>
      <c r="K16" s="2"/>
      <c r="L16" s="26"/>
      <c r="M16" s="26"/>
      <c r="N16" s="4"/>
      <c r="O16" s="4" t="str">
        <f t="shared" si="0"/>
        <v/>
      </c>
      <c r="P16" t="str">
        <f t="shared" si="4"/>
        <v/>
      </c>
      <c r="Q16" t="str">
        <f t="shared" ref="Q16:Q23" si="5">A16&amp;"x "&amp;C16</f>
        <v xml:space="preserve">x </v>
      </c>
    </row>
    <row r="17" spans="1:17" ht="2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 t="s">
        <v>39</v>
      </c>
      <c r="H17" s="3" t="s">
        <v>173</v>
      </c>
      <c r="I17" s="3" t="s">
        <v>40</v>
      </c>
      <c r="J17" s="2" t="s">
        <v>41</v>
      </c>
      <c r="K17" s="2" t="str">
        <f>VLOOKUP(I17,'[1]Component List'!$L:$N,3,FALSE)</f>
        <v>667-ERZ-V14D220</v>
      </c>
      <c r="L17" s="27">
        <v>0.72</v>
      </c>
      <c r="M17" s="27">
        <f>L17*A17</f>
        <v>0.72</v>
      </c>
      <c r="N17" s="4"/>
      <c r="O17" s="4" t="str">
        <f t="shared" si="0"/>
        <v>1,P7307-ND</v>
      </c>
      <c r="P17" t="str">
        <f t="shared" si="4"/>
        <v>667-ERZ-V14D220|1</v>
      </c>
      <c r="Q17" t="str">
        <f t="shared" si="5"/>
        <v>1x Surge Protection</v>
      </c>
    </row>
    <row r="18" spans="1:17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2"/>
      <c r="K18" s="2"/>
      <c r="L18" s="26"/>
      <c r="M18" s="26"/>
      <c r="N18" s="4"/>
      <c r="O18" s="4" t="str">
        <f t="shared" si="0"/>
        <v/>
      </c>
      <c r="P18" t="str">
        <f t="shared" si="4"/>
        <v/>
      </c>
      <c r="Q18" t="str">
        <f t="shared" si="5"/>
        <v xml:space="preserve">x </v>
      </c>
    </row>
    <row r="19" spans="1:17" ht="40" thickBot="1" x14ac:dyDescent="0.25">
      <c r="A19" s="20">
        <v>14</v>
      </c>
      <c r="B19" s="4" t="s">
        <v>116</v>
      </c>
      <c r="C19" s="3" t="s">
        <v>125</v>
      </c>
      <c r="D19" s="3" t="s">
        <v>216</v>
      </c>
      <c r="E19" s="3"/>
      <c r="F19" s="3"/>
      <c r="G19" s="3" t="s">
        <v>215</v>
      </c>
      <c r="H19" s="3" t="s">
        <v>174</v>
      </c>
      <c r="I19" s="3">
        <v>1935161</v>
      </c>
      <c r="J19" s="2" t="s">
        <v>214</v>
      </c>
      <c r="K19" s="2" t="s">
        <v>222</v>
      </c>
      <c r="L19" s="26">
        <v>0.38</v>
      </c>
      <c r="M19" s="27">
        <f>L19*A19</f>
        <v>5.32</v>
      </c>
      <c r="N19" s="4" t="s">
        <v>118</v>
      </c>
      <c r="O19" s="4" t="str">
        <f t="shared" si="0"/>
        <v>14,277-1667-ND</v>
      </c>
      <c r="P19" t="str">
        <f t="shared" si="4"/>
        <v>651-1935161|14</v>
      </c>
      <c r="Q19" t="str">
        <f t="shared" si="5"/>
        <v>14x Dual Terminal Block</v>
      </c>
    </row>
    <row r="20" spans="1:17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 t="s">
        <v>229</v>
      </c>
      <c r="J20" s="2" t="s">
        <v>94</v>
      </c>
      <c r="K20" s="2" t="s">
        <v>228</v>
      </c>
      <c r="L20" s="27">
        <v>0.1</v>
      </c>
      <c r="M20" s="27">
        <f>L20*A20</f>
        <v>0.5</v>
      </c>
      <c r="N20" s="4"/>
      <c r="O20" s="4" t="str">
        <f t="shared" si="0"/>
        <v>5,3M9580-ND</v>
      </c>
      <c r="P20" t="str">
        <f t="shared" si="4"/>
        <v>517-9691020000DA|5</v>
      </c>
      <c r="Q20" t="str">
        <f t="shared" si="5"/>
        <v>5x Jumper</v>
      </c>
    </row>
    <row r="21" spans="1:17" ht="40" thickBot="1" x14ac:dyDescent="0.25">
      <c r="A21" s="20">
        <v>6</v>
      </c>
      <c r="B21" s="4" t="s">
        <v>100</v>
      </c>
      <c r="C21" s="3" t="s">
        <v>126</v>
      </c>
      <c r="D21" s="3" t="s">
        <v>110</v>
      </c>
      <c r="E21" s="3"/>
      <c r="F21" s="3"/>
      <c r="G21" s="3" t="s">
        <v>109</v>
      </c>
      <c r="H21" s="3" t="s">
        <v>174</v>
      </c>
      <c r="I21" s="3" t="s">
        <v>204</v>
      </c>
      <c r="J21" s="2" t="s">
        <v>107</v>
      </c>
      <c r="K21" s="2" t="s">
        <v>246</v>
      </c>
      <c r="L21" s="27">
        <v>0.56000000000000005</v>
      </c>
      <c r="M21" s="27">
        <f>L21*A21</f>
        <v>3.3600000000000003</v>
      </c>
      <c r="N21" s="4"/>
      <c r="O21" s="4" t="str">
        <f t="shared" si="0"/>
        <v>6,S1012EC-40-ND</v>
      </c>
      <c r="P21" t="str">
        <f t="shared" si="4"/>
        <v>571-41037410|6</v>
      </c>
      <c r="Q21" t="str">
        <f t="shared" si="5"/>
        <v>6x 40 POS 0.100 Pin Header</v>
      </c>
    </row>
    <row r="22" spans="1:17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2"/>
      <c r="K22" s="2"/>
      <c r="L22" s="26"/>
      <c r="M22" s="27"/>
      <c r="N22" s="4"/>
      <c r="O22" s="4" t="str">
        <f t="shared" si="0"/>
        <v/>
      </c>
      <c r="P22" t="str">
        <f t="shared" si="4"/>
        <v/>
      </c>
      <c r="Q22" t="str">
        <f t="shared" si="5"/>
        <v xml:space="preserve">x </v>
      </c>
    </row>
    <row r="23" spans="1:17" ht="27" thickBot="1" x14ac:dyDescent="0.25">
      <c r="A23" s="20">
        <f>LEN(B23)-LEN(SUBSTITUTE(B23,",",""))+1</f>
        <v>8</v>
      </c>
      <c r="B23" s="4" t="s">
        <v>193</v>
      </c>
      <c r="C23" s="3" t="s">
        <v>127</v>
      </c>
      <c r="D23" s="3" t="s">
        <v>92</v>
      </c>
      <c r="E23" s="3" t="s">
        <v>70</v>
      </c>
      <c r="F23" s="3"/>
      <c r="G23" s="3" t="s">
        <v>43</v>
      </c>
      <c r="H23" s="3" t="s">
        <v>173</v>
      </c>
      <c r="I23" s="3" t="s">
        <v>247</v>
      </c>
      <c r="J23" s="2" t="s">
        <v>233</v>
      </c>
      <c r="K23" s="2" t="s">
        <v>248</v>
      </c>
      <c r="L23" s="27">
        <v>1.51</v>
      </c>
      <c r="M23" s="27">
        <f>L23*A23</f>
        <v>12.08</v>
      </c>
      <c r="N23" s="4" t="s">
        <v>234</v>
      </c>
      <c r="O23" s="4" t="str">
        <f t="shared" si="0"/>
        <v>8,497-5981-5-ND</v>
      </c>
      <c r="P23" t="str">
        <f t="shared" si="4"/>
        <v>511-STP62NS04Z|8</v>
      </c>
      <c r="Q23" t="str">
        <f t="shared" si="5"/>
        <v>8x 62A MOSFET N-CH</v>
      </c>
    </row>
    <row r="24" spans="1:17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2"/>
      <c r="K24" s="2"/>
      <c r="L24" s="26"/>
      <c r="M24" s="26"/>
      <c r="N24" s="4"/>
      <c r="O24" s="4" t="str">
        <f t="shared" si="0"/>
        <v/>
      </c>
      <c r="P24" t="str">
        <f t="shared" si="4"/>
        <v/>
      </c>
    </row>
    <row r="25" spans="1:17" ht="17" thickBot="1" x14ac:dyDescent="0.25">
      <c r="A25" s="20">
        <f>LEN(B25)-LEN(SUBSTITUTE(B25,",",""))+1</f>
        <v>1</v>
      </c>
      <c r="B25" s="4" t="s">
        <v>236</v>
      </c>
      <c r="C25" s="3" t="s">
        <v>44</v>
      </c>
      <c r="D25" s="3" t="s">
        <v>177</v>
      </c>
      <c r="E25" s="3"/>
      <c r="F25" s="3"/>
      <c r="G25" s="3" t="s">
        <v>45</v>
      </c>
      <c r="H25" s="3" t="s">
        <v>173</v>
      </c>
      <c r="I25" s="3" t="s">
        <v>202</v>
      </c>
      <c r="J25" s="2" t="s">
        <v>176</v>
      </c>
      <c r="K25" s="2" t="s">
        <v>223</v>
      </c>
      <c r="L25" s="27">
        <v>0.08</v>
      </c>
      <c r="M25" s="27">
        <f t="shared" ref="M25:M32" si="6">L25*A25</f>
        <v>0.08</v>
      </c>
      <c r="N25" s="4"/>
      <c r="O25" s="4" t="str">
        <f t="shared" si="0"/>
        <v>1,10KQBK-ND</v>
      </c>
      <c r="P25" t="str">
        <f t="shared" si="4"/>
        <v>603-MFR-25FBF52-10K|1</v>
      </c>
      <c r="Q25" t="str">
        <f>"Resistor - " &amp; A25&amp;"x "&amp;C25</f>
        <v>Resistor - 1x 10k</v>
      </c>
    </row>
    <row r="26" spans="1:17" ht="27" thickBot="1" x14ac:dyDescent="0.25">
      <c r="A26" s="20">
        <f>LEN(B26)-LEN(SUBSTITUTE(B26,",",""))+1</f>
        <v>15</v>
      </c>
      <c r="B26" s="4" t="s">
        <v>237</v>
      </c>
      <c r="C26" s="3" t="s">
        <v>47</v>
      </c>
      <c r="D26" s="3" t="s">
        <v>48</v>
      </c>
      <c r="E26" s="3"/>
      <c r="F26" s="3"/>
      <c r="G26" s="3" t="s">
        <v>45</v>
      </c>
      <c r="H26" s="3" t="s">
        <v>173</v>
      </c>
      <c r="I26" s="3" t="s">
        <v>200</v>
      </c>
      <c r="J26" s="2" t="s">
        <v>50</v>
      </c>
      <c r="K26" s="2" t="s">
        <v>224</v>
      </c>
      <c r="L26" s="27">
        <v>0.06</v>
      </c>
      <c r="M26" s="27">
        <f t="shared" si="6"/>
        <v>0.89999999999999991</v>
      </c>
      <c r="N26" s="4"/>
      <c r="O26" s="4" t="str">
        <f t="shared" si="0"/>
        <v>15,1.00KXBK-ND</v>
      </c>
      <c r="P26" t="str">
        <f t="shared" si="4"/>
        <v>603-MFR-25FBF52-1K|15</v>
      </c>
      <c r="Q26" t="str">
        <f t="shared" ref="Q26:Q32" si="7">"Resistor - " &amp; A26&amp;"x "&amp;C26</f>
        <v>Resistor - 15x 1k</v>
      </c>
    </row>
    <row r="27" spans="1:17" ht="27" thickBot="1" x14ac:dyDescent="0.25">
      <c r="A27" s="20">
        <f>LEN(B27)-LEN(SUBSTITUTE(B27,",",""))+1</f>
        <v>4</v>
      </c>
      <c r="B27" s="13" t="s">
        <v>238</v>
      </c>
      <c r="C27" s="14">
        <v>680</v>
      </c>
      <c r="D27" s="7" t="s">
        <v>148</v>
      </c>
      <c r="E27" s="3"/>
      <c r="F27" s="14"/>
      <c r="G27" s="14" t="s">
        <v>149</v>
      </c>
      <c r="H27" s="14" t="s">
        <v>173</v>
      </c>
      <c r="I27" s="3" t="s">
        <v>199</v>
      </c>
      <c r="J27" s="2" t="s">
        <v>147</v>
      </c>
      <c r="K27" s="2" t="s">
        <v>225</v>
      </c>
      <c r="L27" s="27">
        <v>0.22</v>
      </c>
      <c r="M27" s="27">
        <f t="shared" si="6"/>
        <v>0.88</v>
      </c>
      <c r="N27" s="13" t="s">
        <v>106</v>
      </c>
      <c r="O27" s="4" t="str">
        <f t="shared" si="0"/>
        <v>4,A105963CT-ND</v>
      </c>
      <c r="P27" t="str">
        <f>IF(NOT(K27=""),K27&amp;"|"&amp;A27,"")</f>
        <v>279-LR1F680R|4</v>
      </c>
      <c r="Q27" t="str">
        <f t="shared" si="7"/>
        <v>Resistor - 4x 680</v>
      </c>
    </row>
    <row r="28" spans="1:17" ht="40" thickBot="1" x14ac:dyDescent="0.25">
      <c r="A28" s="20">
        <f>LEN(B28)-LEN(SUBSTITUTE(B28,",",""))+1</f>
        <v>6</v>
      </c>
      <c r="B28" s="4" t="s">
        <v>195</v>
      </c>
      <c r="C28" s="3">
        <v>470</v>
      </c>
      <c r="D28" s="3" t="s">
        <v>51</v>
      </c>
      <c r="E28" s="3"/>
      <c r="F28" s="3"/>
      <c r="G28" s="3" t="s">
        <v>52</v>
      </c>
      <c r="H28" s="3" t="s">
        <v>173</v>
      </c>
      <c r="I28" s="3" t="s">
        <v>53</v>
      </c>
      <c r="J28" s="2" t="s">
        <v>54</v>
      </c>
      <c r="K28" s="2" t="str">
        <f>VLOOKUP(I28,'[1]Component List'!$L:$N,3,FALSE)</f>
        <v>279-LR1F470R</v>
      </c>
      <c r="L28" s="27">
        <v>0.11</v>
      </c>
      <c r="M28" s="27">
        <f t="shared" si="6"/>
        <v>0.66</v>
      </c>
      <c r="N28" s="4"/>
      <c r="O28" s="4" t="str">
        <f>IF(NOT(J28=""),A28&amp;","&amp;J28,"")</f>
        <v>6,RNF14FTD470RCT-ND</v>
      </c>
      <c r="P28" t="str">
        <f>IF(NOT(K28=""),K28&amp;"|"&amp;A28,"")</f>
        <v>279-LR1F470R|6</v>
      </c>
      <c r="Q28" t="str">
        <f>"Resistor - " &amp; A28&amp;"x "&amp;C28</f>
        <v>Resistor - 6x 470</v>
      </c>
    </row>
    <row r="29" spans="1:17" ht="17" thickBot="1" x14ac:dyDescent="0.25">
      <c r="A29" s="20">
        <f>LEN(B29)-LEN(SUBSTITUTE(B29,",",""))+1</f>
        <v>7</v>
      </c>
      <c r="B29" s="4" t="s">
        <v>239</v>
      </c>
      <c r="C29" s="3" t="s">
        <v>132</v>
      </c>
      <c r="D29" s="3" t="s">
        <v>230</v>
      </c>
      <c r="E29" s="3"/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7,2.49KXBK-ND</v>
      </c>
      <c r="P29" t="str">
        <f>IF(NOT(K29=""),K29&amp;"|"&amp;A29,"")</f>
        <v>603-MFR-25FBF52-2K49|7</v>
      </c>
      <c r="Q29" t="str">
        <f>"Resistor - " &amp; A29&amp;"x "&amp;C29</f>
        <v>Resistor - 7x 0.1% 2.49k</v>
      </c>
    </row>
    <row r="30" spans="1:17" ht="17" thickBot="1" x14ac:dyDescent="0.25">
      <c r="A30" s="20"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 t="s">
        <v>45</v>
      </c>
      <c r="H30" s="3" t="s">
        <v>173</v>
      </c>
      <c r="I30" s="3" t="s">
        <v>57</v>
      </c>
      <c r="J30" s="2" t="s">
        <v>58</v>
      </c>
      <c r="K30" s="2" t="str">
        <f>VLOOKUP(I30,'[1]Component List'!$L:$N,3,FALSE)</f>
        <v>279-H83K9BDA</v>
      </c>
      <c r="L30" s="27">
        <v>0.3</v>
      </c>
      <c r="M30" s="27">
        <f t="shared" si="6"/>
        <v>0.3</v>
      </c>
      <c r="N30" s="4" t="s">
        <v>105</v>
      </c>
      <c r="O30" s="4" t="str">
        <f t="shared" si="0"/>
        <v>1,3.9KADCT-ND</v>
      </c>
      <c r="P30" t="str">
        <f t="shared" si="4"/>
        <v>279-H83K9BDA|1</v>
      </c>
      <c r="Q30" t="str">
        <f t="shared" si="7"/>
        <v>Resistor - 1x 0.1% 3.9k</v>
      </c>
    </row>
    <row r="31" spans="1:17" ht="17" thickBot="1" x14ac:dyDescent="0.25">
      <c r="A31" s="20">
        <f>LEN(B31)-LEN(SUBSTITUTE(B31,",",""))+1</f>
        <v>12</v>
      </c>
      <c r="B31" s="4" t="s">
        <v>196</v>
      </c>
      <c r="C31" s="3" t="s">
        <v>59</v>
      </c>
      <c r="D31" s="3" t="s">
        <v>60</v>
      </c>
      <c r="E31" s="3"/>
      <c r="F31" s="3"/>
      <c r="G31" s="3" t="s">
        <v>45</v>
      </c>
      <c r="H31" s="3" t="s">
        <v>173</v>
      </c>
      <c r="I31" s="3" t="s">
        <v>203</v>
      </c>
      <c r="J31" s="2" t="s">
        <v>62</v>
      </c>
      <c r="K31" s="2" t="s">
        <v>249</v>
      </c>
      <c r="L31" s="27">
        <v>0.1</v>
      </c>
      <c r="M31" s="27">
        <f t="shared" si="6"/>
        <v>1.2000000000000002</v>
      </c>
      <c r="N31" s="4"/>
      <c r="O31" s="4" t="str">
        <f t="shared" si="0"/>
        <v>12,100KXBK-ND</v>
      </c>
      <c r="P31" t="str">
        <f t="shared" si="4"/>
        <v>603-FMF-25FTF52100K|12</v>
      </c>
      <c r="Q31" t="str">
        <f t="shared" si="7"/>
        <v>Resistor - 12x 100k</v>
      </c>
    </row>
    <row r="32" spans="1:17" ht="17" thickBot="1" x14ac:dyDescent="0.25">
      <c r="A32" s="20">
        <f>LEN(B32)-LEN(SUBSTITUTE(B32,",",""))+1</f>
        <v>4</v>
      </c>
      <c r="B32" s="4" t="s">
        <v>197</v>
      </c>
      <c r="C32" s="3">
        <v>160</v>
      </c>
      <c r="D32" s="3" t="s">
        <v>63</v>
      </c>
      <c r="E32" s="3"/>
      <c r="F32" s="3"/>
      <c r="G32" s="3" t="s">
        <v>45</v>
      </c>
      <c r="H32" s="3" t="s">
        <v>173</v>
      </c>
      <c r="I32" s="3" t="s">
        <v>64</v>
      </c>
      <c r="J32" s="2" t="s">
        <v>65</v>
      </c>
      <c r="K32" s="2" t="str">
        <f>VLOOKUP(I32,'[1]Component List'!$L:$N,3,FALSE)</f>
        <v>594-5083NW160R0J</v>
      </c>
      <c r="L32" s="27">
        <v>0.27</v>
      </c>
      <c r="M32" s="27">
        <f t="shared" si="6"/>
        <v>1.08</v>
      </c>
      <c r="N32" s="4"/>
      <c r="O32" s="4" t="str">
        <f t="shared" si="0"/>
        <v>4,160YCT-ND</v>
      </c>
      <c r="P32" t="str">
        <f t="shared" si="4"/>
        <v>594-5083NW160R0J|4</v>
      </c>
      <c r="Q32" t="str">
        <f t="shared" si="7"/>
        <v>Resistor - 4x 160</v>
      </c>
    </row>
    <row r="33" spans="1:17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2"/>
      <c r="K33" s="2"/>
      <c r="L33" s="26"/>
      <c r="M33" s="26"/>
      <c r="N33" s="4"/>
      <c r="O33" s="4" t="str">
        <f t="shared" si="0"/>
        <v/>
      </c>
      <c r="P33" t="str">
        <f t="shared" si="4"/>
        <v/>
      </c>
    </row>
    <row r="34" spans="1:17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 t="s">
        <v>71</v>
      </c>
      <c r="H34" s="3" t="s">
        <v>173</v>
      </c>
      <c r="I34" s="3" t="s">
        <v>68</v>
      </c>
      <c r="J34" s="2" t="s">
        <v>68</v>
      </c>
      <c r="K34" s="2" t="str">
        <f>VLOOKUP(I34,'[1]Component List'!$L:$N,3,FALSE)</f>
        <v>926-LM2940T-5.0/NOPB</v>
      </c>
      <c r="L34" s="27">
        <v>1.68</v>
      </c>
      <c r="M34" s="27">
        <f>L34*A34</f>
        <v>1.68</v>
      </c>
      <c r="N34" s="4"/>
      <c r="O34" s="4" t="str">
        <f t="shared" si="0"/>
        <v>1,LM2940T-5.0/NOPB</v>
      </c>
      <c r="P34" t="str">
        <f t="shared" si="4"/>
        <v>926-LM2940T-5.0/NOPB|1</v>
      </c>
      <c r="Q34" t="str">
        <f>A34&amp;"x "&amp;C34</f>
        <v>1x LM2940T-5.0/NOPB</v>
      </c>
    </row>
    <row r="35" spans="1:17" ht="40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 t="s">
        <v>67</v>
      </c>
      <c r="H35" s="3" t="s">
        <v>173</v>
      </c>
      <c r="I35" s="3" t="s">
        <v>201</v>
      </c>
      <c r="J35" s="2" t="s">
        <v>83</v>
      </c>
      <c r="K35" s="2" t="s">
        <v>227</v>
      </c>
      <c r="L35" s="27">
        <v>15.41</v>
      </c>
      <c r="M35" s="27">
        <f>L35*A35</f>
        <v>15.41</v>
      </c>
      <c r="N35" s="4"/>
      <c r="O35" s="4" t="str">
        <f t="shared" si="0"/>
        <v>1,MPX4250AP-ND</v>
      </c>
      <c r="P35" t="str">
        <f t="shared" si="4"/>
        <v>841-MPX4250AP|1</v>
      </c>
      <c r="Q35" t="str">
        <f>A35&amp;"x "&amp;C35</f>
        <v>1x 1-Bar MAP sensor</v>
      </c>
    </row>
    <row r="36" spans="1:17" ht="27" thickBot="1" x14ac:dyDescent="0.25">
      <c r="A36" s="20">
        <v>2</v>
      </c>
      <c r="B36" s="13" t="s">
        <v>198</v>
      </c>
      <c r="C36" s="14" t="s">
        <v>135</v>
      </c>
      <c r="D36" s="7" t="s">
        <v>136</v>
      </c>
      <c r="E36" s="3" t="s">
        <v>137</v>
      </c>
      <c r="F36" s="14"/>
      <c r="G36" s="14" t="s">
        <v>72</v>
      </c>
      <c r="H36" s="14" t="s">
        <v>173</v>
      </c>
      <c r="I36" s="14" t="s">
        <v>135</v>
      </c>
      <c r="J36" s="14" t="s">
        <v>138</v>
      </c>
      <c r="K36" s="2" t="str">
        <f>VLOOKUP(I36,'[1]Component List'!$L:$N,3,FALSE)</f>
        <v>579-TC4424EPA</v>
      </c>
      <c r="L36" s="28">
        <v>2.92</v>
      </c>
      <c r="M36" s="27">
        <f>L36*A36</f>
        <v>5.84</v>
      </c>
      <c r="N36" s="13"/>
      <c r="O36" s="4" t="str">
        <f t="shared" si="0"/>
        <v>2,TC4424EPA-ND</v>
      </c>
      <c r="P36" t="str">
        <f t="shared" si="4"/>
        <v>579-TC4424EPA|2</v>
      </c>
      <c r="Q36" t="str">
        <f>A36&amp;"x "&amp;C36</f>
        <v>2x TC4424EPA</v>
      </c>
    </row>
    <row r="37" spans="1:17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 t="s">
        <v>185</v>
      </c>
      <c r="H37" s="31" t="s">
        <v>173</v>
      </c>
      <c r="I37" s="14" t="s">
        <v>184</v>
      </c>
      <c r="J37" s="14" t="s">
        <v>186</v>
      </c>
      <c r="K37" s="2" t="str">
        <f>VLOOKUP(I37,'[1]Component List'!$L:$N,3,FALSE)</f>
        <v>576-SP721APP</v>
      </c>
      <c r="L37" s="28">
        <v>2.4</v>
      </c>
      <c r="M37" s="27">
        <f>L37*A37</f>
        <v>2.4</v>
      </c>
      <c r="N37" s="13"/>
      <c r="O37" s="4" t="str">
        <f t="shared" si="0"/>
        <v>1,F2720-ND</v>
      </c>
      <c r="P37" t="str">
        <f t="shared" si="4"/>
        <v>576-SP721APP|1</v>
      </c>
      <c r="Q37" t="str">
        <f>A37&amp;"x "&amp;C37</f>
        <v>1x SP721APP</v>
      </c>
    </row>
    <row r="38" spans="1:17" ht="17" thickBot="1" x14ac:dyDescent="0.25">
      <c r="A38" s="20">
        <v>3</v>
      </c>
      <c r="B38" s="13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 t="s">
        <v>88</v>
      </c>
      <c r="J38" s="2" t="s">
        <v>87</v>
      </c>
      <c r="K38" s="2" t="str">
        <f>VLOOKUP(I38,'[1]Component List'!$L:$N,3,FALSE)</f>
        <v>571-1-2199298-2</v>
      </c>
      <c r="L38" s="27">
        <v>0.5</v>
      </c>
      <c r="M38" s="27">
        <f>L38*A38</f>
        <v>1.5</v>
      </c>
      <c r="N38" s="4"/>
      <c r="O38" s="4" t="str">
        <f t="shared" si="0"/>
        <v>3,AE10011-ND</v>
      </c>
      <c r="P38" t="str">
        <f t="shared" si="4"/>
        <v>571-1-2199298-2|3</v>
      </c>
      <c r="Q38" t="str">
        <f>A38&amp;"x "&amp;C38</f>
        <v>3x IC Socket</v>
      </c>
    </row>
    <row r="39" spans="1:17" ht="17" thickBot="1" x14ac:dyDescent="0.25">
      <c r="A39" s="18"/>
      <c r="B39" s="4"/>
      <c r="C39" s="3"/>
      <c r="D39" s="3"/>
      <c r="E39" s="3"/>
      <c r="F39" s="3"/>
      <c r="G39" s="4"/>
      <c r="H39" s="4"/>
      <c r="I39" s="10"/>
      <c r="J39" s="3"/>
      <c r="K39" s="3"/>
      <c r="L39" s="29"/>
      <c r="M39" s="30"/>
      <c r="N39" s="11"/>
      <c r="O39" s="4" t="str">
        <f t="shared" si="0"/>
        <v/>
      </c>
      <c r="P39" t="str">
        <f t="shared" ref="P39" si="8">IF(NOT(E39=""),E39&amp;"|"&amp;#REF!,"")</f>
        <v/>
      </c>
    </row>
    <row r="40" spans="1:17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/>
      <c r="H40" s="3"/>
      <c r="I40" s="3"/>
      <c r="J40" s="8"/>
      <c r="K40" s="8"/>
      <c r="L40" s="6"/>
      <c r="M40" s="6">
        <f>L40*A40</f>
        <v>0</v>
      </c>
      <c r="N40" s="11"/>
      <c r="O40" s="4" t="str">
        <f t="shared" si="0"/>
        <v/>
      </c>
      <c r="P40" t="str">
        <f t="shared" ref="P40" si="9">IF(NOT(E40=""),E40&amp;"|"&amp;#REF!,"")</f>
        <v/>
      </c>
    </row>
    <row r="41" spans="1:17" ht="17" thickBot="1" x14ac:dyDescent="0.25">
      <c r="A41" s="18"/>
      <c r="B41" s="4"/>
      <c r="C41" s="3"/>
      <c r="D41" s="3"/>
      <c r="E41" s="3"/>
      <c r="F41" s="3"/>
      <c r="G41" s="4"/>
      <c r="H41" s="4"/>
      <c r="I41" s="10"/>
      <c r="J41" s="3"/>
      <c r="K41" s="3"/>
      <c r="L41" s="1"/>
      <c r="M41" s="11"/>
      <c r="N41" s="11"/>
      <c r="O41" s="4" t="str">
        <f t="shared" si="0"/>
        <v/>
      </c>
      <c r="P41" t="str">
        <f t="shared" ref="P41" si="10">IF(NOT(E41=""),E41&amp;"|"&amp;#REF!,"")</f>
        <v/>
      </c>
    </row>
    <row r="42" spans="1:17" ht="17" thickBot="1" x14ac:dyDescent="0.25">
      <c r="A42" s="18"/>
      <c r="B42" s="4" t="s">
        <v>75</v>
      </c>
      <c r="C42" s="3"/>
      <c r="D42" s="3"/>
      <c r="E42" s="3"/>
      <c r="F42" s="23"/>
      <c r="G42" s="4"/>
      <c r="H42" s="9"/>
      <c r="I42" s="4"/>
      <c r="J42" s="3"/>
      <c r="K42" s="3"/>
      <c r="L42" s="4"/>
      <c r="M42" s="3"/>
      <c r="N42" s="4"/>
      <c r="O42" s="4" t="str">
        <f t="shared" si="0"/>
        <v/>
      </c>
      <c r="P42" t="str">
        <f t="shared" ref="P42" si="11">IF(NOT(E42=""),E42&amp;"|"&amp;#REF!,"")</f>
        <v/>
      </c>
    </row>
    <row r="43" spans="1:17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 t="s">
        <v>77</v>
      </c>
      <c r="H43" s="3"/>
      <c r="I43" s="3" t="s">
        <v>77</v>
      </c>
      <c r="J43" s="3"/>
      <c r="K43" s="3"/>
      <c r="L43" s="6">
        <v>15</v>
      </c>
      <c r="M43" s="6">
        <f>L43*A43</f>
        <v>15</v>
      </c>
      <c r="N43" s="4"/>
      <c r="O43" s="4" t="str">
        <f t="shared" si="0"/>
        <v/>
      </c>
      <c r="P43" t="str">
        <f t="shared" ref="P43" si="12">IF(NOT(E43=""),E43&amp;"|"&amp;#REF!,"")</f>
        <v/>
      </c>
    </row>
    <row r="44" spans="1:17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 t="s">
        <v>96</v>
      </c>
      <c r="K44" s="3"/>
      <c r="L44" s="3">
        <v>61.65</v>
      </c>
      <c r="M44" s="6"/>
      <c r="N44" s="4" t="s">
        <v>98</v>
      </c>
      <c r="P44" t="str">
        <f t="shared" ref="P44" si="13">IF(NOT(E44=""),E44&amp;"|"&amp;#REF!,"")</f>
        <v/>
      </c>
    </row>
    <row r="45" spans="1:17" ht="17" thickBot="1" x14ac:dyDescent="0.25">
      <c r="A45" s="18"/>
      <c r="B45" s="4"/>
      <c r="C45" s="3"/>
      <c r="D45" s="3"/>
      <c r="E45" s="3"/>
      <c r="F45" s="23"/>
      <c r="G45" s="4"/>
      <c r="H45" s="9"/>
      <c r="I45" s="33" t="s">
        <v>78</v>
      </c>
      <c r="J45" s="34"/>
      <c r="K45" s="32"/>
      <c r="L45" s="1" t="s">
        <v>73</v>
      </c>
      <c r="M45" s="12">
        <f>SUM(M2:M44)</f>
        <v>87.26</v>
      </c>
      <c r="N45" s="11" t="s">
        <v>74</v>
      </c>
      <c r="P45" t="str">
        <f t="shared" ref="P45" si="14">IF(NOT(E45=""),E45&amp;"|"&amp;#REF!,"")</f>
        <v/>
      </c>
    </row>
    <row r="46" spans="1:17" x14ac:dyDescent="0.2">
      <c r="P46" t="str">
        <f t="shared" ref="P46" si="15">IF(NOT(E46=""),E46&amp;"|"&amp;#REF!,"")</f>
        <v/>
      </c>
    </row>
    <row r="47" spans="1:17" x14ac:dyDescent="0.2">
      <c r="P47" t="str">
        <f t="shared" ref="P47" si="16">IF(NOT(E47=""),E47&amp;"|"&amp;#REF!,"")</f>
        <v/>
      </c>
    </row>
    <row r="48" spans="1:17" x14ac:dyDescent="0.2">
      <c r="P48" t="str">
        <f t="shared" ref="P48" si="17">IF(NOT(E48=""),E48&amp;"|"&amp;#REF!,"")</f>
        <v/>
      </c>
    </row>
  </sheetData>
  <autoFilter ref="A1:Q45"/>
  <mergeCells count="1">
    <mergeCell ref="I45:J45"/>
  </mergeCells>
  <phoneticPr fontId="6" type="noConversion"/>
  <hyperlinks>
    <hyperlink ref="J6" r:id="rId1" display="478-1910-ND"/>
    <hyperlink ref="J13" r:id="rId2" display="1N5818-TPCT-ND"/>
    <hyperlink ref="J17" r:id="rId3"/>
    <hyperlink ref="J25" r:id="rId4" display="10.0KXBK-ND"/>
    <hyperlink ref="J30" r:id="rId5"/>
    <hyperlink ref="J31" r:id="rId6"/>
    <hyperlink ref="J35" r:id="rId7"/>
    <hyperlink ref="J3" r:id="rId8" display="478-1842-ND"/>
    <hyperlink ref="J7" r:id="rId9" display="445-5312-ND"/>
    <hyperlink ref="J8" r:id="rId10" display="399-4148-ND"/>
    <hyperlink ref="J29" r:id="rId11" display="985-1047-1-ND"/>
  </hyperlinks>
  <pageMargins left="0.75000000000000011" right="0.75000000000000011" top="1" bottom="1" header="0.5" footer="0.5"/>
  <pageSetup paperSize="9" scale="35" fitToHeight="2" orientation="landscape" horizontalDpi="4294967292" verticalDpi="4294967292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5"/>
  <sheetViews>
    <sheetView workbookViewId="0">
      <selection activeCell="J23" sqref="J23"/>
    </sheetView>
  </sheetViews>
  <sheetFormatPr baseColWidth="10" defaultRowHeight="16" x14ac:dyDescent="0.2"/>
  <cols>
    <col min="1" max="1" width="18.83203125" style="19" customWidth="1"/>
    <col min="2" max="2" width="46.6640625" customWidth="1"/>
    <col min="3" max="3" width="15" customWidth="1"/>
    <col min="4" max="4" width="53.1640625" customWidth="1"/>
    <col min="7" max="7" width="0" hidden="1" customWidth="1"/>
    <col min="9" max="9" width="13.5" customWidth="1"/>
    <col min="10" max="10" width="17.1640625" customWidth="1"/>
    <col min="11" max="11" width="28" customWidth="1"/>
    <col min="14" max="14" width="47.83203125" customWidth="1"/>
    <col min="15" max="15" width="27.33203125" customWidth="1"/>
    <col min="16" max="16" width="28" customWidth="1"/>
  </cols>
  <sheetData>
    <row r="1" spans="1:16" ht="27" thickBot="1" x14ac:dyDescent="0.25">
      <c r="A1" s="17" t="s">
        <v>0</v>
      </c>
      <c r="B1" s="1" t="s">
        <v>112</v>
      </c>
      <c r="C1" s="1" t="s">
        <v>1</v>
      </c>
      <c r="D1" s="1" t="s">
        <v>2</v>
      </c>
      <c r="E1" s="1" t="s">
        <v>3</v>
      </c>
      <c r="F1" s="1" t="s">
        <v>139</v>
      </c>
      <c r="G1" s="1" t="s">
        <v>4</v>
      </c>
      <c r="H1" s="1" t="s">
        <v>172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21" t="s">
        <v>124</v>
      </c>
      <c r="P1" s="21" t="s">
        <v>130</v>
      </c>
    </row>
    <row r="2" spans="1:16" ht="17" thickBot="1" x14ac:dyDescent="0.25">
      <c r="A2" s="18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 t="str">
        <f>IF(NOT(K2=""),A2&amp;","&amp;K2,"")</f>
        <v/>
      </c>
      <c r="P2" t="str">
        <f>A2&amp;"x "&amp;C2</f>
        <v xml:space="preserve">x </v>
      </c>
    </row>
    <row r="3" spans="1:16" ht="17" thickBot="1" x14ac:dyDescent="0.25">
      <c r="A3" s="20">
        <f t="shared" ref="A3:A10" si="0">LEN(B3)-LEN(SUBSTITUTE(B3,",",""))+1</f>
        <v>1</v>
      </c>
      <c r="B3" s="4" t="s">
        <v>80</v>
      </c>
      <c r="C3" s="3" t="s">
        <v>11</v>
      </c>
      <c r="D3" s="3" t="s">
        <v>159</v>
      </c>
      <c r="E3" s="3" t="s">
        <v>12</v>
      </c>
      <c r="F3" s="3"/>
      <c r="G3" s="3">
        <v>4</v>
      </c>
      <c r="H3" s="3" t="s">
        <v>173</v>
      </c>
      <c r="I3" s="3" t="s">
        <v>16</v>
      </c>
      <c r="J3" s="3" t="s">
        <v>160</v>
      </c>
      <c r="K3" s="2" t="s">
        <v>161</v>
      </c>
      <c r="L3" s="5">
        <v>1.7</v>
      </c>
      <c r="M3" s="6">
        <f t="shared" ref="M3:M10" si="1">L3*A3</f>
        <v>1.7</v>
      </c>
      <c r="N3" s="4"/>
      <c r="O3" s="4" t="str">
        <f t="shared" ref="O3:O43" si="2">IF(NOT(K3=""),A3&amp;","&amp;K3,"")</f>
        <v>1,399-3654-ND</v>
      </c>
      <c r="P3" t="str">
        <f>"Capacitor - " &amp;A3&amp;"x "&amp;C3</f>
        <v>Capacitor - 1x 10uF</v>
      </c>
    </row>
    <row r="4" spans="1:16" ht="17" thickBot="1" x14ac:dyDescent="0.25">
      <c r="A4" s="20">
        <f t="shared" si="0"/>
        <v>6</v>
      </c>
      <c r="B4" s="4" t="s">
        <v>240</v>
      </c>
      <c r="C4" s="3" t="s">
        <v>14</v>
      </c>
      <c r="D4" s="2" t="s">
        <v>156</v>
      </c>
      <c r="E4" s="3" t="s">
        <v>15</v>
      </c>
      <c r="F4" s="3"/>
      <c r="G4" s="3">
        <v>15</v>
      </c>
      <c r="H4" s="3" t="s">
        <v>173</v>
      </c>
      <c r="I4" s="3" t="s">
        <v>16</v>
      </c>
      <c r="J4" s="3" t="s">
        <v>158</v>
      </c>
      <c r="K4" s="2" t="s">
        <v>157</v>
      </c>
      <c r="L4" s="5">
        <v>0.66</v>
      </c>
      <c r="M4" s="6">
        <f t="shared" si="1"/>
        <v>3.96</v>
      </c>
      <c r="N4" s="4"/>
      <c r="O4" s="4" t="str">
        <f t="shared" si="2"/>
        <v>6,399-4353-ND</v>
      </c>
      <c r="P4" t="str">
        <f t="shared" ref="P4:P10" si="3">"Capacitor - " &amp;A4&amp;"x "&amp;C4</f>
        <v>Capacitor - 6x 0.22uF</v>
      </c>
    </row>
    <row r="5" spans="1:16" ht="27" thickBot="1" x14ac:dyDescent="0.25">
      <c r="A5" s="20">
        <f t="shared" si="0"/>
        <v>7</v>
      </c>
      <c r="B5" s="4" t="s">
        <v>91</v>
      </c>
      <c r="C5" s="3" t="s">
        <v>17</v>
      </c>
      <c r="D5" s="3" t="s">
        <v>153</v>
      </c>
      <c r="E5" s="3" t="s">
        <v>15</v>
      </c>
      <c r="F5" s="3"/>
      <c r="G5" s="3">
        <v>17</v>
      </c>
      <c r="H5" s="3" t="s">
        <v>173</v>
      </c>
      <c r="I5" s="3" t="s">
        <v>16</v>
      </c>
      <c r="J5" s="3" t="s">
        <v>154</v>
      </c>
      <c r="K5" s="2" t="s">
        <v>155</v>
      </c>
      <c r="L5" s="5">
        <v>0.32</v>
      </c>
      <c r="M5" s="6">
        <f t="shared" si="1"/>
        <v>2.2400000000000002</v>
      </c>
      <c r="N5" s="4"/>
      <c r="O5" s="4" t="str">
        <f t="shared" si="2"/>
        <v>7,399-9879-1-ND</v>
      </c>
      <c r="P5" t="str">
        <f t="shared" si="3"/>
        <v>Capacitor - 7x 0.1uF / 100nF</v>
      </c>
    </row>
    <row r="6" spans="1:16" ht="17" thickBot="1" x14ac:dyDescent="0.25">
      <c r="A6" s="20">
        <f t="shared" si="0"/>
        <v>1</v>
      </c>
      <c r="B6" s="4" t="s">
        <v>81</v>
      </c>
      <c r="C6" s="3" t="s">
        <v>18</v>
      </c>
      <c r="D6" s="3" t="s">
        <v>162</v>
      </c>
      <c r="E6" s="3" t="s">
        <v>12</v>
      </c>
      <c r="F6" s="3"/>
      <c r="G6" s="3">
        <v>2</v>
      </c>
      <c r="H6" s="3" t="s">
        <v>173</v>
      </c>
      <c r="I6" s="3" t="s">
        <v>16</v>
      </c>
      <c r="J6" s="3" t="s">
        <v>163</v>
      </c>
      <c r="K6" s="2" t="s">
        <v>164</v>
      </c>
      <c r="L6" s="5">
        <v>1.57</v>
      </c>
      <c r="M6" s="6">
        <f t="shared" si="1"/>
        <v>1.57</v>
      </c>
      <c r="N6" s="4"/>
      <c r="O6" s="4" t="str">
        <f t="shared" si="2"/>
        <v>1,399-3652-ND</v>
      </c>
      <c r="P6" t="str">
        <f t="shared" si="3"/>
        <v>Capacitor - 1x 47uF</v>
      </c>
    </row>
    <row r="7" spans="1:16" ht="17" thickBot="1" x14ac:dyDescent="0.25">
      <c r="A7" s="20">
        <f t="shared" si="0"/>
        <v>1</v>
      </c>
      <c r="B7" s="4" t="s">
        <v>90</v>
      </c>
      <c r="C7" s="3" t="s">
        <v>19</v>
      </c>
      <c r="D7" s="2" t="s">
        <v>167</v>
      </c>
      <c r="E7" s="3" t="s">
        <v>15</v>
      </c>
      <c r="F7" s="3"/>
      <c r="G7" s="3">
        <v>2</v>
      </c>
      <c r="H7" s="3" t="s">
        <v>173</v>
      </c>
      <c r="I7" s="3" t="s">
        <v>13</v>
      </c>
      <c r="J7" s="3" t="s">
        <v>165</v>
      </c>
      <c r="K7" s="2" t="s">
        <v>166</v>
      </c>
      <c r="L7" s="5">
        <v>0.62</v>
      </c>
      <c r="M7" s="6">
        <f t="shared" si="1"/>
        <v>0.62</v>
      </c>
      <c r="N7" s="4"/>
      <c r="O7" s="4" t="str">
        <f t="shared" si="2"/>
        <v>1,478-5120-ND</v>
      </c>
      <c r="P7" t="str">
        <f t="shared" si="3"/>
        <v>Capacitor - 1x 0.33uF</v>
      </c>
    </row>
    <row r="8" spans="1:16" ht="17" thickBot="1" x14ac:dyDescent="0.25">
      <c r="A8" s="20">
        <f t="shared" si="0"/>
        <v>2</v>
      </c>
      <c r="B8" s="4" t="s">
        <v>241</v>
      </c>
      <c r="C8" s="3" t="s">
        <v>20</v>
      </c>
      <c r="D8" s="2" t="s">
        <v>168</v>
      </c>
      <c r="E8" s="3" t="s">
        <v>15</v>
      </c>
      <c r="F8" s="3"/>
      <c r="G8" s="3">
        <v>3</v>
      </c>
      <c r="H8" s="3" t="s">
        <v>173</v>
      </c>
      <c r="I8" s="3" t="s">
        <v>16</v>
      </c>
      <c r="J8" s="3" t="s">
        <v>169</v>
      </c>
      <c r="K8" s="2" t="s">
        <v>170</v>
      </c>
      <c r="L8" s="5">
        <v>0.24</v>
      </c>
      <c r="M8" s="6">
        <f t="shared" si="1"/>
        <v>0.48</v>
      </c>
      <c r="N8" s="4"/>
      <c r="O8" s="4" t="str">
        <f t="shared" si="2"/>
        <v>2,399-4206-ND</v>
      </c>
      <c r="P8" t="str">
        <f t="shared" si="3"/>
        <v>Capacitor - 2x 0.01uF</v>
      </c>
    </row>
    <row r="9" spans="1:16" ht="17" thickBot="1" x14ac:dyDescent="0.25">
      <c r="A9" s="20">
        <f t="shared" si="0"/>
        <v>2</v>
      </c>
      <c r="B9" s="24" t="s">
        <v>146</v>
      </c>
      <c r="C9" s="3" t="s">
        <v>21</v>
      </c>
      <c r="D9" s="3" t="s">
        <v>150</v>
      </c>
      <c r="E9" s="3" t="s">
        <v>15</v>
      </c>
      <c r="F9" s="3"/>
      <c r="G9" s="3">
        <v>4</v>
      </c>
      <c r="H9" s="3" t="s">
        <v>173</v>
      </c>
      <c r="I9" s="3" t="s">
        <v>16</v>
      </c>
      <c r="J9" s="3" t="s">
        <v>151</v>
      </c>
      <c r="K9" s="2" t="s">
        <v>152</v>
      </c>
      <c r="L9" s="5">
        <v>0.66</v>
      </c>
      <c r="M9" s="6">
        <f t="shared" si="1"/>
        <v>1.32</v>
      </c>
      <c r="N9" s="4"/>
      <c r="O9" s="4" t="str">
        <f t="shared" si="2"/>
        <v>2,399-4390-ND</v>
      </c>
      <c r="P9" t="str">
        <f t="shared" si="3"/>
        <v>Capacitor - 2x 1uF</v>
      </c>
    </row>
    <row r="10" spans="1:16" ht="17" thickBot="1" x14ac:dyDescent="0.25">
      <c r="A10" s="20">
        <f t="shared" si="0"/>
        <v>1</v>
      </c>
      <c r="B10" s="4" t="s">
        <v>119</v>
      </c>
      <c r="C10" s="3" t="s">
        <v>120</v>
      </c>
      <c r="D10" s="3" t="s">
        <v>123</v>
      </c>
      <c r="E10" s="3" t="s">
        <v>15</v>
      </c>
      <c r="F10" s="3"/>
      <c r="G10" s="3"/>
      <c r="H10" s="3" t="s">
        <v>173</v>
      </c>
      <c r="I10" s="3" t="s">
        <v>16</v>
      </c>
      <c r="J10" s="3" t="s">
        <v>122</v>
      </c>
      <c r="K10" s="2" t="s">
        <v>121</v>
      </c>
      <c r="L10" s="5">
        <v>0.25</v>
      </c>
      <c r="M10" s="6">
        <f t="shared" si="1"/>
        <v>0.25</v>
      </c>
      <c r="N10" s="4"/>
      <c r="O10" s="4" t="str">
        <f t="shared" si="2"/>
        <v>1,399-4243-ND</v>
      </c>
      <c r="P10" t="str">
        <f t="shared" si="3"/>
        <v>Capacitor - 1x 4.7nF</v>
      </c>
    </row>
    <row r="11" spans="1:16" ht="17" thickBot="1" x14ac:dyDescent="0.25">
      <c r="A11" s="18"/>
      <c r="B11" s="4"/>
      <c r="C11" s="3"/>
      <c r="D11" s="3"/>
      <c r="E11" s="3"/>
      <c r="F11" s="3"/>
      <c r="G11" s="3"/>
      <c r="H11" s="3"/>
      <c r="I11" s="3"/>
      <c r="J11" s="3"/>
      <c r="K11" s="2"/>
      <c r="L11" s="3"/>
      <c r="M11" s="3"/>
      <c r="N11" s="4"/>
      <c r="O11" s="4" t="str">
        <f t="shared" si="2"/>
        <v/>
      </c>
    </row>
    <row r="12" spans="1:16" ht="27" thickBot="1" x14ac:dyDescent="0.25">
      <c r="A12" s="20">
        <f>LEN(B12)-LEN(SUBSTITUTE(B12,",",""))+1</f>
        <v>1</v>
      </c>
      <c r="B12" s="4" t="s">
        <v>180</v>
      </c>
      <c r="C12" s="3" t="s">
        <v>133</v>
      </c>
      <c r="D12" s="7" t="s">
        <v>22</v>
      </c>
      <c r="E12" s="3" t="s">
        <v>23</v>
      </c>
      <c r="F12" s="3"/>
      <c r="G12" s="3">
        <v>1</v>
      </c>
      <c r="H12" s="3" t="s">
        <v>173</v>
      </c>
      <c r="I12" s="3" t="s">
        <v>24</v>
      </c>
      <c r="J12" s="7" t="s">
        <v>25</v>
      </c>
      <c r="K12" s="2" t="s">
        <v>26</v>
      </c>
      <c r="L12" s="5">
        <v>0.34</v>
      </c>
      <c r="M12" s="6">
        <f>L12*A12</f>
        <v>0.34</v>
      </c>
      <c r="N12" s="4"/>
      <c r="O12" s="4" t="str">
        <f t="shared" si="2"/>
        <v>1,1N5919BGOS-ND</v>
      </c>
      <c r="P12" t="str">
        <f>"Diode - " &amp;A12&amp;"x "&amp;C12</f>
        <v>Diode - 1x 1N5919BG Zener</v>
      </c>
    </row>
    <row r="13" spans="1:16" ht="27" thickBot="1" x14ac:dyDescent="0.25">
      <c r="A13" s="20">
        <f>LEN(B13)-LEN(SUBSTITUTE(B13,",",""))+1</f>
        <v>4</v>
      </c>
      <c r="B13" s="4" t="s">
        <v>179</v>
      </c>
      <c r="C13" s="3" t="s">
        <v>134</v>
      </c>
      <c r="D13" s="3" t="s">
        <v>28</v>
      </c>
      <c r="E13" s="3" t="s">
        <v>23</v>
      </c>
      <c r="F13" s="3"/>
      <c r="G13" s="3">
        <v>18</v>
      </c>
      <c r="H13" s="3" t="s">
        <v>174</v>
      </c>
      <c r="I13" s="3" t="s">
        <v>29</v>
      </c>
      <c r="J13" s="3" t="s">
        <v>27</v>
      </c>
      <c r="K13" s="2" t="s">
        <v>30</v>
      </c>
      <c r="L13" s="5">
        <v>0.27</v>
      </c>
      <c r="M13" s="6">
        <f>L13*A13</f>
        <v>1.08</v>
      </c>
      <c r="N13" s="4"/>
      <c r="O13" s="4" t="str">
        <f t="shared" si="2"/>
        <v>4,1N5818-TPCT-ND</v>
      </c>
      <c r="P13" t="str">
        <f>"Diode - " &amp;A13&amp;"x "&amp;C13</f>
        <v>Diode - 4x 1N5818-TP Schottky</v>
      </c>
    </row>
    <row r="14" spans="1:16" ht="17" thickBot="1" x14ac:dyDescent="0.25">
      <c r="A14" s="20">
        <f>LEN(B14)-LEN(SUBSTITUTE(B14,",",""))+1</f>
        <v>4</v>
      </c>
      <c r="B14" s="24" t="s">
        <v>141</v>
      </c>
      <c r="C14" s="3" t="s">
        <v>31</v>
      </c>
      <c r="D14" s="3" t="s">
        <v>103</v>
      </c>
      <c r="E14" s="3" t="s">
        <v>82</v>
      </c>
      <c r="F14" s="3"/>
      <c r="G14" s="3"/>
      <c r="H14" s="3" t="s">
        <v>174</v>
      </c>
      <c r="I14" s="3"/>
      <c r="J14" s="3"/>
      <c r="K14" s="2" t="s">
        <v>104</v>
      </c>
      <c r="L14" s="5">
        <v>0.47</v>
      </c>
      <c r="M14" s="6">
        <f>L14*A14</f>
        <v>1.88</v>
      </c>
      <c r="N14" s="4"/>
      <c r="O14" s="4" t="str">
        <f t="shared" si="2"/>
        <v>4,160-1139-ND</v>
      </c>
      <c r="P14" t="str">
        <f>"Diode - " &amp;A14&amp;"x "&amp;C14</f>
        <v>Diode - 4x LED-Red</v>
      </c>
    </row>
    <row r="15" spans="1:16" ht="27" thickBot="1" x14ac:dyDescent="0.25">
      <c r="A15" s="20">
        <f>LEN(B15)-LEN(SUBSTITUTE(B15,",",""))+1</f>
        <v>2</v>
      </c>
      <c r="B15" s="24" t="s">
        <v>181</v>
      </c>
      <c r="C15" s="3" t="s">
        <v>32</v>
      </c>
      <c r="D15" s="3" t="s">
        <v>33</v>
      </c>
      <c r="E15" s="3" t="s">
        <v>23</v>
      </c>
      <c r="F15" s="3"/>
      <c r="G15" s="3">
        <v>13</v>
      </c>
      <c r="H15" s="3" t="s">
        <v>173</v>
      </c>
      <c r="I15" s="3" t="s">
        <v>29</v>
      </c>
      <c r="J15" s="3" t="s">
        <v>34</v>
      </c>
      <c r="K15" s="2" t="s">
        <v>35</v>
      </c>
      <c r="L15" s="5">
        <v>0.11</v>
      </c>
      <c r="M15" s="6">
        <f>L15*A15</f>
        <v>0.22</v>
      </c>
      <c r="N15" s="4"/>
      <c r="O15" s="4" t="str">
        <f t="shared" si="2"/>
        <v>2,1N4004-TPMSCT-ND</v>
      </c>
      <c r="P15" t="str">
        <f>"Diode - " &amp;A15&amp;"x "&amp;C15</f>
        <v>Diode - 2x 1N4004</v>
      </c>
    </row>
    <row r="16" spans="1:16" ht="17" thickBot="1" x14ac:dyDescent="0.25">
      <c r="A16" s="18"/>
      <c r="B16" s="4"/>
      <c r="C16" s="3"/>
      <c r="D16" s="3"/>
      <c r="E16" s="3"/>
      <c r="F16" s="3"/>
      <c r="G16" s="3"/>
      <c r="H16" s="3"/>
      <c r="I16" s="3"/>
      <c r="J16" s="3"/>
      <c r="K16" s="2"/>
      <c r="L16" s="3"/>
      <c r="M16" s="3"/>
      <c r="N16" s="4"/>
      <c r="O16" s="4" t="str">
        <f t="shared" si="2"/>
        <v/>
      </c>
      <c r="P16" t="str">
        <f t="shared" ref="P16:P38" si="4">A16&amp;"x "&amp;C16</f>
        <v xml:space="preserve">x </v>
      </c>
    </row>
    <row r="17" spans="1:16" ht="17" thickBot="1" x14ac:dyDescent="0.25">
      <c r="A17" s="20">
        <v>1</v>
      </c>
      <c r="B17" s="4" t="s">
        <v>101</v>
      </c>
      <c r="C17" s="3" t="s">
        <v>36</v>
      </c>
      <c r="D17" s="3" t="s">
        <v>37</v>
      </c>
      <c r="E17" s="3" t="s">
        <v>38</v>
      </c>
      <c r="F17" s="3"/>
      <c r="G17" s="3">
        <v>1</v>
      </c>
      <c r="H17" s="3" t="s">
        <v>173</v>
      </c>
      <c r="I17" s="3" t="s">
        <v>39</v>
      </c>
      <c r="J17" s="3" t="s">
        <v>40</v>
      </c>
      <c r="K17" s="2" t="s">
        <v>41</v>
      </c>
      <c r="L17" s="5">
        <v>0.72</v>
      </c>
      <c r="M17" s="6">
        <f>L17*A17</f>
        <v>0.72</v>
      </c>
      <c r="N17" s="4"/>
      <c r="O17" s="4" t="str">
        <f t="shared" si="2"/>
        <v>1,P7307-ND</v>
      </c>
      <c r="P17" t="str">
        <f t="shared" si="4"/>
        <v>1x Surge Protection</v>
      </c>
    </row>
    <row r="18" spans="1:16" ht="17" thickBot="1" x14ac:dyDescent="0.25">
      <c r="A18" s="18"/>
      <c r="B18" s="4"/>
      <c r="C18" s="3"/>
      <c r="D18" s="3"/>
      <c r="E18" s="3"/>
      <c r="F18" s="3"/>
      <c r="G18" s="3"/>
      <c r="H18" s="3"/>
      <c r="I18" s="3"/>
      <c r="J18" s="3"/>
      <c r="K18" s="2"/>
      <c r="L18" s="3"/>
      <c r="M18" s="3"/>
      <c r="N18" s="4"/>
      <c r="O18" s="4" t="str">
        <f t="shared" si="2"/>
        <v/>
      </c>
      <c r="P18" t="str">
        <f t="shared" si="4"/>
        <v xml:space="preserve">x </v>
      </c>
    </row>
    <row r="19" spans="1:16" ht="27" thickBot="1" x14ac:dyDescent="0.25">
      <c r="A19" s="20">
        <v>14</v>
      </c>
      <c r="B19" s="4" t="s">
        <v>116</v>
      </c>
      <c r="C19" s="3" t="s">
        <v>125</v>
      </c>
      <c r="D19" s="3" t="s">
        <v>115</v>
      </c>
      <c r="E19" s="3"/>
      <c r="F19" s="3"/>
      <c r="G19" s="3"/>
      <c r="H19" s="3" t="s">
        <v>174</v>
      </c>
      <c r="I19" s="3" t="s">
        <v>114</v>
      </c>
      <c r="J19" s="3" t="s">
        <v>117</v>
      </c>
      <c r="K19" s="2" t="s">
        <v>113</v>
      </c>
      <c r="L19" s="3">
        <v>0.40200000000000002</v>
      </c>
      <c r="M19" s="6">
        <f>L19*A19</f>
        <v>5.6280000000000001</v>
      </c>
      <c r="N19" s="4" t="s">
        <v>118</v>
      </c>
      <c r="O19" s="4" t="str">
        <f t="shared" si="2"/>
        <v>14,ED2561-ND</v>
      </c>
      <c r="P19" t="str">
        <f>A19&amp;"x "&amp;C19</f>
        <v>14x Dual Terminal Block</v>
      </c>
    </row>
    <row r="20" spans="1:16" ht="17" thickBot="1" x14ac:dyDescent="0.25">
      <c r="A20" s="20">
        <v>5</v>
      </c>
      <c r="B20" s="4" t="s">
        <v>111</v>
      </c>
      <c r="C20" s="3" t="s">
        <v>42</v>
      </c>
      <c r="D20" s="3" t="s">
        <v>95</v>
      </c>
      <c r="E20" s="3"/>
      <c r="F20" s="3"/>
      <c r="G20" s="3"/>
      <c r="H20" s="3" t="s">
        <v>174</v>
      </c>
      <c r="I20" s="3"/>
      <c r="J20" s="3"/>
      <c r="K20" s="2" t="s">
        <v>94</v>
      </c>
      <c r="L20" s="5">
        <v>0.1</v>
      </c>
      <c r="M20" s="6">
        <f>L20*A20</f>
        <v>0.5</v>
      </c>
      <c r="N20" s="4"/>
      <c r="O20" s="4" t="str">
        <f t="shared" si="2"/>
        <v>5,3M9580-ND</v>
      </c>
      <c r="P20" t="str">
        <f t="shared" si="4"/>
        <v>5x Jumper</v>
      </c>
    </row>
    <row r="21" spans="1:16" ht="27" thickBot="1" x14ac:dyDescent="0.25">
      <c r="A21" s="20">
        <v>5</v>
      </c>
      <c r="B21" s="4" t="s">
        <v>100</v>
      </c>
      <c r="C21" s="3" t="s">
        <v>126</v>
      </c>
      <c r="D21" s="3" t="s">
        <v>110</v>
      </c>
      <c r="E21" s="3"/>
      <c r="F21" s="3"/>
      <c r="G21" s="3">
        <v>1</v>
      </c>
      <c r="H21" s="3" t="s">
        <v>174</v>
      </c>
      <c r="I21" s="3" t="s">
        <v>109</v>
      </c>
      <c r="J21" s="3" t="s">
        <v>108</v>
      </c>
      <c r="K21" s="2" t="s">
        <v>107</v>
      </c>
      <c r="L21" s="6">
        <v>0.56000000000000005</v>
      </c>
      <c r="M21" s="6">
        <f>L21*A21</f>
        <v>2.8000000000000003</v>
      </c>
      <c r="N21" s="4"/>
      <c r="O21" s="4" t="str">
        <f t="shared" si="2"/>
        <v>5,S1012EC-40-ND</v>
      </c>
      <c r="P21" t="str">
        <f t="shared" si="4"/>
        <v>5x 40 POS 0.100 Pin Header</v>
      </c>
    </row>
    <row r="22" spans="1:16" ht="17" thickBot="1" x14ac:dyDescent="0.25">
      <c r="A22" s="18"/>
      <c r="B22" s="4"/>
      <c r="C22" s="3"/>
      <c r="D22" s="3"/>
      <c r="E22" s="3"/>
      <c r="F22" s="3"/>
      <c r="G22" s="3"/>
      <c r="H22" s="3"/>
      <c r="I22" s="3"/>
      <c r="J22" s="3"/>
      <c r="K22" s="2"/>
      <c r="L22" s="3"/>
      <c r="M22" s="6"/>
      <c r="N22" s="4"/>
      <c r="O22" s="4" t="str">
        <f t="shared" si="2"/>
        <v/>
      </c>
      <c r="P22" t="str">
        <f t="shared" si="4"/>
        <v xml:space="preserve">x </v>
      </c>
    </row>
    <row r="23" spans="1:16" ht="27" thickBot="1" x14ac:dyDescent="0.25">
      <c r="A23" s="20">
        <v>6</v>
      </c>
      <c r="B23" s="24" t="s">
        <v>140</v>
      </c>
      <c r="C23" s="3" t="s">
        <v>127</v>
      </c>
      <c r="D23" s="3" t="s">
        <v>92</v>
      </c>
      <c r="E23" s="3" t="s">
        <v>70</v>
      </c>
      <c r="F23" s="3"/>
      <c r="G23" s="3">
        <v>8</v>
      </c>
      <c r="H23" s="3" t="s">
        <v>173</v>
      </c>
      <c r="I23" s="3" t="s">
        <v>43</v>
      </c>
      <c r="J23" s="3" t="s">
        <v>93</v>
      </c>
      <c r="K23" s="2" t="s">
        <v>233</v>
      </c>
      <c r="L23" s="6">
        <v>1.51</v>
      </c>
      <c r="M23" s="6">
        <f>L23*A23</f>
        <v>9.06</v>
      </c>
      <c r="N23" s="4" t="s">
        <v>234</v>
      </c>
      <c r="O23" s="4" t="str">
        <f t="shared" si="2"/>
        <v>6,497-5981-5-ND</v>
      </c>
      <c r="P23" t="str">
        <f t="shared" si="4"/>
        <v>6x 62A MOSFET N-CH</v>
      </c>
    </row>
    <row r="24" spans="1:16" ht="17" thickBot="1" x14ac:dyDescent="0.25">
      <c r="A24" s="18"/>
      <c r="B24" s="4"/>
      <c r="C24" s="3"/>
      <c r="D24" s="3"/>
      <c r="E24" s="3"/>
      <c r="F24" s="3"/>
      <c r="G24" s="3"/>
      <c r="H24" s="3"/>
      <c r="I24" s="3"/>
      <c r="J24" s="3"/>
      <c r="K24" s="2"/>
      <c r="L24" s="3"/>
      <c r="M24" s="3"/>
      <c r="N24" s="4"/>
      <c r="O24" s="4" t="str">
        <f t="shared" si="2"/>
        <v/>
      </c>
    </row>
    <row r="25" spans="1:16" ht="17" thickBot="1" x14ac:dyDescent="0.25">
      <c r="A25" s="20">
        <f t="shared" ref="A25:A32" si="5">LEN(B25)-LEN(SUBSTITUTE(B25,",",""))+1</f>
        <v>3</v>
      </c>
      <c r="B25" s="4" t="s">
        <v>175</v>
      </c>
      <c r="C25" s="3" t="s">
        <v>44</v>
      </c>
      <c r="D25" s="3" t="s">
        <v>177</v>
      </c>
      <c r="E25" s="3"/>
      <c r="F25" s="3"/>
      <c r="G25" s="3">
        <v>7</v>
      </c>
      <c r="H25" s="3" t="s">
        <v>173</v>
      </c>
      <c r="I25" s="3" t="s">
        <v>45</v>
      </c>
      <c r="J25" s="3" t="s">
        <v>46</v>
      </c>
      <c r="K25" s="2" t="s">
        <v>176</v>
      </c>
      <c r="L25" s="5">
        <v>0.08</v>
      </c>
      <c r="M25" s="6">
        <f t="shared" ref="M25:M32" si="6">L25*A25</f>
        <v>0.24</v>
      </c>
      <c r="N25" s="4"/>
      <c r="O25" s="4" t="str">
        <f t="shared" si="2"/>
        <v>3,10KQBK-ND</v>
      </c>
      <c r="P25" t="str">
        <f>"Resistor - " &amp; A25&amp;"x "&amp;C25</f>
        <v>Resistor - 3x 10k</v>
      </c>
    </row>
    <row r="26" spans="1:16" ht="17" thickBot="1" x14ac:dyDescent="0.25">
      <c r="A26" s="20">
        <f t="shared" si="5"/>
        <v>9</v>
      </c>
      <c r="B26" s="24" t="s">
        <v>178</v>
      </c>
      <c r="C26" s="3" t="s">
        <v>47</v>
      </c>
      <c r="D26" s="3" t="s">
        <v>48</v>
      </c>
      <c r="E26" s="3"/>
      <c r="F26" s="3"/>
      <c r="G26" s="3">
        <v>32</v>
      </c>
      <c r="H26" s="3" t="s">
        <v>173</v>
      </c>
      <c r="I26" s="3" t="s">
        <v>45</v>
      </c>
      <c r="J26" s="3" t="s">
        <v>49</v>
      </c>
      <c r="K26" s="2" t="s">
        <v>50</v>
      </c>
      <c r="L26" s="5">
        <v>0.06</v>
      </c>
      <c r="M26" s="6">
        <f t="shared" si="6"/>
        <v>0.54</v>
      </c>
      <c r="N26" s="4"/>
      <c r="O26" s="4" t="str">
        <f t="shared" si="2"/>
        <v>9,1.00KXBK-ND</v>
      </c>
      <c r="P26" t="str">
        <f t="shared" ref="P26:P32" si="7">"Resistor - " &amp; A26&amp;"x "&amp;C26</f>
        <v>Resistor - 9x 1k</v>
      </c>
    </row>
    <row r="27" spans="1:16" ht="31" customHeight="1" thickBot="1" x14ac:dyDescent="0.25">
      <c r="A27" s="20">
        <f t="shared" si="5"/>
        <v>4</v>
      </c>
      <c r="B27" s="25" t="s">
        <v>145</v>
      </c>
      <c r="C27" s="14">
        <v>680</v>
      </c>
      <c r="D27" s="7" t="s">
        <v>148</v>
      </c>
      <c r="E27" s="3"/>
      <c r="F27" s="14"/>
      <c r="G27" s="14"/>
      <c r="H27" s="14" t="s">
        <v>173</v>
      </c>
      <c r="I27" s="14" t="s">
        <v>149</v>
      </c>
      <c r="J27" s="7"/>
      <c r="K27" s="2" t="s">
        <v>147</v>
      </c>
      <c r="L27" s="15">
        <v>0.22</v>
      </c>
      <c r="M27" s="6">
        <f t="shared" si="6"/>
        <v>0.88</v>
      </c>
      <c r="N27" s="13" t="s">
        <v>106</v>
      </c>
      <c r="O27" s="4" t="str">
        <f t="shared" si="2"/>
        <v>4,A105963CT-ND</v>
      </c>
      <c r="P27" t="str">
        <f t="shared" si="7"/>
        <v>Resistor - 4x 680</v>
      </c>
    </row>
    <row r="28" spans="1:16" ht="27" thickBot="1" x14ac:dyDescent="0.25">
      <c r="A28" s="20">
        <f t="shared" si="5"/>
        <v>6</v>
      </c>
      <c r="B28" s="4" t="s">
        <v>171</v>
      </c>
      <c r="C28" s="3">
        <v>470</v>
      </c>
      <c r="D28" s="3" t="s">
        <v>51</v>
      </c>
      <c r="E28" s="3"/>
      <c r="F28" s="3"/>
      <c r="G28" s="3">
        <v>9</v>
      </c>
      <c r="H28" s="3" t="s">
        <v>173</v>
      </c>
      <c r="I28" s="3" t="s">
        <v>52</v>
      </c>
      <c r="J28" s="7" t="s">
        <v>53</v>
      </c>
      <c r="K28" s="2" t="s">
        <v>54</v>
      </c>
      <c r="L28" s="5">
        <v>0.11</v>
      </c>
      <c r="M28" s="6">
        <f t="shared" si="6"/>
        <v>0.66</v>
      </c>
      <c r="N28" s="4"/>
      <c r="O28" s="4" t="str">
        <f t="shared" si="2"/>
        <v>6,RNF14FTD470RCT-ND</v>
      </c>
      <c r="P28" t="str">
        <f t="shared" si="7"/>
        <v>Resistor - 6x 470</v>
      </c>
    </row>
    <row r="29" spans="1:16" ht="27" thickBot="1" x14ac:dyDescent="0.25">
      <c r="A29" s="20">
        <f t="shared" si="5"/>
        <v>3</v>
      </c>
      <c r="B29" s="4" t="s">
        <v>235</v>
      </c>
      <c r="C29" s="3" t="s">
        <v>132</v>
      </c>
      <c r="D29" s="3" t="s">
        <v>230</v>
      </c>
      <c r="E29" s="3" t="s">
        <v>55</v>
      </c>
      <c r="F29" s="3"/>
      <c r="G29" s="3" t="s">
        <v>45</v>
      </c>
      <c r="H29" s="3" t="s">
        <v>173</v>
      </c>
      <c r="I29" s="3" t="s">
        <v>231</v>
      </c>
      <c r="J29" s="2" t="s">
        <v>232</v>
      </c>
      <c r="K29" s="2" t="s">
        <v>226</v>
      </c>
      <c r="L29" s="27">
        <v>0.14000000000000001</v>
      </c>
      <c r="M29" s="27">
        <v>0.16</v>
      </c>
      <c r="N29" s="6"/>
      <c r="O29" s="4" t="str">
        <f>IF(NOT(J29=""),A29&amp;","&amp;J29,"")</f>
        <v>3,2.49KXBK-ND</v>
      </c>
      <c r="P29" t="str">
        <f t="shared" si="7"/>
        <v>Resistor - 3x 0.1% 2.49k</v>
      </c>
    </row>
    <row r="30" spans="1:16" ht="17" thickBot="1" x14ac:dyDescent="0.25">
      <c r="A30" s="20">
        <f t="shared" si="5"/>
        <v>1</v>
      </c>
      <c r="B30" s="4" t="s">
        <v>79</v>
      </c>
      <c r="C30" s="3" t="s">
        <v>131</v>
      </c>
      <c r="D30" s="3" t="s">
        <v>56</v>
      </c>
      <c r="E30" s="3"/>
      <c r="F30" s="3"/>
      <c r="G30" s="3">
        <v>1</v>
      </c>
      <c r="H30" s="3" t="s">
        <v>173</v>
      </c>
      <c r="I30" s="3" t="s">
        <v>45</v>
      </c>
      <c r="J30" s="3" t="s">
        <v>57</v>
      </c>
      <c r="K30" s="2" t="s">
        <v>58</v>
      </c>
      <c r="L30" s="5">
        <v>0.46</v>
      </c>
      <c r="M30" s="6">
        <f t="shared" si="6"/>
        <v>0.46</v>
      </c>
      <c r="N30" s="4" t="s">
        <v>105</v>
      </c>
      <c r="O30" s="4" t="str">
        <f t="shared" si="2"/>
        <v>1,3.9KADCT-ND</v>
      </c>
      <c r="P30" t="str">
        <f t="shared" si="7"/>
        <v>Resistor - 1x 0.1% 3.9k</v>
      </c>
    </row>
    <row r="31" spans="1:16" ht="17" thickBot="1" x14ac:dyDescent="0.25">
      <c r="A31" s="20">
        <f t="shared" si="5"/>
        <v>8</v>
      </c>
      <c r="B31" s="24" t="s">
        <v>144</v>
      </c>
      <c r="C31" s="3" t="s">
        <v>59</v>
      </c>
      <c r="D31" s="3" t="s">
        <v>60</v>
      </c>
      <c r="E31" s="3"/>
      <c r="F31" s="3"/>
      <c r="G31" s="3">
        <v>17</v>
      </c>
      <c r="H31" s="3" t="s">
        <v>173</v>
      </c>
      <c r="I31" s="3" t="s">
        <v>45</v>
      </c>
      <c r="J31" s="3" t="s">
        <v>61</v>
      </c>
      <c r="K31" s="2" t="s">
        <v>62</v>
      </c>
      <c r="L31" s="5">
        <v>0.1</v>
      </c>
      <c r="M31" s="6">
        <f t="shared" si="6"/>
        <v>0.8</v>
      </c>
      <c r="N31" s="4"/>
      <c r="O31" s="4" t="str">
        <f t="shared" si="2"/>
        <v>8,100KXBK-ND</v>
      </c>
      <c r="P31" t="str">
        <f t="shared" si="7"/>
        <v>Resistor - 8x 100k</v>
      </c>
    </row>
    <row r="32" spans="1:16" ht="17" thickBot="1" x14ac:dyDescent="0.25">
      <c r="A32" s="20">
        <f t="shared" si="5"/>
        <v>2</v>
      </c>
      <c r="B32" s="24" t="s">
        <v>142</v>
      </c>
      <c r="C32" s="3">
        <v>160</v>
      </c>
      <c r="D32" s="3" t="s">
        <v>63</v>
      </c>
      <c r="E32" s="3"/>
      <c r="F32" s="3"/>
      <c r="G32" s="3">
        <v>4</v>
      </c>
      <c r="H32" s="3" t="s">
        <v>173</v>
      </c>
      <c r="I32" s="3" t="s">
        <v>45</v>
      </c>
      <c r="J32" s="3" t="s">
        <v>64</v>
      </c>
      <c r="K32" s="2" t="s">
        <v>65</v>
      </c>
      <c r="L32" s="5">
        <v>0.27</v>
      </c>
      <c r="M32" s="6">
        <f t="shared" si="6"/>
        <v>0.54</v>
      </c>
      <c r="N32" s="4"/>
      <c r="O32" s="4" t="str">
        <f t="shared" si="2"/>
        <v>2,160YCT-ND</v>
      </c>
      <c r="P32" t="str">
        <f t="shared" si="7"/>
        <v>Resistor - 2x 160</v>
      </c>
    </row>
    <row r="33" spans="1:16" ht="17" thickBot="1" x14ac:dyDescent="0.25">
      <c r="A33" s="18"/>
      <c r="B33" s="4"/>
      <c r="C33" s="3"/>
      <c r="D33" s="3"/>
      <c r="E33" s="3"/>
      <c r="F33" s="3"/>
      <c r="G33" s="3"/>
      <c r="H33" s="3"/>
      <c r="I33" s="3"/>
      <c r="J33" s="3"/>
      <c r="K33" s="2"/>
      <c r="L33" s="3"/>
      <c r="M33" s="3"/>
      <c r="N33" s="4"/>
      <c r="O33" s="4" t="str">
        <f t="shared" si="2"/>
        <v/>
      </c>
    </row>
    <row r="34" spans="1:16" ht="27" thickBot="1" x14ac:dyDescent="0.25">
      <c r="A34" s="20">
        <v>1</v>
      </c>
      <c r="B34" s="4" t="s">
        <v>66</v>
      </c>
      <c r="C34" s="3" t="s">
        <v>68</v>
      </c>
      <c r="D34" s="3" t="s">
        <v>69</v>
      </c>
      <c r="E34" s="3" t="s">
        <v>70</v>
      </c>
      <c r="F34" s="3"/>
      <c r="G34" s="3">
        <v>2</v>
      </c>
      <c r="H34" s="3" t="s">
        <v>173</v>
      </c>
      <c r="I34" s="3" t="s">
        <v>71</v>
      </c>
      <c r="J34" s="3" t="s">
        <v>68</v>
      </c>
      <c r="K34" s="2" t="s">
        <v>68</v>
      </c>
      <c r="L34" s="5">
        <v>1.68</v>
      </c>
      <c r="M34" s="6">
        <f>L34*A34</f>
        <v>1.68</v>
      </c>
      <c r="N34" s="4"/>
      <c r="O34" s="4" t="str">
        <f t="shared" si="2"/>
        <v>1,LM2940T-5.0/NOPB</v>
      </c>
      <c r="P34" t="str">
        <f t="shared" si="4"/>
        <v>1x LM2940T-5.0/NOPB</v>
      </c>
    </row>
    <row r="35" spans="1:16" ht="27" thickBot="1" x14ac:dyDescent="0.25">
      <c r="A35" s="20">
        <v>1</v>
      </c>
      <c r="B35" s="4" t="s">
        <v>86</v>
      </c>
      <c r="C35" s="3" t="s">
        <v>128</v>
      </c>
      <c r="D35" s="3" t="s">
        <v>85</v>
      </c>
      <c r="E35" s="3" t="s">
        <v>84</v>
      </c>
      <c r="F35" s="3"/>
      <c r="G35" s="3">
        <v>1</v>
      </c>
      <c r="H35" s="3"/>
      <c r="I35" s="3" t="s">
        <v>67</v>
      </c>
      <c r="J35" s="3"/>
      <c r="K35" s="2" t="s">
        <v>83</v>
      </c>
      <c r="L35" s="6">
        <v>15.41</v>
      </c>
      <c r="M35" s="6">
        <f>L35*A35</f>
        <v>15.41</v>
      </c>
      <c r="N35" s="4"/>
      <c r="O35" s="4" t="str">
        <f t="shared" si="2"/>
        <v>1,MPX4250AP-ND</v>
      </c>
      <c r="P35" t="str">
        <f t="shared" si="4"/>
        <v>1x 1-Bar MAP sensor</v>
      </c>
    </row>
    <row r="36" spans="1:16" ht="27" thickBot="1" x14ac:dyDescent="0.25">
      <c r="A36" s="20">
        <v>1</v>
      </c>
      <c r="B36" s="13" t="s">
        <v>143</v>
      </c>
      <c r="C36" s="14" t="s">
        <v>135</v>
      </c>
      <c r="D36" s="7" t="s">
        <v>136</v>
      </c>
      <c r="E36" s="3" t="s">
        <v>137</v>
      </c>
      <c r="F36" s="14"/>
      <c r="G36" s="14">
        <v>2</v>
      </c>
      <c r="H36" s="14" t="s">
        <v>173</v>
      </c>
      <c r="I36" s="14" t="s">
        <v>72</v>
      </c>
      <c r="J36" s="14"/>
      <c r="K36" s="14" t="s">
        <v>138</v>
      </c>
      <c r="L36" s="22">
        <v>2.92</v>
      </c>
      <c r="M36" s="6">
        <f>L36*A36</f>
        <v>2.92</v>
      </c>
      <c r="N36" s="13"/>
      <c r="O36" s="4" t="str">
        <f t="shared" si="2"/>
        <v>1,TC4424EPA-ND</v>
      </c>
      <c r="P36" t="str">
        <f t="shared" si="4"/>
        <v>1x TC4424EPA</v>
      </c>
    </row>
    <row r="37" spans="1:16" ht="17" thickBot="1" x14ac:dyDescent="0.25">
      <c r="A37" s="20">
        <v>1</v>
      </c>
      <c r="B37" s="13" t="s">
        <v>182</v>
      </c>
      <c r="C37" s="14" t="s">
        <v>184</v>
      </c>
      <c r="D37" s="3" t="s">
        <v>183</v>
      </c>
      <c r="E37" s="3" t="s">
        <v>137</v>
      </c>
      <c r="F37" s="14"/>
      <c r="G37" s="14"/>
      <c r="H37" s="14" t="s">
        <v>173</v>
      </c>
      <c r="I37" s="14" t="s">
        <v>185</v>
      </c>
      <c r="J37" s="14" t="s">
        <v>184</v>
      </c>
      <c r="K37" s="14" t="s">
        <v>186</v>
      </c>
      <c r="L37" s="22">
        <v>2.4</v>
      </c>
      <c r="M37" s="6">
        <f>L37*A37</f>
        <v>2.4</v>
      </c>
      <c r="N37" s="13"/>
      <c r="O37" s="4" t="str">
        <f t="shared" si="2"/>
        <v>1,F2720-ND</v>
      </c>
      <c r="P37" t="str">
        <f t="shared" si="4"/>
        <v>1x SP721APP</v>
      </c>
    </row>
    <row r="38" spans="1:16" ht="17" thickBot="1" x14ac:dyDescent="0.25">
      <c r="A38" s="20">
        <v>3</v>
      </c>
      <c r="B38" s="16" t="s">
        <v>89</v>
      </c>
      <c r="C38" s="3" t="s">
        <v>129</v>
      </c>
      <c r="D38" s="3"/>
      <c r="E38" s="3"/>
      <c r="F38" s="3"/>
      <c r="G38" s="3"/>
      <c r="H38" s="3" t="s">
        <v>173</v>
      </c>
      <c r="I38" s="3"/>
      <c r="J38" s="3" t="s">
        <v>88</v>
      </c>
      <c r="K38" s="2" t="s">
        <v>87</v>
      </c>
      <c r="L38" s="6">
        <v>0.5</v>
      </c>
      <c r="M38" s="6">
        <f>L38*A38</f>
        <v>1.5</v>
      </c>
      <c r="N38" s="4"/>
      <c r="O38" s="4" t="str">
        <f t="shared" si="2"/>
        <v>3,AE10011-ND</v>
      </c>
      <c r="P38" t="str">
        <f t="shared" si="4"/>
        <v>3x IC Socket</v>
      </c>
    </row>
    <row r="39" spans="1:16" ht="17" thickBot="1" x14ac:dyDescent="0.25">
      <c r="A39" s="18"/>
      <c r="B39" s="4"/>
      <c r="C39" s="3"/>
      <c r="D39" s="3"/>
      <c r="E39" s="3"/>
      <c r="F39" s="3"/>
      <c r="G39" s="4"/>
      <c r="H39" s="4"/>
      <c r="I39" s="4"/>
      <c r="J39" s="10"/>
      <c r="K39" s="3"/>
      <c r="L39" s="1"/>
      <c r="M39" s="11"/>
      <c r="N39" s="11"/>
      <c r="O39" s="4" t="str">
        <f t="shared" si="2"/>
        <v/>
      </c>
    </row>
    <row r="40" spans="1:16" ht="17" thickBot="1" x14ac:dyDescent="0.25">
      <c r="A40" s="18">
        <v>0</v>
      </c>
      <c r="B40" s="4" t="s">
        <v>99</v>
      </c>
      <c r="C40" s="3"/>
      <c r="D40" s="3"/>
      <c r="E40" s="3"/>
      <c r="F40" s="3"/>
      <c r="G40" s="3">
        <v>1</v>
      </c>
      <c r="H40" s="3"/>
      <c r="I40" s="3"/>
      <c r="J40" s="3"/>
      <c r="K40" s="8"/>
      <c r="L40" s="6"/>
      <c r="M40" s="6">
        <f>L40*A40</f>
        <v>0</v>
      </c>
      <c r="N40" s="11"/>
      <c r="O40" s="4" t="str">
        <f t="shared" si="2"/>
        <v/>
      </c>
    </row>
    <row r="41" spans="1:16" ht="17" thickBot="1" x14ac:dyDescent="0.25">
      <c r="A41" s="18"/>
      <c r="B41" s="4"/>
      <c r="C41" s="3"/>
      <c r="D41" s="3"/>
      <c r="E41" s="3"/>
      <c r="F41" s="3"/>
      <c r="G41" s="4"/>
      <c r="H41" s="4"/>
      <c r="I41" s="4"/>
      <c r="J41" s="10"/>
      <c r="K41" s="3"/>
      <c r="L41" s="1"/>
      <c r="M41" s="11"/>
      <c r="N41" s="11"/>
      <c r="O41" s="4" t="str">
        <f t="shared" si="2"/>
        <v/>
      </c>
    </row>
    <row r="42" spans="1:16" ht="17" thickBot="1" x14ac:dyDescent="0.25">
      <c r="A42" s="18"/>
      <c r="B42" s="4" t="s">
        <v>75</v>
      </c>
      <c r="C42" s="3"/>
      <c r="D42" s="3"/>
      <c r="E42" s="3"/>
      <c r="F42" s="23"/>
      <c r="G42" s="9"/>
      <c r="H42" s="9"/>
      <c r="I42" s="4"/>
      <c r="J42" s="4"/>
      <c r="K42" s="3"/>
      <c r="L42" s="4"/>
      <c r="M42" s="3"/>
      <c r="N42" s="4"/>
      <c r="O42" s="4" t="str">
        <f t="shared" si="2"/>
        <v/>
      </c>
    </row>
    <row r="43" spans="1:16" ht="17" thickBot="1" x14ac:dyDescent="0.25">
      <c r="A43" s="18">
        <v>1</v>
      </c>
      <c r="B43" s="4" t="s">
        <v>102</v>
      </c>
      <c r="C43" s="3" t="s">
        <v>76</v>
      </c>
      <c r="D43" s="3"/>
      <c r="E43" s="3"/>
      <c r="F43" s="3"/>
      <c r="G43" s="3">
        <v>1</v>
      </c>
      <c r="H43" s="3"/>
      <c r="I43" s="3" t="s">
        <v>77</v>
      </c>
      <c r="J43" s="3" t="s">
        <v>77</v>
      </c>
      <c r="K43" s="3"/>
      <c r="L43" s="6">
        <v>15</v>
      </c>
      <c r="M43" s="6">
        <f>L43*A43</f>
        <v>15</v>
      </c>
      <c r="N43" s="4"/>
      <c r="O43" s="4" t="str">
        <f t="shared" si="2"/>
        <v/>
      </c>
    </row>
    <row r="44" spans="1:16" ht="17" thickBot="1" x14ac:dyDescent="0.25">
      <c r="A44" s="18">
        <v>1</v>
      </c>
      <c r="B44" s="4" t="s">
        <v>97</v>
      </c>
      <c r="C44" s="3"/>
      <c r="D44" s="3"/>
      <c r="E44" s="3"/>
      <c r="F44" s="3"/>
      <c r="G44" s="3"/>
      <c r="H44" s="3"/>
      <c r="I44" s="3"/>
      <c r="J44" s="3"/>
      <c r="K44" s="3" t="s">
        <v>96</v>
      </c>
      <c r="L44" s="3">
        <v>61.65</v>
      </c>
      <c r="M44" s="6"/>
      <c r="N44" s="4" t="s">
        <v>98</v>
      </c>
    </row>
    <row r="45" spans="1:16" ht="17" thickBot="1" x14ac:dyDescent="0.25">
      <c r="A45" s="18"/>
      <c r="B45" s="4"/>
      <c r="C45" s="3"/>
      <c r="D45" s="3"/>
      <c r="E45" s="3"/>
      <c r="F45" s="23"/>
      <c r="G45" s="9"/>
      <c r="H45" s="9"/>
      <c r="I45" s="4"/>
      <c r="J45" s="33" t="s">
        <v>78</v>
      </c>
      <c r="K45" s="34"/>
      <c r="L45" s="1" t="s">
        <v>73</v>
      </c>
      <c r="M45" s="12">
        <f>SUM(M2:M44)</f>
        <v>77.557999999999993</v>
      </c>
      <c r="N45" s="11" t="s">
        <v>74</v>
      </c>
    </row>
  </sheetData>
  <autoFilter ref="A1:P45"/>
  <mergeCells count="1">
    <mergeCell ref="J45:K45"/>
  </mergeCells>
  <phoneticPr fontId="6" type="noConversion"/>
  <hyperlinks>
    <hyperlink ref="K3" r:id="rId1" display="478-1842-ND"/>
    <hyperlink ref="K7" r:id="rId2" display="445-5312-ND"/>
    <hyperlink ref="K8" r:id="rId3" display="399-4148-ND"/>
    <hyperlink ref="K13" r:id="rId4"/>
    <hyperlink ref="K17" r:id="rId5"/>
    <hyperlink ref="K25" r:id="rId6" display="10.0KXBK-ND"/>
    <hyperlink ref="K30" r:id="rId7"/>
    <hyperlink ref="K31" r:id="rId8"/>
    <hyperlink ref="K35" r:id="rId9"/>
    <hyperlink ref="K6" r:id="rId10" display="478-1910-ND"/>
    <hyperlink ref="J29" r:id="rId11" display="985-1047-1-ND"/>
  </hyperlinks>
  <pageMargins left="0.75000000000000011" right="0.75000000000000011" top="1" bottom="1" header="0.5" footer="0.5"/>
  <pageSetup paperSize="9" scale="34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Kit</vt:lpstr>
      <vt:lpstr>2 Channel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2015-12-18T20:40:46Z</cp:lastPrinted>
  <dcterms:created xsi:type="dcterms:W3CDTF">2014-08-24T22:56:25Z</dcterms:created>
  <dcterms:modified xsi:type="dcterms:W3CDTF">2017-05-07T23:16:43Z</dcterms:modified>
</cp:coreProperties>
</file>