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Pro/"/>
    </mc:Choice>
  </mc:AlternateContent>
  <bookViews>
    <workbookView xWindow="0" yWindow="460" windowWidth="25600" windowHeight="1460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N39" i="1"/>
  <c r="A40" i="1"/>
  <c r="A38" i="1"/>
  <c r="A37" i="1"/>
  <c r="A36" i="1"/>
  <c r="A28" i="1"/>
  <c r="S28" i="1"/>
  <c r="R28" i="1"/>
  <c r="Q28" i="1"/>
  <c r="O28" i="1"/>
  <c r="N28" i="1"/>
  <c r="A27" i="1"/>
  <c r="S27" i="1"/>
  <c r="R27" i="1"/>
  <c r="Q27" i="1"/>
  <c r="O27" i="1"/>
  <c r="N27" i="1"/>
  <c r="A26" i="1"/>
  <c r="S26" i="1"/>
  <c r="R26" i="1"/>
  <c r="Q26" i="1"/>
  <c r="O26" i="1"/>
  <c r="N26" i="1"/>
  <c r="A16" i="1"/>
  <c r="S16" i="1"/>
  <c r="R16" i="1"/>
  <c r="Q16" i="1"/>
  <c r="O16" i="1"/>
  <c r="N16" i="1"/>
  <c r="A17" i="1"/>
  <c r="N17" i="1"/>
  <c r="O17" i="1"/>
  <c r="Q17" i="1"/>
  <c r="R17" i="1"/>
  <c r="S17" i="1"/>
  <c r="A15" i="1"/>
  <c r="S15" i="1"/>
  <c r="R15" i="1"/>
  <c r="Q15" i="1"/>
  <c r="O15" i="1"/>
  <c r="N15" i="1"/>
  <c r="A13" i="1"/>
  <c r="S13" i="1"/>
  <c r="R13" i="1"/>
  <c r="Q13" i="1"/>
  <c r="O13" i="1"/>
  <c r="N13" i="1"/>
  <c r="A11" i="1"/>
  <c r="N11" i="1"/>
  <c r="O11" i="1"/>
  <c r="Q11" i="1"/>
  <c r="R11" i="1"/>
  <c r="S11" i="1"/>
  <c r="A4" i="1"/>
  <c r="S4" i="1"/>
  <c r="A5" i="1"/>
  <c r="S5" i="1"/>
  <c r="A6" i="1"/>
  <c r="S6" i="1"/>
  <c r="A7" i="1"/>
  <c r="S7" i="1"/>
  <c r="A8" i="1"/>
  <c r="S8" i="1"/>
  <c r="A9" i="1"/>
  <c r="S9" i="1"/>
  <c r="A10" i="1"/>
  <c r="S10" i="1"/>
  <c r="S12" i="1"/>
  <c r="A14" i="1"/>
  <c r="S14" i="1"/>
  <c r="A18" i="1"/>
  <c r="S18" i="1"/>
  <c r="S19" i="1"/>
  <c r="S20" i="1"/>
  <c r="S21" i="1"/>
  <c r="S22" i="1"/>
  <c r="S23" i="1"/>
  <c r="S24" i="1"/>
  <c r="S25" i="1"/>
  <c r="A29" i="1"/>
  <c r="S29" i="1"/>
  <c r="S30" i="1"/>
  <c r="S31" i="1"/>
  <c r="A32" i="1"/>
  <c r="S32" i="1"/>
  <c r="A33" i="1"/>
  <c r="S33" i="1"/>
  <c r="A34" i="1"/>
  <c r="S34" i="1"/>
  <c r="A35" i="1"/>
  <c r="S35" i="1"/>
  <c r="S36" i="1"/>
  <c r="S37" i="1"/>
  <c r="S38" i="1"/>
  <c r="S39" i="1"/>
  <c r="S40" i="1"/>
  <c r="S41" i="1"/>
  <c r="S42" i="1"/>
  <c r="S43" i="1"/>
  <c r="S44" i="1"/>
  <c r="S45" i="1"/>
  <c r="A3" i="1"/>
  <c r="S3" i="1"/>
  <c r="O3" i="1"/>
  <c r="O4" i="1"/>
  <c r="O5" i="1"/>
  <c r="O6" i="1"/>
  <c r="O7" i="1"/>
  <c r="O8" i="1"/>
  <c r="O9" i="1"/>
  <c r="O10" i="1"/>
  <c r="O14" i="1"/>
  <c r="O18" i="1"/>
  <c r="O45" i="1"/>
  <c r="O20" i="1"/>
  <c r="O48" i="1"/>
  <c r="O22" i="1"/>
  <c r="O24" i="1"/>
  <c r="O23" i="1"/>
  <c r="O29" i="1"/>
  <c r="O32" i="1"/>
  <c r="O33" i="1"/>
  <c r="O34" i="1"/>
  <c r="O35" i="1"/>
  <c r="O36" i="1"/>
  <c r="O37" i="1"/>
  <c r="O38" i="1"/>
  <c r="O39" i="1"/>
  <c r="O40" i="1"/>
  <c r="O43" i="1"/>
  <c r="O50" i="1"/>
  <c r="N3" i="1"/>
  <c r="N4" i="1"/>
  <c r="N5" i="1"/>
  <c r="N6" i="1"/>
  <c r="N7" i="1"/>
  <c r="N8" i="1"/>
  <c r="N9" i="1"/>
  <c r="N10" i="1"/>
  <c r="N14" i="1"/>
  <c r="N18" i="1"/>
  <c r="N20" i="1"/>
  <c r="N22" i="1"/>
  <c r="N23" i="1"/>
  <c r="N24" i="1"/>
  <c r="N29" i="1"/>
  <c r="N32" i="1"/>
  <c r="N33" i="1"/>
  <c r="N34" i="1"/>
  <c r="N35" i="1"/>
  <c r="N36" i="1"/>
  <c r="N37" i="1"/>
  <c r="N38" i="1"/>
  <c r="N40" i="1"/>
  <c r="N43" i="1"/>
  <c r="N45" i="1"/>
  <c r="N48" i="1"/>
  <c r="N50" i="1"/>
  <c r="R18" i="1"/>
  <c r="R14" i="1"/>
  <c r="R4" i="1"/>
  <c r="R5" i="1"/>
  <c r="R6" i="1"/>
  <c r="R7" i="1"/>
  <c r="R8" i="1"/>
  <c r="R9" i="1"/>
  <c r="R10" i="1"/>
  <c r="R3" i="1"/>
  <c r="R43" i="1"/>
  <c r="R33" i="1"/>
  <c r="R34" i="1"/>
  <c r="R35" i="1"/>
  <c r="R36" i="1"/>
  <c r="R37" i="1"/>
  <c r="R38" i="1"/>
  <c r="R39" i="1"/>
  <c r="R40" i="1"/>
  <c r="R32" i="1"/>
  <c r="R22" i="1"/>
  <c r="R19" i="1"/>
  <c r="R20" i="1"/>
  <c r="R21" i="1"/>
  <c r="R23" i="1"/>
  <c r="R24" i="1"/>
  <c r="R25" i="1"/>
  <c r="R29" i="1"/>
  <c r="R2" i="1"/>
  <c r="Q3" i="1"/>
  <c r="Q4" i="1"/>
  <c r="Q5" i="1"/>
  <c r="Q6" i="1"/>
  <c r="Q7" i="1"/>
  <c r="Q8" i="1"/>
  <c r="Q9" i="1"/>
  <c r="Q10" i="1"/>
  <c r="Q12" i="1"/>
  <c r="Q14" i="1"/>
  <c r="Q18" i="1"/>
  <c r="Q19" i="1"/>
  <c r="Q20" i="1"/>
  <c r="Q21" i="1"/>
  <c r="Q22" i="1"/>
  <c r="Q23" i="1"/>
  <c r="Q24" i="1"/>
  <c r="Q25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2" i="1"/>
</calcChain>
</file>

<file path=xl/sharedStrings.xml><?xml version="1.0" encoding="utf-8"?>
<sst xmlns="http://schemas.openxmlformats.org/spreadsheetml/2006/main" count="312" uniqueCount="256">
  <si>
    <t>Value</t>
  </si>
  <si>
    <t>Information</t>
  </si>
  <si>
    <t>Manufacturer</t>
  </si>
  <si>
    <t>Model#</t>
  </si>
  <si>
    <t>Digikey P/N</t>
  </si>
  <si>
    <t>Note</t>
  </si>
  <si>
    <t>10uF</t>
  </si>
  <si>
    <t>0.22uF</t>
  </si>
  <si>
    <t>X7R</t>
  </si>
  <si>
    <t>Kemet</t>
  </si>
  <si>
    <t>0.1uF / 100nF</t>
  </si>
  <si>
    <t>47uF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</si>
  <si>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</si>
  <si>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</si>
  <si>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</si>
  <si>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</si>
  <si>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</si>
  <si>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</si>
  <si>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</si>
  <si>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</si>
  <si>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</si>
  <si>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</si>
  <si>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</si>
  <si>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</si>
  <si>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</si>
  <si>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</si>
  <si>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</si>
  <si>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</si>
  <si>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</si>
  <si>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</si>
  <si>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10k</t>
  </si>
  <si>
    <t>Yageo</t>
  </si>
  <si>
    <t>1k</t>
  </si>
  <si>
    <t>100k</t>
  </si>
  <si>
    <t>Freescale Semiconductor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</si>
  <si>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</si>
  <si>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</si>
  <si>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</si>
  <si>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</si>
  <si>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</si>
  <si>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</si>
  <si>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</si>
  <si>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</si>
  <si>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LED1,2,3,4,5,6,7,8</t>
  </si>
  <si>
    <t>MPX4250AP-ND</t>
  </si>
  <si>
    <t>6-SIP</t>
  </si>
  <si>
    <t>SENSOR ABS PRESS 36.3 PSI MAX</t>
  </si>
  <si>
    <t>MPX4250A</t>
  </si>
  <si>
    <t>C19</t>
  </si>
  <si>
    <t>C18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</si>
  <si>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</si>
  <si>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</si>
  <si>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</si>
  <si>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</si>
  <si>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</si>
  <si>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</si>
  <si>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</si>
  <si>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S1012EC-40-ND</t>
  </si>
  <si>
    <t>PREC040SAAN-RC</t>
  </si>
  <si>
    <t>Sullins Connector Solutions</t>
  </si>
  <si>
    <t>CONN HEADER .100" SNGL STR 40POS</t>
  </si>
  <si>
    <t>Jumpers for male pins</t>
  </si>
  <si>
    <t>4.7nF</t>
  </si>
  <si>
    <t>40 POS 0.100 Pin Header</t>
  </si>
  <si>
    <t>1-Bar MAP sensor</t>
  </si>
  <si>
    <t>General Description</t>
  </si>
  <si>
    <t>1N5818-TP Schottky</t>
  </si>
  <si>
    <t>IC1,2</t>
  </si>
  <si>
    <t>Included</t>
  </si>
  <si>
    <t>TE Connectivity</t>
  </si>
  <si>
    <t>Digikey Order</t>
  </si>
  <si>
    <t>Y</t>
  </si>
  <si>
    <t>N</t>
  </si>
  <si>
    <t>QTY Full</t>
  </si>
  <si>
    <t>HM975-ND</t>
  </si>
  <si>
    <t>1455N1202</t>
  </si>
  <si>
    <t>Hammand Manufacturing</t>
  </si>
  <si>
    <t>Case</t>
  </si>
  <si>
    <t>Speeduino v0.4</t>
  </si>
  <si>
    <t>Mouser P/N</t>
  </si>
  <si>
    <t>Digikey Price (USD)</t>
  </si>
  <si>
    <t>Mouser Price (USD)</t>
  </si>
  <si>
    <t>MPX4250AP</t>
  </si>
  <si>
    <t>841-MPX4250AP</t>
  </si>
  <si>
    <t>833-1N5818-TP</t>
  </si>
  <si>
    <t>667-ERZ-V14D220</t>
  </si>
  <si>
    <t>517-9691020000DA</t>
  </si>
  <si>
    <t>969102-0000-DA</t>
  </si>
  <si>
    <t>546-1455N1202</t>
  </si>
  <si>
    <t>Mouser price is crazy</t>
  </si>
  <si>
    <t>863-1N5919BRLG</t>
  </si>
  <si>
    <t>Board Reference</t>
  </si>
  <si>
    <t>CTM Digikey</t>
  </si>
  <si>
    <t>CTM Mouser</t>
  </si>
  <si>
    <t>Digikey import</t>
  </si>
  <si>
    <t>Mouser Import</t>
  </si>
  <si>
    <t>CL21B224KOCNNNC</t>
  </si>
  <si>
    <t>1276-1284-1-ND</t>
  </si>
  <si>
    <t>Samsung</t>
  </si>
  <si>
    <t>CL21 Series 0.22 uF 16 V ±10 % Tolerance X7R SMT Multilayer Ceramic Capacitor</t>
  </si>
  <si>
    <t>Description</t>
  </si>
  <si>
    <t>C11</t>
  </si>
  <si>
    <t>311-1133-1-ND</t>
  </si>
  <si>
    <t>CC0805KRX7R9BB472</t>
  </si>
  <si>
    <t>0805 4.7 nF 50 V ±10 % Tolerance X7R SMT Multilayer Ceramic Capacitor</t>
  </si>
  <si>
    <t>0805 1 uF 16 V ±10 % Tolerance X7R SMT Multilayer Ceramic Capacitor</t>
  </si>
  <si>
    <t>CC0805KKX7R7BB105</t>
  </si>
  <si>
    <t>311-1365-1-ND</t>
  </si>
  <si>
    <t xml:space="preserve"> 603-CC805KKX7R7BB105</t>
  </si>
  <si>
    <t>C1206C104K5RAC7867</t>
  </si>
  <si>
    <t>399-1249-1-ND</t>
  </si>
  <si>
    <t>80-C1206104K5RAC7867</t>
  </si>
  <si>
    <t>CAP CER 0.1UF 50V X7R 1206</t>
  </si>
  <si>
    <t>0.1uF</t>
  </si>
  <si>
    <t>TAJB476K006RNJ</t>
  </si>
  <si>
    <t>478-1692-1-ND</t>
  </si>
  <si>
    <t>581-TAJB476K006R</t>
  </si>
  <si>
    <t>Cap Tant Solid 47uF 6.3V B CASE 10% (3.5 X 2.8 X 1.9mm) SMD 3528-21</t>
  </si>
  <si>
    <t>AVX</t>
  </si>
  <si>
    <t>Tant</t>
  </si>
  <si>
    <t>T491D106K050AT</t>
  </si>
  <si>
    <t>399-8361-1-ND</t>
  </si>
  <si>
    <t>80-T491D106K050</t>
  </si>
  <si>
    <t>Cap Tant Solid 10uF 50V D CASE 10% (7.3 X 4.3 X 2.8mm) SMD 7343-31 0.8 Ohm</t>
  </si>
  <si>
    <t>CC0805KRX7R9BB471</t>
  </si>
  <si>
    <t>311-1124-1-ND</t>
  </si>
  <si>
    <t>603-CC805KRX7R9BB471</t>
  </si>
  <si>
    <t>Ceramic Capacitor, CC Series, 470 pF, - 10%, X7R, 50 V, 0805 [2012 Metric]</t>
  </si>
  <si>
    <t>470pF</t>
  </si>
  <si>
    <t>CC0805KRX7R9BB103</t>
  </si>
  <si>
    <t>311-1136-1-ND</t>
  </si>
  <si>
    <t>603-CC805KRX7R9BB103</t>
  </si>
  <si>
    <t>0805 10 nF 50 V ±10 % Tolerance X7R SMT Multilayer Ceramic Capacitor</t>
  </si>
  <si>
    <t>10nF</t>
  </si>
  <si>
    <t>C21</t>
  </si>
  <si>
    <t>603-CC805KRX7R9BB472</t>
  </si>
  <si>
    <t>VJ0805V224ZXXCW1BC</t>
  </si>
  <si>
    <t>MM3Z5V1ST1G</t>
  </si>
  <si>
    <t>300 mW 10 mA 5.1 V SMT Zener Voltage Regulator - SOD-323</t>
  </si>
  <si>
    <t>5.6V Zener</t>
  </si>
  <si>
    <t>5.1V Zener</t>
  </si>
  <si>
    <t>SOD-323</t>
  </si>
  <si>
    <t>863-MM3Z5V1ST1G</t>
  </si>
  <si>
    <t>MM3Z5V1ST1GOSCT-ND</t>
  </si>
  <si>
    <t>1N4448WX-TP</t>
  </si>
  <si>
    <t>1N4448WXTPMSCT-ND</t>
  </si>
  <si>
    <t>833-1N4448WX-TP</t>
  </si>
  <si>
    <t>MCC</t>
  </si>
  <si>
    <t>DIODE GEN PURP 75V 250MA SOD323</t>
  </si>
  <si>
    <t>D5</t>
  </si>
  <si>
    <t>D6</t>
  </si>
  <si>
    <t>B0540WS-7</t>
  </si>
  <si>
    <t>B0540WSDICT-ND</t>
  </si>
  <si>
    <t>621-B0540WS-7</t>
  </si>
  <si>
    <t>Diodes Inc</t>
  </si>
  <si>
    <t>DIODE SCHOTTKY 40V 500MA SOD323</t>
  </si>
  <si>
    <t>Schottky</t>
  </si>
  <si>
    <t>LH R974-LP-1</t>
  </si>
  <si>
    <t>475-1415-1-ND</t>
  </si>
  <si>
    <t xml:space="preserve"> 720-LHR974-LP-1</t>
  </si>
  <si>
    <t>Osram opto</t>
  </si>
  <si>
    <t>LED RED DIFFUSED 0805 SMD</t>
  </si>
  <si>
    <t>174917-7-ND</t>
  </si>
  <si>
    <t>571-174917-7</t>
  </si>
  <si>
    <t>174917-7</t>
  </si>
  <si>
    <t>Part 30</t>
  </si>
  <si>
    <t>Automotive Connectors HYBRID 48P CAP ASSY</t>
  </si>
  <si>
    <t>Denso-48</t>
  </si>
  <si>
    <t>TC4424AVOA</t>
  </si>
  <si>
    <t>579-TC4424AVOA</t>
  </si>
  <si>
    <t xml:space="preserve"> TC4424AVOA-ND</t>
  </si>
  <si>
    <t>Microchip</t>
  </si>
  <si>
    <t>Gate Drivers 3A Dual MOSFET Drvr</t>
  </si>
  <si>
    <t>3A</t>
  </si>
  <si>
    <t>IC3,4,5</t>
  </si>
  <si>
    <t>VNLD5090-E</t>
  </si>
  <si>
    <t>VNLD5090-E-ND</t>
  </si>
  <si>
    <t>511-VNLD5090-E</t>
  </si>
  <si>
    <t>STMicro</t>
  </si>
  <si>
    <t>Gate Drivers OMNIFET III fully protect lo-side drvr</t>
  </si>
  <si>
    <t>13A</t>
  </si>
  <si>
    <t>So-8</t>
  </si>
  <si>
    <t>IC6</t>
  </si>
  <si>
    <t>SP720ABTG</t>
  </si>
  <si>
    <t>F3162CT-ND</t>
  </si>
  <si>
    <t>576-SP720ABTG</t>
  </si>
  <si>
    <t>Littelfuse</t>
  </si>
  <si>
    <t>TVS Diode Arrays 30V 1A 3pF 14 Input</t>
  </si>
  <si>
    <t>SOIC-16</t>
  </si>
  <si>
    <t>IC7</t>
  </si>
  <si>
    <t>MC33814</t>
  </si>
  <si>
    <t>MC33814AE-ND</t>
  </si>
  <si>
    <t>NXP</t>
  </si>
  <si>
    <t>Gate Drivers 2 CYL SM ENG CONTROL IC</t>
  </si>
  <si>
    <t>QFP-48</t>
  </si>
  <si>
    <t>RT0805BRD072K49L</t>
  </si>
  <si>
    <t>YAG1854CT-ND</t>
  </si>
  <si>
    <t>603-RT0805BRD072K49L</t>
  </si>
  <si>
    <t>RES SMD 2.49K OHM 0.1% 1/8W 0805</t>
  </si>
  <si>
    <t>2.49k</t>
  </si>
  <si>
    <t>0805</t>
  </si>
  <si>
    <t>R2,4,5,8,9,38</t>
  </si>
  <si>
    <t>P470CCT-ND</t>
  </si>
  <si>
    <t>ERJ-6ENF4700V</t>
  </si>
  <si>
    <t>667-ERJ-6ENF4700V</t>
  </si>
  <si>
    <t xml:space="preserve">RES SMD 470 OHM 1% 1/8W 0805 </t>
  </si>
  <si>
    <t>R6,14,15,16,17,22,23,24,25,36,37,40,42,46</t>
  </si>
  <si>
    <t>RC0805FR-071KL</t>
  </si>
  <si>
    <t>311-1.00KCRCT-ND</t>
  </si>
  <si>
    <t>603-RC0805FR-071KL</t>
  </si>
  <si>
    <t>RES SMD 1K OHM 1% 1/8W 0805</t>
  </si>
  <si>
    <t>RC0805FR-073K9L</t>
  </si>
  <si>
    <t>311-3.90KCRCT-ND</t>
  </si>
  <si>
    <t>603-RC0805FR-073K9L</t>
  </si>
  <si>
    <t>RES SMD 3.9K OHM 1% 1/8W 0805</t>
  </si>
  <si>
    <t>3.9k</t>
  </si>
  <si>
    <t>R10,11,12,13,26,27,28,29</t>
  </si>
  <si>
    <t>311-2.40KCRCT-ND</t>
  </si>
  <si>
    <t>603-RC0805FR-072K4L</t>
  </si>
  <si>
    <t>RC0805FR-072K4L</t>
  </si>
  <si>
    <t>RES SMD 2.4K OHM 1% 1/8W 0805</t>
  </si>
  <si>
    <t>2.4k</t>
  </si>
  <si>
    <t>R18,19,20,21,30,31,32,33,41,43</t>
  </si>
  <si>
    <t>RC0805FR-07100KL</t>
  </si>
  <si>
    <t>311-100KCRCT-ND</t>
  </si>
  <si>
    <t>603-RC0805FR-07100KL</t>
  </si>
  <si>
    <t>RES SMD 100K OHM 1% 1/8W 0805</t>
  </si>
  <si>
    <t>R34,35</t>
  </si>
  <si>
    <t>RC0805FR-07220RL</t>
  </si>
  <si>
    <t>311-220CRCT-ND</t>
  </si>
  <si>
    <t>603-RC0805FR-07220RL</t>
  </si>
  <si>
    <t>RES SMD 220 OHM 1% 1/8W 0805</t>
  </si>
  <si>
    <t>R39</t>
  </si>
  <si>
    <t>R44,45</t>
  </si>
  <si>
    <t>RC0805FR-0710RL</t>
  </si>
  <si>
    <t>311-10.0CRCT-ND</t>
  </si>
  <si>
    <t>603-RC0805FR-0710RL</t>
  </si>
  <si>
    <t>RES SMD 10 OHM 1% 1/8W 0805</t>
  </si>
  <si>
    <t>RC0805JR-0710KL</t>
  </si>
  <si>
    <t>311-10KARCT-ND</t>
  </si>
  <si>
    <t>603-RC0805JR-0710KL</t>
  </si>
  <si>
    <t>RES SMD 10K OHM 5% 1/8W 0805</t>
  </si>
  <si>
    <t>855-M20-9774046</t>
  </si>
  <si>
    <t>C1,C3,C5,C7,C9,C22,C23</t>
  </si>
  <si>
    <t>C2,C4,C6,C8,C10</t>
  </si>
  <si>
    <t>C12,C20</t>
  </si>
  <si>
    <t>C13,C14,C17</t>
  </si>
  <si>
    <t>C15,C16</t>
  </si>
  <si>
    <t>U2,U6</t>
  </si>
  <si>
    <t>U8,U9</t>
  </si>
  <si>
    <t>D1,D2,D3,D4</t>
  </si>
  <si>
    <t>CAP CER 0.1UF 50V X7R 0805</t>
  </si>
  <si>
    <t>CC0805KRX7R9BB104</t>
  </si>
  <si>
    <t>311-1140-1-ND</t>
  </si>
  <si>
    <t>603-CC805KRX7R9BB104</t>
  </si>
  <si>
    <t>841-MC33814AE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</si>
</sst>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us/en/products/1N5818-TP/1N5818-TPCT-ND/950587" TargetMode="External"/><Relationship Id="rId4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ERZ-V14D220/P7307-ND/227567" TargetMode="External"/><Relationship Id="rId2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0"/>
  <sheetViews>
    <sheetView tabSelected="1" topLeftCell="E1" zoomScale="95" workbookViewId="0">
      <selection activeCell="K11" sqref="K11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66.83203125" customWidth="1"/>
    <col min="7" max="7" width="32" customWidth="1"/>
    <col min="9" max="9" width="21.5" customWidth="1"/>
    <col min="10" max="11" width="28" customWidth="1"/>
    <col min="16" max="16" width="47.83203125" customWidth="1"/>
    <col min="17" max="17" width="27.33203125" customWidth="1"/>
    <col min="18" max="18" width="28" customWidth="1"/>
    <col min="19" max="19" width="22.33203125" customWidth="1"/>
  </cols>
  <sheetData>
    <row r="1" spans="1:19" ht="27" thickBot="1" x14ac:dyDescent="0.25">
      <c r="A1" s="18" t="s">
        <v>73</v>
      </c>
      <c r="B1" s="1" t="s">
        <v>91</v>
      </c>
      <c r="C1" s="1" t="s">
        <v>0</v>
      </c>
      <c r="D1" s="1" t="s">
        <v>100</v>
      </c>
      <c r="E1" s="1" t="s">
        <v>1</v>
      </c>
      <c r="F1" s="1" t="s">
        <v>68</v>
      </c>
      <c r="G1" s="1" t="s">
        <v>2</v>
      </c>
      <c r="H1" s="1" t="s">
        <v>70</v>
      </c>
      <c r="I1" s="1" t="s">
        <v>3</v>
      </c>
      <c r="J1" s="1" t="s">
        <v>4</v>
      </c>
      <c r="K1" s="1" t="s">
        <v>79</v>
      </c>
      <c r="L1" s="1" t="s">
        <v>80</v>
      </c>
      <c r="M1" s="1" t="s">
        <v>81</v>
      </c>
      <c r="N1" s="1" t="s">
        <v>92</v>
      </c>
      <c r="O1" s="1" t="s">
        <v>93</v>
      </c>
      <c r="P1" s="1" t="s">
        <v>5</v>
      </c>
      <c r="Q1" s="15" t="s">
        <v>94</v>
      </c>
      <c r="R1" s="15" t="s">
        <v>65</v>
      </c>
      <c r="S1" s="15" t="s">
        <v>95</v>
      </c>
    </row>
    <row r="2" spans="1:19" ht="17" thickBot="1" x14ac:dyDescent="0.25">
      <c r="A2" s="19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 t="str">
        <f t="shared" ref="Q2:Q48" si="0">IF(NOT(J2=""),A2&amp;","&amp;J2,"")</f>
        <v/>
      </c>
      <c r="R2" t="str">
        <f>A2&amp;"x "&amp;C2</f>
        <v xml:space="preserve">x </v>
      </c>
    </row>
    <row r="3" spans="1:19" ht="17" thickBot="1" x14ac:dyDescent="0.25">
      <c r="A3" s="21">
        <f>LEN(B3)-LEN(SUBSTITUTE(B3,",",""))+1</f>
        <v>7</v>
      </c>
      <c r="B3" s="4" t="s">
        <v>243</v>
      </c>
      <c r="C3" s="3" t="s">
        <v>10</v>
      </c>
      <c r="D3" s="3" t="s">
        <v>251</v>
      </c>
      <c r="E3" s="3" t="s">
        <v>8</v>
      </c>
      <c r="F3" s="3"/>
      <c r="G3" s="3" t="s">
        <v>31</v>
      </c>
      <c r="H3" s="3" t="s">
        <v>71</v>
      </c>
      <c r="I3" s="3" t="s">
        <v>252</v>
      </c>
      <c r="J3" s="2" t="s">
        <v>253</v>
      </c>
      <c r="K3" s="2" t="s">
        <v>254</v>
      </c>
      <c r="L3" s="5">
        <v>0.1</v>
      </c>
      <c r="M3" s="5">
        <v>0.1</v>
      </c>
      <c r="N3" s="6">
        <f t="shared" ref="N3:N11" si="1">L3*A3</f>
        <v>0.70000000000000007</v>
      </c>
      <c r="O3" s="6">
        <f t="shared" ref="O3:O11" si="2">M3*A3</f>
        <v>0.70000000000000007</v>
      </c>
      <c r="P3" s="4"/>
      <c r="Q3" s="4" t="str">
        <f t="shared" si="0"/>
        <v>7,311-1140-1-ND</v>
      </c>
      <c r="R3" t="str">
        <f t="shared" ref="R3:R11" si="3">"Capacitor - " &amp;A3&amp;"x "&amp;C3</f>
        <v>Capacitor - 7x 0.1uF / 100nF</v>
      </c>
      <c r="S3" t="str">
        <f t="shared" ref="S3:S45" si="4">IF(NOT(K3=""),K3&amp;"|"&amp;A3,"")</f>
        <v>603-CC805KRX7R9BB104|7</v>
      </c>
    </row>
    <row r="4" spans="1:19" ht="17" thickBot="1" x14ac:dyDescent="0.25">
      <c r="A4" s="21">
        <f>LEN(B4)-LEN(SUBSTITUTE(B4,",",""))+1</f>
        <v>5</v>
      </c>
      <c r="B4" s="4" t="s">
        <v>244</v>
      </c>
      <c r="C4" s="3" t="s">
        <v>7</v>
      </c>
      <c r="D4" s="2" t="s">
        <v>99</v>
      </c>
      <c r="E4" s="3" t="s">
        <v>8</v>
      </c>
      <c r="F4" s="3"/>
      <c r="G4" s="3" t="s">
        <v>98</v>
      </c>
      <c r="H4" s="3" t="s">
        <v>71</v>
      </c>
      <c r="I4" s="3" t="s">
        <v>96</v>
      </c>
      <c r="J4" s="2" t="s">
        <v>97</v>
      </c>
      <c r="K4" s="2" t="s">
        <v>136</v>
      </c>
      <c r="L4" s="5">
        <v>0.12</v>
      </c>
      <c r="M4" s="5">
        <v>0.1</v>
      </c>
      <c r="N4" s="6">
        <f t="shared" si="1"/>
        <v>0.6</v>
      </c>
      <c r="O4" s="6">
        <f t="shared" si="2"/>
        <v>0.5</v>
      </c>
      <c r="P4" s="4"/>
      <c r="Q4" s="4" t="str">
        <f t="shared" si="0"/>
        <v>5,1276-1284-1-ND</v>
      </c>
      <c r="R4" t="str">
        <f t="shared" si="3"/>
        <v>Capacitor - 5x 0.22uF</v>
      </c>
      <c r="S4" t="str">
        <f t="shared" si="4"/>
        <v>VJ0805V224ZXXCW1BC|5</v>
      </c>
    </row>
    <row r="5" spans="1:19" ht="17" thickBot="1" x14ac:dyDescent="0.25">
      <c r="A5" s="21">
        <f>LEN(B5)-LEN(SUBSTITUTE(B5,",",""))+1</f>
        <v>1</v>
      </c>
      <c r="B5" s="4" t="s">
        <v>101</v>
      </c>
      <c r="C5" s="3" t="s">
        <v>62</v>
      </c>
      <c r="D5" s="3" t="s">
        <v>104</v>
      </c>
      <c r="E5" s="3" t="s">
        <v>8</v>
      </c>
      <c r="F5" s="3"/>
      <c r="G5" s="3" t="s">
        <v>31</v>
      </c>
      <c r="H5" s="3" t="s">
        <v>71</v>
      </c>
      <c r="I5" s="3" t="s">
        <v>103</v>
      </c>
      <c r="J5" s="2" t="s">
        <v>102</v>
      </c>
      <c r="K5" s="2" t="s">
        <v>135</v>
      </c>
      <c r="L5" s="5">
        <v>0.1</v>
      </c>
      <c r="M5" s="5">
        <v>0.1</v>
      </c>
      <c r="N5" s="6">
        <f t="shared" si="1"/>
        <v>0.1</v>
      </c>
      <c r="O5" s="6">
        <f t="shared" si="2"/>
        <v>0.1</v>
      </c>
      <c r="P5" s="4"/>
      <c r="Q5" s="4" t="str">
        <f t="shared" si="0"/>
        <v>1,311-1133-1-ND</v>
      </c>
      <c r="R5" t="str">
        <f t="shared" si="3"/>
        <v>Capacitor - 1x 4.7nF</v>
      </c>
      <c r="S5" t="str">
        <f t="shared" si="4"/>
        <v>603-CC805KRX7R9BB472|1</v>
      </c>
    </row>
    <row r="6" spans="1:19" ht="17" thickBot="1" x14ac:dyDescent="0.25">
      <c r="A6" s="21">
        <f>LEN(B6)-LEN(SUBSTITUTE(B6,",",""))+1</f>
        <v>2</v>
      </c>
      <c r="B6" s="4" t="s">
        <v>245</v>
      </c>
      <c r="C6" s="3" t="s">
        <v>12</v>
      </c>
      <c r="D6" s="3" t="s">
        <v>105</v>
      </c>
      <c r="E6" s="3" t="s">
        <v>8</v>
      </c>
      <c r="F6" s="3"/>
      <c r="G6" s="3" t="s">
        <v>31</v>
      </c>
      <c r="H6" s="3" t="s">
        <v>71</v>
      </c>
      <c r="I6" s="3" t="s">
        <v>106</v>
      </c>
      <c r="J6" s="2" t="s">
        <v>107</v>
      </c>
      <c r="K6" s="2" t="s">
        <v>108</v>
      </c>
      <c r="L6" s="5">
        <v>0.1</v>
      </c>
      <c r="M6" s="5">
        <v>0.1</v>
      </c>
      <c r="N6" s="6">
        <f t="shared" si="1"/>
        <v>0.2</v>
      </c>
      <c r="O6" s="6">
        <f t="shared" si="2"/>
        <v>0.2</v>
      </c>
      <c r="P6" s="4"/>
      <c r="Q6" s="4" t="str">
        <f t="shared" si="0"/>
        <v>2,311-1365-1-ND</v>
      </c>
      <c r="R6" t="str">
        <f t="shared" si="3"/>
        <v>Capacitor - 2x 1uF</v>
      </c>
      <c r="S6" t="str">
        <f t="shared" si="4"/>
        <v xml:space="preserve"> 603-CC805KKX7R7BB105|2</v>
      </c>
    </row>
    <row r="7" spans="1:19" ht="17" thickBot="1" x14ac:dyDescent="0.25">
      <c r="A7" s="21">
        <f t="shared" ref="A7:A9" si="5">LEN(B7)-LEN(SUBSTITUTE(B7,",",""))+1</f>
        <v>3</v>
      </c>
      <c r="B7" s="4" t="s">
        <v>246</v>
      </c>
      <c r="C7" s="3" t="s">
        <v>113</v>
      </c>
      <c r="D7" s="2" t="s">
        <v>112</v>
      </c>
      <c r="E7" s="3" t="s">
        <v>8</v>
      </c>
      <c r="F7" s="3"/>
      <c r="G7" s="3" t="s">
        <v>9</v>
      </c>
      <c r="H7" s="3" t="s">
        <v>71</v>
      </c>
      <c r="I7" s="3" t="s">
        <v>109</v>
      </c>
      <c r="J7" s="2" t="s">
        <v>110</v>
      </c>
      <c r="K7" s="2" t="s">
        <v>111</v>
      </c>
      <c r="L7" s="5">
        <v>0.1</v>
      </c>
      <c r="M7" s="5">
        <v>0.1</v>
      </c>
      <c r="N7" s="6">
        <f t="shared" si="1"/>
        <v>0.30000000000000004</v>
      </c>
      <c r="O7" s="6">
        <f t="shared" si="2"/>
        <v>0.30000000000000004</v>
      </c>
      <c r="P7" s="4"/>
      <c r="Q7" s="4" t="str">
        <f t="shared" si="0"/>
        <v>3,399-1249-1-ND</v>
      </c>
      <c r="R7" t="str">
        <f t="shared" si="3"/>
        <v>Capacitor - 3x 0.1uF</v>
      </c>
      <c r="S7" t="str">
        <f t="shared" si="4"/>
        <v>80-C1206104K5RAC7867|3</v>
      </c>
    </row>
    <row r="8" spans="1:19" ht="17" thickBot="1" x14ac:dyDescent="0.25">
      <c r="A8" s="21">
        <f t="shared" si="5"/>
        <v>2</v>
      </c>
      <c r="B8" s="4" t="s">
        <v>247</v>
      </c>
      <c r="C8" s="3" t="s">
        <v>11</v>
      </c>
      <c r="D8" s="2" t="s">
        <v>117</v>
      </c>
      <c r="E8" s="3" t="s">
        <v>119</v>
      </c>
      <c r="F8" s="3"/>
      <c r="G8" s="3" t="s">
        <v>118</v>
      </c>
      <c r="H8" s="3" t="s">
        <v>71</v>
      </c>
      <c r="I8" s="3" t="s">
        <v>114</v>
      </c>
      <c r="J8" s="2" t="s">
        <v>115</v>
      </c>
      <c r="K8" s="2" t="s">
        <v>116</v>
      </c>
      <c r="L8" s="5">
        <v>0.54</v>
      </c>
      <c r="M8" s="5">
        <v>0.47</v>
      </c>
      <c r="N8" s="6">
        <f t="shared" si="1"/>
        <v>1.08</v>
      </c>
      <c r="O8" s="6">
        <f t="shared" si="2"/>
        <v>0.94</v>
      </c>
      <c r="P8" s="4"/>
      <c r="Q8" s="4" t="str">
        <f t="shared" si="0"/>
        <v>2,478-1692-1-ND</v>
      </c>
      <c r="R8" t="str">
        <f t="shared" si="3"/>
        <v>Capacitor - 2x 47uF</v>
      </c>
      <c r="S8" t="str">
        <f t="shared" si="4"/>
        <v>581-TAJB476K006R|2</v>
      </c>
    </row>
    <row r="9" spans="1:19" ht="17" thickBot="1" x14ac:dyDescent="0.25">
      <c r="A9" s="21">
        <f t="shared" si="5"/>
        <v>1</v>
      </c>
      <c r="B9" s="4" t="s">
        <v>49</v>
      </c>
      <c r="C9" s="3" t="s">
        <v>6</v>
      </c>
      <c r="D9" s="3" t="s">
        <v>123</v>
      </c>
      <c r="E9" s="3" t="s">
        <v>119</v>
      </c>
      <c r="F9" s="3"/>
      <c r="G9" s="3" t="s">
        <v>9</v>
      </c>
      <c r="H9" s="3" t="s">
        <v>71</v>
      </c>
      <c r="I9" s="3" t="s">
        <v>120</v>
      </c>
      <c r="J9" s="2" t="s">
        <v>121</v>
      </c>
      <c r="K9" s="2" t="s">
        <v>122</v>
      </c>
      <c r="L9" s="5">
        <v>2.21</v>
      </c>
      <c r="M9" s="5">
        <v>2.21</v>
      </c>
      <c r="N9" s="6">
        <f t="shared" si="1"/>
        <v>2.21</v>
      </c>
      <c r="O9" s="6">
        <f t="shared" si="2"/>
        <v>2.21</v>
      </c>
      <c r="P9" s="4"/>
      <c r="Q9" s="4" t="str">
        <f t="shared" si="0"/>
        <v>1,399-8361-1-ND</v>
      </c>
      <c r="R9" t="str">
        <f t="shared" si="3"/>
        <v>Capacitor - 1x 10uF</v>
      </c>
      <c r="S9" t="str">
        <f t="shared" si="4"/>
        <v>80-T491D106K050|1</v>
      </c>
    </row>
    <row r="10" spans="1:19" ht="17" thickBot="1" x14ac:dyDescent="0.25">
      <c r="A10" s="21">
        <f>LEN(B10)-LEN(SUBSTITUTE(B10,",",""))+1</f>
        <v>1</v>
      </c>
      <c r="B10" s="4" t="s">
        <v>48</v>
      </c>
      <c r="C10" s="3" t="s">
        <v>128</v>
      </c>
      <c r="D10" s="3" t="s">
        <v>127</v>
      </c>
      <c r="E10" s="3" t="s">
        <v>8</v>
      </c>
      <c r="F10" s="3"/>
      <c r="G10" s="3" t="s">
        <v>31</v>
      </c>
      <c r="H10" s="3" t="s">
        <v>71</v>
      </c>
      <c r="I10" s="3" t="s">
        <v>124</v>
      </c>
      <c r="J10" s="2" t="s">
        <v>125</v>
      </c>
      <c r="K10" s="2" t="s">
        <v>126</v>
      </c>
      <c r="L10" s="5">
        <v>0.1</v>
      </c>
      <c r="M10" s="5">
        <v>0.1</v>
      </c>
      <c r="N10" s="6">
        <f t="shared" si="1"/>
        <v>0.1</v>
      </c>
      <c r="O10" s="6">
        <f t="shared" si="2"/>
        <v>0.1</v>
      </c>
      <c r="P10" s="4"/>
      <c r="Q10" s="4" t="str">
        <f t="shared" si="0"/>
        <v>1,311-1124-1-ND</v>
      </c>
      <c r="R10" t="str">
        <f t="shared" si="3"/>
        <v>Capacitor - 1x 470pF</v>
      </c>
      <c r="S10" t="str">
        <f t="shared" si="4"/>
        <v>603-CC805KRX7R9BB471|1</v>
      </c>
    </row>
    <row r="11" spans="1:19" ht="17" thickBot="1" x14ac:dyDescent="0.25">
      <c r="A11" s="21">
        <f>LEN(B11)-LEN(SUBSTITUTE(B11,",",""))+1</f>
        <v>1</v>
      </c>
      <c r="B11" s="4" t="s">
        <v>134</v>
      </c>
      <c r="C11" s="3" t="s">
        <v>133</v>
      </c>
      <c r="D11" s="3" t="s">
        <v>132</v>
      </c>
      <c r="E11" s="3" t="s">
        <v>8</v>
      </c>
      <c r="F11" s="3"/>
      <c r="G11" s="3" t="s">
        <v>31</v>
      </c>
      <c r="H11" s="3" t="s">
        <v>71</v>
      </c>
      <c r="I11" s="3" t="s">
        <v>129</v>
      </c>
      <c r="J11" s="2" t="s">
        <v>130</v>
      </c>
      <c r="K11" s="2" t="s">
        <v>131</v>
      </c>
      <c r="L11" s="5">
        <v>0.1</v>
      </c>
      <c r="M11" s="5">
        <v>0.1</v>
      </c>
      <c r="N11" s="6">
        <f t="shared" si="1"/>
        <v>0.1</v>
      </c>
      <c r="O11" s="6">
        <f t="shared" si="2"/>
        <v>0.1</v>
      </c>
      <c r="P11" s="4"/>
      <c r="Q11" s="4" t="str">
        <f t="shared" si="0"/>
        <v>1,311-1136-1-ND</v>
      </c>
      <c r="R11" t="str">
        <f t="shared" si="3"/>
        <v>Capacitor - 1x 10nF</v>
      </c>
      <c r="S11" t="str">
        <f t="shared" si="4"/>
        <v>603-CC805KRX7R9BB103|1</v>
      </c>
    </row>
    <row r="12" spans="1:19" ht="17" thickBot="1" x14ac:dyDescent="0.25">
      <c r="A12" s="19"/>
      <c r="B12" s="4"/>
      <c r="C12" s="3"/>
      <c r="D12" s="3"/>
      <c r="E12" s="3"/>
      <c r="F12" s="3"/>
      <c r="G12" s="3"/>
      <c r="H12" s="3"/>
      <c r="I12" s="3"/>
      <c r="J12" s="2"/>
      <c r="K12" s="2"/>
      <c r="L12" s="3"/>
      <c r="M12" s="3"/>
      <c r="N12" s="3"/>
      <c r="O12" s="6"/>
      <c r="P12" s="4"/>
      <c r="Q12" s="4" t="str">
        <f t="shared" si="0"/>
        <v/>
      </c>
      <c r="S12" t="str">
        <f t="shared" si="4"/>
        <v/>
      </c>
    </row>
    <row r="13" spans="1:19" ht="17" thickBot="1" x14ac:dyDescent="0.25">
      <c r="A13" s="21">
        <f t="shared" ref="A13:A18" si="6">LEN(B13)-LEN(SUBSTITUTE(B13,",",""))+1</f>
        <v>2</v>
      </c>
      <c r="B13" s="4" t="s">
        <v>248</v>
      </c>
      <c r="C13" s="3" t="s">
        <v>139</v>
      </c>
      <c r="D13" s="7" t="s">
        <v>13</v>
      </c>
      <c r="E13" s="3" t="s">
        <v>14</v>
      </c>
      <c r="F13" s="3"/>
      <c r="G13" s="3" t="s">
        <v>15</v>
      </c>
      <c r="H13" s="3" t="s">
        <v>71</v>
      </c>
      <c r="I13" s="7" t="s">
        <v>16</v>
      </c>
      <c r="J13" s="2" t="s">
        <v>17</v>
      </c>
      <c r="K13" s="2" t="s">
        <v>90</v>
      </c>
      <c r="L13" s="5">
        <v>0.34</v>
      </c>
      <c r="M13" s="5">
        <v>0.43</v>
      </c>
      <c r="N13" s="6">
        <f t="shared" ref="N13:N18" si="7">L13*A13</f>
        <v>0.68</v>
      </c>
      <c r="O13" s="6">
        <f t="shared" ref="O13:O18" si="8">M13*A13</f>
        <v>0.86</v>
      </c>
      <c r="P13" s="4"/>
      <c r="Q13" s="4" t="str">
        <f t="shared" si="0"/>
        <v>2,1N5919BGOS-ND</v>
      </c>
      <c r="R13" t="str">
        <f t="shared" ref="R13:R18" si="9">"Diode - " &amp;A13&amp;"x "&amp;C13</f>
        <v>Diode - 2x 5.6V Zener</v>
      </c>
      <c r="S13" t="str">
        <f t="shared" si="4"/>
        <v>863-1N5919BRLG|2</v>
      </c>
    </row>
    <row r="14" spans="1:19" ht="17" thickBot="1" x14ac:dyDescent="0.25">
      <c r="A14" s="21">
        <f t="shared" si="6"/>
        <v>2</v>
      </c>
      <c r="B14" s="4" t="s">
        <v>249</v>
      </c>
      <c r="C14" s="3" t="s">
        <v>140</v>
      </c>
      <c r="D14" s="3" t="s">
        <v>138</v>
      </c>
      <c r="E14" s="3" t="s">
        <v>141</v>
      </c>
      <c r="F14" s="3"/>
      <c r="G14" s="3" t="s">
        <v>15</v>
      </c>
      <c r="H14" s="3" t="s">
        <v>71</v>
      </c>
      <c r="I14" s="3" t="s">
        <v>137</v>
      </c>
      <c r="J14" s="2" t="s">
        <v>143</v>
      </c>
      <c r="K14" s="2" t="s">
        <v>142</v>
      </c>
      <c r="L14" s="5">
        <v>0.14000000000000001</v>
      </c>
      <c r="M14" s="5">
        <v>0.14000000000000001</v>
      </c>
      <c r="N14" s="6">
        <f t="shared" si="7"/>
        <v>0.28000000000000003</v>
      </c>
      <c r="O14" s="6">
        <f t="shared" si="8"/>
        <v>0.28000000000000003</v>
      </c>
      <c r="P14" s="4"/>
      <c r="Q14" s="4" t="str">
        <f t="shared" si="0"/>
        <v>2,MM3Z5V1ST1GOSCT-ND</v>
      </c>
      <c r="R14" t="str">
        <f t="shared" si="9"/>
        <v>Diode - 2x 5.1V Zener</v>
      </c>
      <c r="S14" t="str">
        <f t="shared" si="4"/>
        <v>863-MM3Z5V1ST1G|2</v>
      </c>
    </row>
    <row r="15" spans="1:19" ht="17" thickBot="1" x14ac:dyDescent="0.25">
      <c r="A15" s="21">
        <f t="shared" si="6"/>
        <v>4</v>
      </c>
      <c r="B15" s="4" t="s">
        <v>250</v>
      </c>
      <c r="C15" s="3"/>
      <c r="D15" s="3" t="s">
        <v>148</v>
      </c>
      <c r="E15" s="3" t="s">
        <v>141</v>
      </c>
      <c r="F15" s="3"/>
      <c r="G15" s="3" t="s">
        <v>147</v>
      </c>
      <c r="H15" s="3" t="s">
        <v>71</v>
      </c>
      <c r="I15" s="3" t="s">
        <v>144</v>
      </c>
      <c r="J15" s="2" t="s">
        <v>145</v>
      </c>
      <c r="K15" s="2" t="s">
        <v>146</v>
      </c>
      <c r="L15" s="5">
        <v>0.14000000000000001</v>
      </c>
      <c r="M15" s="5">
        <v>0.13</v>
      </c>
      <c r="N15" s="6">
        <f t="shared" si="7"/>
        <v>0.56000000000000005</v>
      </c>
      <c r="O15" s="6">
        <f t="shared" si="8"/>
        <v>0.52</v>
      </c>
      <c r="P15" s="4"/>
      <c r="Q15" s="4" t="str">
        <f t="shared" si="0"/>
        <v>4,1N4448WXTPMSCT-ND</v>
      </c>
      <c r="R15" t="str">
        <f t="shared" si="9"/>
        <v xml:space="preserve">Diode - 4x </v>
      </c>
      <c r="S15" t="str">
        <f t="shared" si="4"/>
        <v>833-1N4448WX-TP|4</v>
      </c>
    </row>
    <row r="16" spans="1:19" ht="27" thickBot="1" x14ac:dyDescent="0.25">
      <c r="A16" s="21">
        <f t="shared" si="6"/>
        <v>1</v>
      </c>
      <c r="B16" s="4" t="s">
        <v>149</v>
      </c>
      <c r="C16" s="3" t="s">
        <v>66</v>
      </c>
      <c r="D16" s="3" t="s">
        <v>19</v>
      </c>
      <c r="E16" s="3" t="s">
        <v>14</v>
      </c>
      <c r="F16" s="3"/>
      <c r="G16" s="3" t="s">
        <v>20</v>
      </c>
      <c r="H16" s="3" t="s">
        <v>72</v>
      </c>
      <c r="I16" s="3" t="s">
        <v>18</v>
      </c>
      <c r="J16" s="2" t="s">
        <v>21</v>
      </c>
      <c r="K16" s="2" t="s">
        <v>84</v>
      </c>
      <c r="L16" s="5">
        <v>0.39</v>
      </c>
      <c r="M16" s="5">
        <v>0.39</v>
      </c>
      <c r="N16" s="6">
        <f t="shared" si="7"/>
        <v>0.39</v>
      </c>
      <c r="O16" s="6">
        <f t="shared" si="8"/>
        <v>0.39</v>
      </c>
      <c r="P16" s="4"/>
      <c r="Q16" s="4" t="str">
        <f t="shared" si="0"/>
        <v>1,1N5818-TPCT-ND</v>
      </c>
      <c r="R16" t="str">
        <f t="shared" si="9"/>
        <v>Diode - 1x 1N5818-TP Schottky</v>
      </c>
      <c r="S16" t="str">
        <f t="shared" si="4"/>
        <v>833-1N5818-TP|1</v>
      </c>
    </row>
    <row r="17" spans="1:19" ht="17" thickBot="1" x14ac:dyDescent="0.25">
      <c r="A17" s="21">
        <f t="shared" si="6"/>
        <v>1</v>
      </c>
      <c r="B17" s="4" t="s">
        <v>150</v>
      </c>
      <c r="C17" s="3" t="s">
        <v>156</v>
      </c>
      <c r="D17" s="3" t="s">
        <v>155</v>
      </c>
      <c r="E17" s="3" t="s">
        <v>141</v>
      </c>
      <c r="F17" s="3"/>
      <c r="G17" s="3" t="s">
        <v>154</v>
      </c>
      <c r="H17" s="3" t="s">
        <v>72</v>
      </c>
      <c r="I17" s="3" t="s">
        <v>151</v>
      </c>
      <c r="J17" s="2" t="s">
        <v>152</v>
      </c>
      <c r="K17" s="2" t="s">
        <v>153</v>
      </c>
      <c r="L17" s="5">
        <v>0.39</v>
      </c>
      <c r="M17" s="5">
        <v>0.41</v>
      </c>
      <c r="N17" s="6">
        <f t="shared" si="7"/>
        <v>0.39</v>
      </c>
      <c r="O17" s="6">
        <f t="shared" si="8"/>
        <v>0.41</v>
      </c>
      <c r="P17" s="4"/>
      <c r="Q17" s="4" t="str">
        <f t="shared" si="0"/>
        <v>1,B0540WSDICT-ND</v>
      </c>
      <c r="R17" t="str">
        <f t="shared" si="9"/>
        <v>Diode - 1x Schottky</v>
      </c>
      <c r="S17" t="str">
        <f t="shared" si="4"/>
        <v>621-B0540WS-7|1</v>
      </c>
    </row>
    <row r="18" spans="1:19" ht="17" thickBot="1" x14ac:dyDescent="0.25">
      <c r="A18" s="21">
        <f t="shared" si="6"/>
        <v>8</v>
      </c>
      <c r="B18" s="4" t="s">
        <v>43</v>
      </c>
      <c r="C18" s="3" t="s">
        <v>22</v>
      </c>
      <c r="D18" s="3" t="s">
        <v>161</v>
      </c>
      <c r="E18" s="3">
        <v>805</v>
      </c>
      <c r="F18" s="3"/>
      <c r="G18" s="3" t="s">
        <v>160</v>
      </c>
      <c r="H18" s="3" t="s">
        <v>72</v>
      </c>
      <c r="I18" s="3" t="s">
        <v>157</v>
      </c>
      <c r="J18" s="2" t="s">
        <v>158</v>
      </c>
      <c r="K18" s="2" t="s">
        <v>159</v>
      </c>
      <c r="L18" s="5">
        <v>0.26</v>
      </c>
      <c r="M18" s="5">
        <v>0.24</v>
      </c>
      <c r="N18" s="6">
        <f t="shared" si="7"/>
        <v>2.08</v>
      </c>
      <c r="O18" s="6">
        <f t="shared" si="8"/>
        <v>1.92</v>
      </c>
      <c r="P18" s="4"/>
      <c r="Q18" s="4" t="str">
        <f t="shared" si="0"/>
        <v>8,475-1415-1-ND</v>
      </c>
      <c r="R18" t="str">
        <f t="shared" si="9"/>
        <v>Diode - 8x LED-Red</v>
      </c>
      <c r="S18" t="str">
        <f t="shared" si="4"/>
        <v xml:space="preserve"> 720-LHR974-LP-1|8</v>
      </c>
    </row>
    <row r="19" spans="1:19" ht="17" thickBot="1" x14ac:dyDescent="0.25">
      <c r="A19" s="19"/>
      <c r="B19" s="4"/>
      <c r="C19" s="3"/>
      <c r="D19" s="3"/>
      <c r="E19" s="3"/>
      <c r="F19" s="3"/>
      <c r="G19" s="3"/>
      <c r="H19" s="3"/>
      <c r="I19" s="3"/>
      <c r="J19" s="2"/>
      <c r="K19" s="2"/>
      <c r="L19" s="3"/>
      <c r="M19" s="3"/>
      <c r="N19" s="3"/>
      <c r="O19" s="6"/>
      <c r="P19" s="4"/>
      <c r="Q19" s="4" t="str">
        <f t="shared" si="0"/>
        <v/>
      </c>
      <c r="R19" t="str">
        <f t="shared" ref="R19:R29" si="10">A19&amp;"x "&amp;C19</f>
        <v xml:space="preserve">x </v>
      </c>
      <c r="S19" t="str">
        <f t="shared" si="4"/>
        <v/>
      </c>
    </row>
    <row r="20" spans="1:19" ht="17" thickBot="1" x14ac:dyDescent="0.25">
      <c r="A20" s="21">
        <v>1</v>
      </c>
      <c r="B20" s="4" t="s">
        <v>56</v>
      </c>
      <c r="C20" s="3" t="s">
        <v>23</v>
      </c>
      <c r="D20" s="3" t="s">
        <v>24</v>
      </c>
      <c r="E20" s="3" t="s">
        <v>25</v>
      </c>
      <c r="F20" s="3"/>
      <c r="G20" s="3" t="s">
        <v>26</v>
      </c>
      <c r="H20" s="3" t="s">
        <v>72</v>
      </c>
      <c r="I20" s="3" t="s">
        <v>27</v>
      </c>
      <c r="J20" s="2" t="s">
        <v>28</v>
      </c>
      <c r="K20" s="2" t="s">
        <v>85</v>
      </c>
      <c r="L20" s="5">
        <v>0.72</v>
      </c>
      <c r="M20" s="5">
        <v>0.72</v>
      </c>
      <c r="N20" s="6">
        <f>L20*A20</f>
        <v>0.72</v>
      </c>
      <c r="O20" s="6">
        <f>M20*A20</f>
        <v>0.72</v>
      </c>
      <c r="P20" s="4"/>
      <c r="Q20" s="4" t="str">
        <f t="shared" si="0"/>
        <v>1,P7307-ND</v>
      </c>
      <c r="R20" t="str">
        <f t="shared" si="10"/>
        <v>1x Surge Protection</v>
      </c>
      <c r="S20" t="str">
        <f t="shared" si="4"/>
        <v>667-ERZ-V14D220|1</v>
      </c>
    </row>
    <row r="21" spans="1:19" ht="17" thickBot="1" x14ac:dyDescent="0.25">
      <c r="A21" s="19"/>
      <c r="B21" s="4"/>
      <c r="C21" s="3"/>
      <c r="D21" s="3"/>
      <c r="E21" s="3"/>
      <c r="F21" s="3"/>
      <c r="G21" s="3"/>
      <c r="H21" s="3"/>
      <c r="I21" s="3"/>
      <c r="J21" s="2"/>
      <c r="K21" s="2"/>
      <c r="L21" s="3"/>
      <c r="M21" s="3"/>
      <c r="N21" s="3"/>
      <c r="O21" s="6"/>
      <c r="P21" s="4"/>
      <c r="Q21" s="4" t="str">
        <f t="shared" si="0"/>
        <v/>
      </c>
      <c r="R21" t="str">
        <f t="shared" si="10"/>
        <v xml:space="preserve">x </v>
      </c>
      <c r="S21" t="str">
        <f t="shared" si="4"/>
        <v/>
      </c>
    </row>
    <row r="22" spans="1:19" ht="17" thickBot="1" x14ac:dyDescent="0.25">
      <c r="A22" s="21">
        <v>1</v>
      </c>
      <c r="B22" s="4" t="s">
        <v>165</v>
      </c>
      <c r="C22" s="3" t="s">
        <v>167</v>
      </c>
      <c r="D22" s="3" t="s">
        <v>166</v>
      </c>
      <c r="E22" s="3"/>
      <c r="F22" s="3"/>
      <c r="G22" s="3" t="s">
        <v>69</v>
      </c>
      <c r="H22" s="3" t="s">
        <v>71</v>
      </c>
      <c r="I22" s="3" t="s">
        <v>164</v>
      </c>
      <c r="J22" s="2" t="s">
        <v>162</v>
      </c>
      <c r="K22" s="2" t="s">
        <v>163</v>
      </c>
      <c r="L22" s="5">
        <v>9.06</v>
      </c>
      <c r="M22" s="5">
        <v>7.82</v>
      </c>
      <c r="N22" s="6">
        <f>L22*A22</f>
        <v>9.06</v>
      </c>
      <c r="O22" s="6">
        <f>M22*A22</f>
        <v>7.82</v>
      </c>
      <c r="P22" s="4"/>
      <c r="Q22" s="4" t="str">
        <f t="shared" si="0"/>
        <v>1,174917-7-ND</v>
      </c>
      <c r="R22" t="str">
        <f t="shared" si="10"/>
        <v>1x Denso-48</v>
      </c>
      <c r="S22" t="str">
        <f t="shared" si="4"/>
        <v>571-174917-7|1</v>
      </c>
    </row>
    <row r="23" spans="1:19" ht="17" thickBot="1" x14ac:dyDescent="0.25">
      <c r="A23" s="21">
        <v>5</v>
      </c>
      <c r="B23" s="4" t="s">
        <v>61</v>
      </c>
      <c r="C23" s="3" t="s">
        <v>29</v>
      </c>
      <c r="D23" s="3" t="s">
        <v>51</v>
      </c>
      <c r="E23" s="3"/>
      <c r="F23" s="3"/>
      <c r="G23" s="3"/>
      <c r="H23" s="3" t="s">
        <v>72</v>
      </c>
      <c r="I23" s="3" t="s">
        <v>87</v>
      </c>
      <c r="J23" s="2" t="s">
        <v>50</v>
      </c>
      <c r="K23" s="3" t="s">
        <v>86</v>
      </c>
      <c r="L23" s="5">
        <v>0.1</v>
      </c>
      <c r="M23" s="5">
        <v>0.1</v>
      </c>
      <c r="N23" s="6">
        <f>L23*A23</f>
        <v>0.5</v>
      </c>
      <c r="O23" s="6">
        <f>M23*A23</f>
        <v>0.5</v>
      </c>
      <c r="P23" s="4"/>
      <c r="Q23" s="4" t="str">
        <f t="shared" si="0"/>
        <v>5,3M9580-ND</v>
      </c>
      <c r="R23" t="str">
        <f t="shared" si="10"/>
        <v>5x Jumper</v>
      </c>
      <c r="S23" t="str">
        <f t="shared" si="4"/>
        <v>517-9691020000DA|5</v>
      </c>
    </row>
    <row r="24" spans="1:19" ht="27" thickBot="1" x14ac:dyDescent="0.25">
      <c r="A24" s="21">
        <v>4</v>
      </c>
      <c r="B24" s="4" t="s">
        <v>55</v>
      </c>
      <c r="C24" s="3" t="s">
        <v>63</v>
      </c>
      <c r="D24" s="3" t="s">
        <v>60</v>
      </c>
      <c r="E24" s="3"/>
      <c r="F24" s="3"/>
      <c r="G24" s="3" t="s">
        <v>59</v>
      </c>
      <c r="H24" s="3" t="s">
        <v>72</v>
      </c>
      <c r="I24" s="3" t="s">
        <v>58</v>
      </c>
      <c r="J24" s="2" t="s">
        <v>57</v>
      </c>
      <c r="K24" s="2" t="s">
        <v>242</v>
      </c>
      <c r="L24" s="5">
        <v>0.56000000000000005</v>
      </c>
      <c r="M24" s="5">
        <v>1.21</v>
      </c>
      <c r="N24" s="6">
        <f>L24*A24</f>
        <v>2.2400000000000002</v>
      </c>
      <c r="O24" s="6">
        <f>M24*A24</f>
        <v>4.84</v>
      </c>
      <c r="P24" s="4" t="s">
        <v>89</v>
      </c>
      <c r="Q24" s="4" t="str">
        <f t="shared" si="0"/>
        <v>4,S1012EC-40-ND</v>
      </c>
      <c r="R24" t="str">
        <f t="shared" si="10"/>
        <v>4x 40 POS 0.100 Pin Header</v>
      </c>
      <c r="S24" t="str">
        <f t="shared" si="4"/>
        <v>855-M20-9774046|4</v>
      </c>
    </row>
    <row r="25" spans="1:19" ht="17" thickBot="1" x14ac:dyDescent="0.25">
      <c r="A25" s="19"/>
      <c r="B25" s="4"/>
      <c r="C25" s="3"/>
      <c r="D25" s="3"/>
      <c r="E25" s="3"/>
      <c r="F25" s="3"/>
      <c r="G25" s="3"/>
      <c r="H25" s="3"/>
      <c r="I25" s="3"/>
      <c r="J25" s="2"/>
      <c r="K25" s="2"/>
      <c r="L25" s="3"/>
      <c r="M25" s="3"/>
      <c r="N25" s="6"/>
      <c r="O25" s="6"/>
      <c r="P25" s="4"/>
      <c r="Q25" s="4" t="str">
        <f t="shared" si="0"/>
        <v/>
      </c>
      <c r="R25" t="str">
        <f t="shared" si="10"/>
        <v xml:space="preserve">x </v>
      </c>
      <c r="S25" t="str">
        <f t="shared" si="4"/>
        <v/>
      </c>
    </row>
    <row r="26" spans="1:19" ht="17" thickBot="1" x14ac:dyDescent="0.25">
      <c r="A26" s="21">
        <f>LEN(B26)-LEN(SUBSTITUTE(B26,",",""))+1</f>
        <v>2</v>
      </c>
      <c r="B26" s="4" t="s">
        <v>67</v>
      </c>
      <c r="C26" s="3" t="s">
        <v>173</v>
      </c>
      <c r="D26" s="3" t="s">
        <v>172</v>
      </c>
      <c r="E26" s="3"/>
      <c r="F26" s="3"/>
      <c r="G26" s="3" t="s">
        <v>171</v>
      </c>
      <c r="H26" s="3" t="s">
        <v>71</v>
      </c>
      <c r="I26" s="3" t="s">
        <v>168</v>
      </c>
      <c r="J26" s="2" t="s">
        <v>170</v>
      </c>
      <c r="K26" s="2" t="s">
        <v>169</v>
      </c>
      <c r="L26" s="5">
        <v>1.65</v>
      </c>
      <c r="M26" s="5">
        <v>1.8</v>
      </c>
      <c r="N26" s="6">
        <f>L26*A26</f>
        <v>3.3</v>
      </c>
      <c r="O26" s="6">
        <f>M26*A26</f>
        <v>3.6</v>
      </c>
      <c r="P26" s="4"/>
      <c r="Q26" s="4" t="str">
        <f t="shared" si="0"/>
        <v>2, TC4424AVOA-ND</v>
      </c>
      <c r="R26" t="str">
        <f t="shared" si="10"/>
        <v>2x 3A</v>
      </c>
      <c r="S26" t="str">
        <f t="shared" si="4"/>
        <v>579-TC4424AVOA|2</v>
      </c>
    </row>
    <row r="27" spans="1:19" ht="17" thickBot="1" x14ac:dyDescent="0.25">
      <c r="A27" s="21">
        <f>LEN(B27)-LEN(SUBSTITUTE(B27,",",""))+1</f>
        <v>3</v>
      </c>
      <c r="B27" s="4" t="s">
        <v>174</v>
      </c>
      <c r="C27" s="3" t="s">
        <v>180</v>
      </c>
      <c r="D27" s="3" t="s">
        <v>179</v>
      </c>
      <c r="E27" s="3" t="s">
        <v>181</v>
      </c>
      <c r="F27" s="3"/>
      <c r="G27" s="3" t="s">
        <v>178</v>
      </c>
      <c r="H27" s="3" t="s">
        <v>71</v>
      </c>
      <c r="I27" s="3" t="s">
        <v>175</v>
      </c>
      <c r="J27" s="2" t="s">
        <v>176</v>
      </c>
      <c r="K27" s="2" t="s">
        <v>177</v>
      </c>
      <c r="L27" s="5">
        <v>1.65</v>
      </c>
      <c r="M27" s="5">
        <v>1.65</v>
      </c>
      <c r="N27" s="6">
        <f>L27*A27</f>
        <v>4.9499999999999993</v>
      </c>
      <c r="O27" s="6">
        <f>M27*A27</f>
        <v>4.9499999999999993</v>
      </c>
      <c r="P27" s="4"/>
      <c r="Q27" s="4" t="str">
        <f t="shared" si="0"/>
        <v>3,VNLD5090-E-ND</v>
      </c>
      <c r="R27" t="str">
        <f t="shared" si="10"/>
        <v>3x 13A</v>
      </c>
      <c r="S27" t="str">
        <f t="shared" si="4"/>
        <v>511-VNLD5090-E|3</v>
      </c>
    </row>
    <row r="28" spans="1:19" ht="17" thickBot="1" x14ac:dyDescent="0.25">
      <c r="A28" s="21">
        <f>LEN(B28)-LEN(SUBSTITUTE(B28,",",""))+1</f>
        <v>1</v>
      </c>
      <c r="B28" s="4" t="s">
        <v>182</v>
      </c>
      <c r="C28" s="3"/>
      <c r="D28" s="3" t="s">
        <v>187</v>
      </c>
      <c r="E28" s="3" t="s">
        <v>188</v>
      </c>
      <c r="F28" s="3"/>
      <c r="G28" s="3" t="s">
        <v>186</v>
      </c>
      <c r="H28" s="3" t="s">
        <v>71</v>
      </c>
      <c r="I28" s="3" t="s">
        <v>183</v>
      </c>
      <c r="J28" s="2" t="s">
        <v>184</v>
      </c>
      <c r="K28" s="2" t="s">
        <v>185</v>
      </c>
      <c r="L28" s="5">
        <v>3.34</v>
      </c>
      <c r="M28" s="5">
        <v>3.34</v>
      </c>
      <c r="N28" s="6">
        <f>L28*A28</f>
        <v>3.34</v>
      </c>
      <c r="O28" s="6">
        <f>M28*A28</f>
        <v>3.34</v>
      </c>
      <c r="P28" s="4"/>
      <c r="Q28" s="4" t="str">
        <f t="shared" si="0"/>
        <v>1,F3162CT-ND</v>
      </c>
      <c r="R28" t="str">
        <f t="shared" si="10"/>
        <v xml:space="preserve">1x </v>
      </c>
      <c r="S28" t="str">
        <f t="shared" si="4"/>
        <v>576-SP720ABTG|1</v>
      </c>
    </row>
    <row r="29" spans="1:19" ht="17" thickBot="1" x14ac:dyDescent="0.25">
      <c r="A29" s="21">
        <f>LEN(B29)-LEN(SUBSTITUTE(B29,",",""))+1</f>
        <v>1</v>
      </c>
      <c r="B29" s="4" t="s">
        <v>189</v>
      </c>
      <c r="C29" s="3"/>
      <c r="D29" s="3" t="s">
        <v>193</v>
      </c>
      <c r="E29" s="3" t="s">
        <v>194</v>
      </c>
      <c r="F29" s="3"/>
      <c r="G29" s="3" t="s">
        <v>192</v>
      </c>
      <c r="H29" s="3" t="s">
        <v>71</v>
      </c>
      <c r="I29" s="3" t="s">
        <v>190</v>
      </c>
      <c r="J29" s="2" t="s">
        <v>191</v>
      </c>
      <c r="K29" s="2" t="s">
        <v>255</v>
      </c>
      <c r="L29" s="5">
        <v>5.2</v>
      </c>
      <c r="M29" s="5">
        <v>5.2</v>
      </c>
      <c r="N29" s="6">
        <f>L29*A29</f>
        <v>5.2</v>
      </c>
      <c r="O29" s="6">
        <f>M29*A29</f>
        <v>5.2</v>
      </c>
      <c r="P29" s="4"/>
      <c r="Q29" s="4" t="str">
        <f t="shared" si="0"/>
        <v>1,MC33814AE-ND</v>
      </c>
      <c r="R29" t="str">
        <f t="shared" si="10"/>
        <v xml:space="preserve">1x </v>
      </c>
      <c r="S29" t="str">
        <f t="shared" si="4"/>
        <v>841-MC33814AE|1</v>
      </c>
    </row>
    <row r="30" spans="1:19" ht="17" thickBot="1" x14ac:dyDescent="0.25">
      <c r="A30" s="19"/>
      <c r="B30" s="4"/>
      <c r="C30" s="3"/>
      <c r="D30" s="3"/>
      <c r="E30" s="3"/>
      <c r="F30" s="3"/>
      <c r="G30" s="3"/>
      <c r="H30" s="3"/>
      <c r="I30" s="3"/>
      <c r="J30" s="2"/>
      <c r="K30" s="2"/>
      <c r="L30" s="3"/>
      <c r="M30" s="3"/>
      <c r="N30" s="3"/>
      <c r="O30" s="6"/>
      <c r="P30" s="4"/>
      <c r="Q30" s="4" t="str">
        <f t="shared" si="0"/>
        <v/>
      </c>
      <c r="S30" t="str">
        <f t="shared" si="4"/>
        <v/>
      </c>
    </row>
    <row r="31" spans="1:19" ht="17" thickBot="1" x14ac:dyDescent="0.25">
      <c r="A31" s="19"/>
      <c r="B31" s="4"/>
      <c r="C31" s="3"/>
      <c r="D31" s="3"/>
      <c r="E31" s="3"/>
      <c r="F31" s="3"/>
      <c r="G31" s="3"/>
      <c r="H31" s="3"/>
      <c r="I31" s="3"/>
      <c r="J31" s="2"/>
      <c r="K31" s="2"/>
      <c r="L31" s="3"/>
      <c r="M31" s="3"/>
      <c r="N31" s="3"/>
      <c r="O31" s="6"/>
      <c r="P31" s="4"/>
      <c r="Q31" s="4" t="str">
        <f t="shared" si="0"/>
        <v/>
      </c>
      <c r="S31" t="str">
        <f t="shared" si="4"/>
        <v/>
      </c>
    </row>
    <row r="32" spans="1:19" ht="17" thickBot="1" x14ac:dyDescent="0.25">
      <c r="A32" s="21">
        <f t="shared" ref="A32:A40" si="11">LEN(B32)-LEN(SUBSTITUTE(B32,",",""))+1</f>
        <v>2</v>
      </c>
      <c r="B32" s="4" t="s">
        <v>41</v>
      </c>
      <c r="C32" s="3" t="s">
        <v>199</v>
      </c>
      <c r="D32" s="3" t="s">
        <v>198</v>
      </c>
      <c r="E32" s="22" t="s">
        <v>200</v>
      </c>
      <c r="F32" s="3"/>
      <c r="G32" s="3" t="s">
        <v>31</v>
      </c>
      <c r="H32" s="3" t="s">
        <v>71</v>
      </c>
      <c r="I32" s="3" t="s">
        <v>195</v>
      </c>
      <c r="J32" s="2" t="s">
        <v>196</v>
      </c>
      <c r="K32" s="2" t="s">
        <v>197</v>
      </c>
      <c r="L32" s="5">
        <v>0.39</v>
      </c>
      <c r="M32" s="5">
        <v>0.39</v>
      </c>
      <c r="N32" s="6">
        <f t="shared" ref="N32:N40" si="12">L32*A32</f>
        <v>0.78</v>
      </c>
      <c r="O32" s="6">
        <f t="shared" ref="O32:O40" si="13">M32*A32</f>
        <v>0.78</v>
      </c>
      <c r="P32" s="4"/>
      <c r="Q32" s="4" t="str">
        <f t="shared" si="0"/>
        <v>2,YAG1854CT-ND</v>
      </c>
      <c r="R32" t="str">
        <f t="shared" ref="R32:R40" si="14">"Resistor - " &amp; A32&amp;"x "&amp;C32</f>
        <v>Resistor - 2x 2.49k</v>
      </c>
      <c r="S32" t="str">
        <f t="shared" si="4"/>
        <v>603-RT0805BRD072K49L|2</v>
      </c>
    </row>
    <row r="33" spans="1:19" ht="17" thickBot="1" x14ac:dyDescent="0.25">
      <c r="A33" s="21">
        <f t="shared" si="11"/>
        <v>6</v>
      </c>
      <c r="B33" s="4" t="s">
        <v>201</v>
      </c>
      <c r="C33" s="3">
        <v>470</v>
      </c>
      <c r="D33" s="3" t="s">
        <v>205</v>
      </c>
      <c r="E33" s="3"/>
      <c r="F33" s="3"/>
      <c r="G33" s="3" t="s">
        <v>26</v>
      </c>
      <c r="H33" s="3" t="s">
        <v>71</v>
      </c>
      <c r="I33" s="3" t="s">
        <v>203</v>
      </c>
      <c r="J33" s="2" t="s">
        <v>202</v>
      </c>
      <c r="K33" s="2" t="s">
        <v>204</v>
      </c>
      <c r="L33" s="5">
        <v>0.1</v>
      </c>
      <c r="M33" s="5">
        <v>0.1</v>
      </c>
      <c r="N33" s="6">
        <f t="shared" si="12"/>
        <v>0.60000000000000009</v>
      </c>
      <c r="O33" s="6">
        <f t="shared" si="13"/>
        <v>0.60000000000000009</v>
      </c>
      <c r="P33" s="4"/>
      <c r="Q33" s="4" t="str">
        <f t="shared" si="0"/>
        <v>6,P470CCT-ND</v>
      </c>
      <c r="R33" t="str">
        <f t="shared" si="14"/>
        <v>Resistor - 6x 470</v>
      </c>
      <c r="S33" t="str">
        <f t="shared" si="4"/>
        <v>667-ERJ-6ENF4700V|6</v>
      </c>
    </row>
    <row r="34" spans="1:19" ht="17" thickBot="1" x14ac:dyDescent="0.25">
      <c r="A34" s="21">
        <f t="shared" si="11"/>
        <v>14</v>
      </c>
      <c r="B34" s="12" t="s">
        <v>206</v>
      </c>
      <c r="C34" s="13" t="s">
        <v>32</v>
      </c>
      <c r="D34" s="7" t="s">
        <v>210</v>
      </c>
      <c r="E34" s="3"/>
      <c r="F34" s="13"/>
      <c r="G34" s="13" t="s">
        <v>31</v>
      </c>
      <c r="H34" s="13" t="s">
        <v>71</v>
      </c>
      <c r="I34" s="3" t="s">
        <v>207</v>
      </c>
      <c r="J34" s="2" t="s">
        <v>208</v>
      </c>
      <c r="K34" s="2" t="s">
        <v>209</v>
      </c>
      <c r="L34" s="14">
        <v>0.1</v>
      </c>
      <c r="M34" s="14">
        <v>0.1</v>
      </c>
      <c r="N34" s="6">
        <f t="shared" si="12"/>
        <v>1.4000000000000001</v>
      </c>
      <c r="O34" s="6">
        <f t="shared" si="13"/>
        <v>1.4000000000000001</v>
      </c>
      <c r="P34" s="12"/>
      <c r="Q34" s="4" t="str">
        <f t="shared" si="0"/>
        <v>14,311-1.00KCRCT-ND</v>
      </c>
      <c r="R34" t="str">
        <f t="shared" si="14"/>
        <v>Resistor - 14x 1k</v>
      </c>
      <c r="S34" t="str">
        <f t="shared" si="4"/>
        <v>603-RC0805FR-071KL|14</v>
      </c>
    </row>
    <row r="35" spans="1:19" ht="17" thickBot="1" x14ac:dyDescent="0.25">
      <c r="A35" s="21">
        <f t="shared" si="11"/>
        <v>1</v>
      </c>
      <c r="B35" s="4" t="s">
        <v>42</v>
      </c>
      <c r="C35" s="3" t="s">
        <v>215</v>
      </c>
      <c r="D35" s="3" t="s">
        <v>214</v>
      </c>
      <c r="E35" s="3"/>
      <c r="F35" s="3"/>
      <c r="G35" s="3" t="s">
        <v>31</v>
      </c>
      <c r="H35" s="3" t="s">
        <v>71</v>
      </c>
      <c r="I35" s="7" t="s">
        <v>211</v>
      </c>
      <c r="J35" s="2" t="s">
        <v>212</v>
      </c>
      <c r="K35" s="2" t="s">
        <v>213</v>
      </c>
      <c r="L35" s="5">
        <v>0.1</v>
      </c>
      <c r="M35" s="14">
        <v>0.1</v>
      </c>
      <c r="N35" s="6">
        <f t="shared" si="12"/>
        <v>0.1</v>
      </c>
      <c r="O35" s="6">
        <f t="shared" si="13"/>
        <v>0.1</v>
      </c>
      <c r="P35" s="4"/>
      <c r="Q35" s="4" t="str">
        <f t="shared" si="0"/>
        <v>1,311-3.90KCRCT-ND</v>
      </c>
      <c r="R35" t="str">
        <f t="shared" si="14"/>
        <v>Resistor - 1x 3.9k</v>
      </c>
      <c r="S35" t="str">
        <f t="shared" si="4"/>
        <v>603-RC0805FR-073K9L|1</v>
      </c>
    </row>
    <row r="36" spans="1:19" ht="17" thickBot="1" x14ac:dyDescent="0.25">
      <c r="A36" s="21">
        <f t="shared" si="11"/>
        <v>8</v>
      </c>
      <c r="B36" s="4" t="s">
        <v>216</v>
      </c>
      <c r="C36" s="3" t="s">
        <v>221</v>
      </c>
      <c r="D36" s="3" t="s">
        <v>220</v>
      </c>
      <c r="E36" s="3"/>
      <c r="F36" s="3"/>
      <c r="G36" s="3" t="s">
        <v>31</v>
      </c>
      <c r="H36" s="3" t="s">
        <v>71</v>
      </c>
      <c r="I36" s="3" t="s">
        <v>219</v>
      </c>
      <c r="J36" s="2" t="s">
        <v>217</v>
      </c>
      <c r="K36" s="2" t="s">
        <v>218</v>
      </c>
      <c r="L36" s="5">
        <v>0.1</v>
      </c>
      <c r="M36" s="5">
        <v>0.1</v>
      </c>
      <c r="N36" s="6">
        <f t="shared" si="12"/>
        <v>0.8</v>
      </c>
      <c r="O36" s="6">
        <f t="shared" si="13"/>
        <v>0.8</v>
      </c>
      <c r="P36" s="4"/>
      <c r="Q36" s="4" t="str">
        <f t="shared" si="0"/>
        <v>8,311-2.40KCRCT-ND</v>
      </c>
      <c r="R36" t="str">
        <f t="shared" si="14"/>
        <v>Resistor - 8x 2.4k</v>
      </c>
      <c r="S36" t="str">
        <f t="shared" si="4"/>
        <v>603-RC0805FR-072K4L|8</v>
      </c>
    </row>
    <row r="37" spans="1:19" ht="17" thickBot="1" x14ac:dyDescent="0.25">
      <c r="A37" s="21">
        <f t="shared" si="11"/>
        <v>10</v>
      </c>
      <c r="B37" s="4" t="s">
        <v>222</v>
      </c>
      <c r="C37" s="3" t="s">
        <v>33</v>
      </c>
      <c r="D37" s="3" t="s">
        <v>226</v>
      </c>
      <c r="E37" s="3"/>
      <c r="F37" s="3"/>
      <c r="G37" s="3" t="s">
        <v>31</v>
      </c>
      <c r="H37" s="3" t="s">
        <v>71</v>
      </c>
      <c r="I37" s="3" t="s">
        <v>223</v>
      </c>
      <c r="J37" s="2" t="s">
        <v>224</v>
      </c>
      <c r="K37" s="2" t="s">
        <v>225</v>
      </c>
      <c r="L37" s="5">
        <v>0.1</v>
      </c>
      <c r="M37" s="5">
        <v>0.1</v>
      </c>
      <c r="N37" s="6">
        <f t="shared" si="12"/>
        <v>1</v>
      </c>
      <c r="O37" s="6">
        <f t="shared" si="13"/>
        <v>1</v>
      </c>
      <c r="P37" s="4"/>
      <c r="Q37" s="4" t="str">
        <f t="shared" si="0"/>
        <v>10,311-100KCRCT-ND</v>
      </c>
      <c r="R37" t="str">
        <f t="shared" si="14"/>
        <v>Resistor - 10x 100k</v>
      </c>
      <c r="S37" t="str">
        <f t="shared" si="4"/>
        <v>603-RC0805FR-07100KL|10</v>
      </c>
    </row>
    <row r="38" spans="1:19" ht="17" thickBot="1" x14ac:dyDescent="0.25">
      <c r="A38" s="21">
        <f t="shared" si="11"/>
        <v>2</v>
      </c>
      <c r="B38" s="4" t="s">
        <v>227</v>
      </c>
      <c r="C38" s="3">
        <v>220</v>
      </c>
      <c r="D38" s="3" t="s">
        <v>231</v>
      </c>
      <c r="E38" s="3"/>
      <c r="F38" s="3"/>
      <c r="G38" s="3" t="s">
        <v>31</v>
      </c>
      <c r="H38" s="3" t="s">
        <v>71</v>
      </c>
      <c r="I38" s="3" t="s">
        <v>228</v>
      </c>
      <c r="J38" s="2" t="s">
        <v>229</v>
      </c>
      <c r="K38" s="2" t="s">
        <v>230</v>
      </c>
      <c r="L38" s="5">
        <v>0.1</v>
      </c>
      <c r="M38" s="5">
        <v>0.1</v>
      </c>
      <c r="N38" s="6">
        <f t="shared" si="12"/>
        <v>0.2</v>
      </c>
      <c r="O38" s="6">
        <f t="shared" si="13"/>
        <v>0.2</v>
      </c>
      <c r="P38" s="4"/>
      <c r="Q38" s="4" t="str">
        <f t="shared" si="0"/>
        <v>2,311-220CRCT-ND</v>
      </c>
      <c r="R38" t="str">
        <f t="shared" si="14"/>
        <v>Resistor - 2x 220</v>
      </c>
      <c r="S38" t="str">
        <f t="shared" si="4"/>
        <v>603-RC0805FR-07220RL|2</v>
      </c>
    </row>
    <row r="39" spans="1:19" ht="17" thickBot="1" x14ac:dyDescent="0.25">
      <c r="A39" s="21">
        <f t="shared" si="11"/>
        <v>1</v>
      </c>
      <c r="B39" s="4" t="s">
        <v>232</v>
      </c>
      <c r="C39" s="3" t="s">
        <v>30</v>
      </c>
      <c r="D39" s="3" t="s">
        <v>241</v>
      </c>
      <c r="E39" s="3"/>
      <c r="F39" s="3"/>
      <c r="G39" s="3" t="s">
        <v>31</v>
      </c>
      <c r="H39" s="3" t="s">
        <v>71</v>
      </c>
      <c r="I39" s="3" t="s">
        <v>238</v>
      </c>
      <c r="J39" s="2" t="s">
        <v>239</v>
      </c>
      <c r="K39" s="2" t="s">
        <v>240</v>
      </c>
      <c r="L39" s="5">
        <v>0.1</v>
      </c>
      <c r="M39" s="5">
        <v>0.1</v>
      </c>
      <c r="N39" s="6">
        <f t="shared" si="12"/>
        <v>0.1</v>
      </c>
      <c r="O39" s="6">
        <f t="shared" si="13"/>
        <v>0.1</v>
      </c>
      <c r="P39" s="4"/>
      <c r="Q39" s="4" t="str">
        <f t="shared" si="0"/>
        <v>1,311-10KARCT-ND</v>
      </c>
      <c r="R39" t="str">
        <f t="shared" si="14"/>
        <v>Resistor - 1x 10k</v>
      </c>
      <c r="S39" t="str">
        <f t="shared" si="4"/>
        <v>603-RC0805JR-0710KL|1</v>
      </c>
    </row>
    <row r="40" spans="1:19" ht="17" thickBot="1" x14ac:dyDescent="0.25">
      <c r="A40" s="21">
        <f t="shared" si="11"/>
        <v>2</v>
      </c>
      <c r="B40" s="4" t="s">
        <v>233</v>
      </c>
      <c r="C40" s="3">
        <v>10</v>
      </c>
      <c r="D40" s="3" t="s">
        <v>237</v>
      </c>
      <c r="E40" s="3"/>
      <c r="F40" s="3"/>
      <c r="G40" s="3" t="s">
        <v>31</v>
      </c>
      <c r="H40" s="3" t="s">
        <v>71</v>
      </c>
      <c r="I40" s="3" t="s">
        <v>234</v>
      </c>
      <c r="J40" s="2" t="s">
        <v>235</v>
      </c>
      <c r="K40" s="2" t="s">
        <v>236</v>
      </c>
      <c r="L40" s="5">
        <v>0.1</v>
      </c>
      <c r="M40" s="5">
        <v>0.1</v>
      </c>
      <c r="N40" s="6">
        <f t="shared" si="12"/>
        <v>0.2</v>
      </c>
      <c r="O40" s="6">
        <f t="shared" si="13"/>
        <v>0.2</v>
      </c>
      <c r="P40" s="4"/>
      <c r="Q40" s="4" t="str">
        <f t="shared" si="0"/>
        <v>2,311-10.0CRCT-ND</v>
      </c>
      <c r="R40" t="str">
        <f t="shared" si="14"/>
        <v>Resistor - 2x 10</v>
      </c>
      <c r="S40" t="str">
        <f t="shared" si="4"/>
        <v>603-RC0805FR-0710RL|2</v>
      </c>
    </row>
    <row r="41" spans="1:19" ht="17" thickBot="1" x14ac:dyDescent="0.25">
      <c r="A41" s="19"/>
      <c r="B41" s="4"/>
      <c r="C41" s="3"/>
      <c r="D41" s="3"/>
      <c r="E41" s="3"/>
      <c r="F41" s="3"/>
      <c r="G41" s="3"/>
      <c r="H41" s="3"/>
      <c r="I41" s="3"/>
      <c r="J41" s="2"/>
      <c r="K41" s="2"/>
      <c r="L41" s="3"/>
      <c r="M41" s="3"/>
      <c r="N41" s="3"/>
      <c r="O41" s="6"/>
      <c r="P41" s="4"/>
      <c r="Q41" s="4" t="str">
        <f t="shared" si="0"/>
        <v/>
      </c>
      <c r="S41" t="str">
        <f t="shared" si="4"/>
        <v/>
      </c>
    </row>
    <row r="42" spans="1:19" ht="17" thickBot="1" x14ac:dyDescent="0.25">
      <c r="A42" s="19"/>
      <c r="B42" s="4"/>
      <c r="C42" s="3"/>
      <c r="D42" s="3"/>
      <c r="E42" s="3"/>
      <c r="F42" s="3"/>
      <c r="G42" s="3"/>
      <c r="H42" s="3"/>
      <c r="I42" s="3"/>
      <c r="J42" s="2"/>
      <c r="K42" s="2"/>
      <c r="L42" s="3"/>
      <c r="M42" s="3"/>
      <c r="N42" s="3"/>
      <c r="O42" s="6"/>
      <c r="P42" s="4"/>
      <c r="Q42" s="4" t="str">
        <f t="shared" si="0"/>
        <v/>
      </c>
      <c r="S42" t="str">
        <f t="shared" si="4"/>
        <v/>
      </c>
    </row>
    <row r="43" spans="1:19" ht="17" thickBot="1" x14ac:dyDescent="0.25">
      <c r="A43" s="21">
        <v>1</v>
      </c>
      <c r="B43" s="4" t="s">
        <v>47</v>
      </c>
      <c r="C43" s="3" t="s">
        <v>64</v>
      </c>
      <c r="D43" s="3" t="s">
        <v>46</v>
      </c>
      <c r="E43" s="3" t="s">
        <v>45</v>
      </c>
      <c r="F43" s="3"/>
      <c r="G43" s="3" t="s">
        <v>34</v>
      </c>
      <c r="H43" s="3"/>
      <c r="I43" s="3" t="s">
        <v>82</v>
      </c>
      <c r="J43" s="2" t="s">
        <v>44</v>
      </c>
      <c r="K43" s="2" t="s">
        <v>83</v>
      </c>
      <c r="L43" s="6">
        <v>15.41</v>
      </c>
      <c r="M43" s="6">
        <v>15.41</v>
      </c>
      <c r="N43" s="6">
        <f>L43*A43</f>
        <v>15.41</v>
      </c>
      <c r="O43" s="6">
        <f>M43*A43</f>
        <v>15.41</v>
      </c>
      <c r="P43" s="4"/>
      <c r="Q43" s="4" t="str">
        <f t="shared" si="0"/>
        <v>1,MPX4250AP-ND</v>
      </c>
      <c r="R43" t="str">
        <f>A43&amp;"x "&amp;C43</f>
        <v>1x 1-Bar MAP sensor</v>
      </c>
      <c r="S43" t="str">
        <f t="shared" si="4"/>
        <v>841-MPX4250AP|1</v>
      </c>
    </row>
    <row r="44" spans="1:19" ht="17" thickBot="1" x14ac:dyDescent="0.25">
      <c r="A44" s="19"/>
      <c r="B44" s="4"/>
      <c r="C44" s="3"/>
      <c r="D44" s="3"/>
      <c r="E44" s="3"/>
      <c r="F44" s="3"/>
      <c r="G44" s="4"/>
      <c r="H44" s="4"/>
      <c r="I44" s="9"/>
      <c r="J44" s="3"/>
      <c r="K44" s="3"/>
      <c r="L44" s="1"/>
      <c r="M44" s="1"/>
      <c r="N44" s="10"/>
      <c r="O44" s="6"/>
      <c r="P44" s="10"/>
      <c r="Q44" s="4" t="str">
        <f t="shared" si="0"/>
        <v/>
      </c>
      <c r="S44" t="str">
        <f t="shared" si="4"/>
        <v/>
      </c>
    </row>
    <row r="45" spans="1:19" ht="17" thickBot="1" x14ac:dyDescent="0.25">
      <c r="A45" s="21">
        <v>1</v>
      </c>
      <c r="B45" s="4" t="s">
        <v>77</v>
      </c>
      <c r="C45" s="3"/>
      <c r="D45" s="3"/>
      <c r="E45" s="3"/>
      <c r="F45" s="3"/>
      <c r="G45" s="3" t="s">
        <v>76</v>
      </c>
      <c r="H45" s="3"/>
      <c r="I45" s="3" t="s">
        <v>75</v>
      </c>
      <c r="J45" s="13" t="s">
        <v>74</v>
      </c>
      <c r="K45" s="13" t="s">
        <v>88</v>
      </c>
      <c r="L45" s="6">
        <v>15.33</v>
      </c>
      <c r="M45" s="6">
        <v>15.33</v>
      </c>
      <c r="N45" s="6">
        <f>L45*A45</f>
        <v>15.33</v>
      </c>
      <c r="O45" s="6">
        <f>M45*A45</f>
        <v>15.33</v>
      </c>
      <c r="P45" s="10"/>
      <c r="Q45" s="4" t="str">
        <f t="shared" si="0"/>
        <v>1,HM975-ND</v>
      </c>
      <c r="S45" t="str">
        <f t="shared" si="4"/>
        <v>546-1455N1202|1</v>
      </c>
    </row>
    <row r="46" spans="1:19" ht="17" thickBot="1" x14ac:dyDescent="0.25">
      <c r="A46" s="19"/>
      <c r="B46" s="4"/>
      <c r="C46" s="3"/>
      <c r="D46" s="3"/>
      <c r="E46" s="3"/>
      <c r="F46" s="3"/>
      <c r="G46" s="4"/>
      <c r="H46" s="4"/>
      <c r="I46" s="9"/>
      <c r="J46" s="3"/>
      <c r="K46" s="3"/>
      <c r="L46" s="1"/>
      <c r="M46" s="1"/>
      <c r="N46" s="10"/>
      <c r="O46" s="6"/>
      <c r="P46" s="10"/>
      <c r="Q46" s="4" t="str">
        <f t="shared" si="0"/>
        <v/>
      </c>
    </row>
    <row r="47" spans="1:19" ht="17" thickBot="1" x14ac:dyDescent="0.25">
      <c r="A47" s="19"/>
      <c r="B47" s="4" t="s">
        <v>37</v>
      </c>
      <c r="C47" s="3"/>
      <c r="D47" s="3"/>
      <c r="E47" s="3"/>
      <c r="F47" s="16"/>
      <c r="G47" s="4"/>
      <c r="H47" s="8"/>
      <c r="I47" s="4"/>
      <c r="J47" s="3"/>
      <c r="K47" s="3"/>
      <c r="L47" s="4"/>
      <c r="M47" s="4"/>
      <c r="N47" s="3"/>
      <c r="O47" s="6"/>
      <c r="P47" s="4"/>
      <c r="Q47" s="4" t="str">
        <f t="shared" si="0"/>
        <v/>
      </c>
    </row>
    <row r="48" spans="1:19" ht="17" thickBot="1" x14ac:dyDescent="0.25">
      <c r="A48" s="19">
        <v>1</v>
      </c>
      <c r="B48" s="4" t="s">
        <v>78</v>
      </c>
      <c r="C48" s="3" t="s">
        <v>38</v>
      </c>
      <c r="D48" s="3"/>
      <c r="E48" s="3"/>
      <c r="F48" s="3"/>
      <c r="G48" s="3" t="s">
        <v>39</v>
      </c>
      <c r="H48" s="3"/>
      <c r="I48" s="3" t="s">
        <v>39</v>
      </c>
      <c r="J48" s="3"/>
      <c r="K48" s="3"/>
      <c r="L48" s="6">
        <v>4</v>
      </c>
      <c r="M48" s="6">
        <v>4</v>
      </c>
      <c r="N48" s="6">
        <f>L48*A48</f>
        <v>4</v>
      </c>
      <c r="O48" s="6">
        <f>M48*A48</f>
        <v>4</v>
      </c>
      <c r="P48" s="4"/>
      <c r="Q48" s="4" t="str">
        <f t="shared" si="0"/>
        <v/>
      </c>
    </row>
    <row r="49" spans="1:16" ht="17" thickBot="1" x14ac:dyDescent="0.25">
      <c r="A49" s="19">
        <v>1</v>
      </c>
      <c r="B49" s="4" t="s">
        <v>53</v>
      </c>
      <c r="C49" s="3"/>
      <c r="D49" s="3"/>
      <c r="E49" s="3"/>
      <c r="F49" s="3"/>
      <c r="G49" s="3"/>
      <c r="H49" s="3"/>
      <c r="I49" s="3"/>
      <c r="J49" s="3" t="s">
        <v>52</v>
      </c>
      <c r="K49" s="3"/>
      <c r="L49" s="3">
        <v>61.65</v>
      </c>
      <c r="M49" s="3"/>
      <c r="N49" s="6"/>
      <c r="O49" s="6"/>
      <c r="P49" s="4" t="s">
        <v>54</v>
      </c>
    </row>
    <row r="50" spans="1:16" ht="17" thickBot="1" x14ac:dyDescent="0.25">
      <c r="A50" s="19"/>
      <c r="B50" s="4"/>
      <c r="C50" s="3"/>
      <c r="D50" s="3"/>
      <c r="E50" s="3"/>
      <c r="F50" s="16"/>
      <c r="G50" s="4"/>
      <c r="H50" s="8"/>
      <c r="I50" s="23" t="s">
        <v>40</v>
      </c>
      <c r="J50" s="24"/>
      <c r="K50" s="17"/>
      <c r="L50" s="1" t="s">
        <v>35</v>
      </c>
      <c r="M50" s="1"/>
      <c r="N50" s="11">
        <f>SUM(N2:N49)</f>
        <v>79</v>
      </c>
      <c r="O50" s="11">
        <f>SUM(O2:O49)</f>
        <v>80.42</v>
      </c>
      <c r="P50" s="10" t="s">
        <v>36</v>
      </c>
    </row>
  </sheetData>
  <mergeCells count="1">
    <mergeCell ref="I50:J50"/>
  </mergeCells>
  <phoneticPr fontId="5" type="noConversion"/>
  <hyperlinks>
    <hyperlink ref="J20" r:id="rId1"/>
    <hyperlink ref="J43" r:id="rId2"/>
    <hyperlink ref="J17" r:id="rId3" display="1N5818-TPCT-ND"/>
    <hyperlink ref="J16" r:id="rId4"/>
  </hyperlinks>
  <pageMargins left="0.75000000000000011" right="0.75000000000000011" top="1" bottom="1" header="0.5" footer="0.5"/>
  <pageSetup paperSize="9" scale="35" fitToHeight="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2016-07-14T22:40:20Z</dcterms:modified>
</cp:coreProperties>
</file>